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328"/>
  <workbookPr defaultThemeVersion="124226"/>
  <bookViews>
    <workbookView xWindow="65416" yWindow="65416" windowWidth="20730" windowHeight="11160" tabRatio="669" activeTab="1"/>
  </bookViews>
  <sheets>
    <sheet name="GESTIÓN" sheetId="5" r:id="rId1"/>
    <sheet name="INVERSIÓN" sheetId="6" r:id="rId2"/>
    <sheet name="ACTIVIDADES" sheetId="7" r:id="rId3"/>
    <sheet name="TERRITORIALIZACIÓN" sheetId="11" r:id="rId4"/>
  </sheets>
  <externalReferences>
    <externalReference r:id="rId7"/>
  </externalReferences>
  <definedNames>
    <definedName name="_xlnm.Print_Area" localSheetId="2">'ACTIVIDADES'!$A$1:$V$107</definedName>
    <definedName name="_xlnm.Print_Area" localSheetId="0">'GESTIÓN'!$A$1:$AW$30</definedName>
    <definedName name="_xlnm.Print_Area" localSheetId="1">'INVERSIÓN'!$A$1:$AU$113</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2.xml><?xml version="1.0" encoding="utf-8"?>
<comments xmlns="http://schemas.openxmlformats.org/spreadsheetml/2006/main">
  <authors>
    <author>YULIED.PENARANDA</author>
    <author>SANDRA.MONTOYA</author>
    <author>Yulied</author>
  </authors>
  <commentList>
    <comment ref="AK10" authorId="0">
      <text>
        <r>
          <rPr>
            <b/>
            <sz val="9"/>
            <rFont val="Tahoma"/>
            <family val="2"/>
          </rPr>
          <t>YULIED.PENARANDA:</t>
        </r>
        <r>
          <rPr>
            <sz val="9"/>
            <rFont val="Tahoma"/>
            <family val="2"/>
          </rPr>
          <t xml:space="preserve">
Justificación: No  se cumple la meta hasta tanto la declatoria de las áreas se efectúe por POT o por Acuerdo del Consejo; no obstante con el personal técnico contratado para el cumplimiento de esta meta, se desarrollaron las siguientes actividades: " Para el I trimestre del 2019, se generó un nuevo cronograma de contingencia para el cumplimiento de esta meta definiendo  siete (7) acciones de las cuales se presenta avance en dos: 1) actualización del documento técnico de soporte final para la declaratoria de 600,5 has, incluyendo objetos de conservación, objetivos de manejo y categoría de área protegida, ejecutado al 100%, 2) Elaboración por parte de la SER del proyecto de Acuerdo Distrital para la Declaratoria de nuevas áreas protegidas en Páramo, con un cumplimiento del 50%".</t>
        </r>
      </text>
    </comment>
    <comment ref="AL10" authorId="0">
      <text>
        <r>
          <rPr>
            <b/>
            <sz val="9"/>
            <rFont val="Tahoma"/>
            <family val="2"/>
          </rPr>
          <t>YULIED.PENARANDA:</t>
        </r>
        <r>
          <rPr>
            <sz val="9"/>
            <rFont val="Tahoma"/>
            <family val="2"/>
          </rPr>
          <t xml:space="preserve">
Justificación: No  se cumple la meta hasta tanto la declatoria de las áreas se efectúe por POT o por Acuerdo del Consejo; no obstante con el personal técnico contratado para el cumplimiento de esta meta, se desarrollaron las siguientes actividades: " Para el I trimestre del 2019, se generó un nuevo cronograma de contingencia para el cumplimiento de esta meta definiendo  siete (7) acciones de las cuales se presenta avance en dos: 1) actualización del documento técnico de soporte final para la declaratoria de 600,5 has, incluyendo objetos de conservación, objetivos de manejo y categoría de área protegida, ejecutado al 100%, 2) Elaboración por parte de la SER del proyecto de Acuerdo Distrital para la Declaratoria de nuevas áreas protegidas en Páramo, con un cumplimiento del 50%".</t>
        </r>
      </text>
    </comment>
    <comment ref="AQ10" authorId="1">
      <text>
        <r>
          <rPr>
            <b/>
            <sz val="9"/>
            <rFont val="Tahoma"/>
            <family val="2"/>
          </rPr>
          <t>SANDRA.MONTOYA:</t>
        </r>
        <r>
          <rPr>
            <sz val="9"/>
            <rFont val="Tahoma"/>
            <family val="2"/>
          </rPr>
          <t xml:space="preserve">
No  se cumple la meta hasta tanto la declatoria de las áreas se efectúe por POT o por Acuerdo del Consejo; no obstante con el personal técnico contratado para el cumplimiento de esta meta, se desarrollaron las siguientes actividades: " Para el II trimestre del 2019, Se adelantaron las siguientes gestiones: 1.) Elaboración del  Concepto Técnico No.  04168 del 7 de mayo de 2019, “Soporte técnico de los componentes físico, biótico del polígono de 600,55 hectáreas para su incorporación como nueva área protegida bajo la Categoría de Manejo de Santuario Distrital de Fauna y Flora -SFF” radicado SDA 2019IE99472 - Proceso 4417296.  2.) Remisión a la Dirección Legal Ambiental – DLA de la SDA, del Borrador de Proyecto de Acuerdo del Concejo Distrital para la Declaratoria de Nueva Área Protegida en el D.C., mediante el radicado 2019IE95680 de fecha 2 de mayo de 2019 - Proceso 4433174  y 3) Análisis jurídico preliminar de los predios que conforman el polígono a declarar para su posible adquisición, adelantando la identificación documental de los propietarios de los seis (6) predios, con el fin de realizar el análisis de impacto fiscal como soporte del borrador del Proyecto de Acuerdo Distrital para la Declaratoria.</t>
        </r>
      </text>
    </comment>
    <comment ref="AK40" authorId="2">
      <text>
        <r>
          <rPr>
            <b/>
            <sz val="9"/>
            <rFont val="Tahoma"/>
            <family val="2"/>
          </rPr>
          <t>Yulied:</t>
        </r>
        <r>
          <rPr>
            <sz val="9"/>
            <rFont val="Tahoma"/>
            <family val="2"/>
          </rPr>
          <t xml:space="preserve">
Justificación:De acuerdo a los tiempos determinados en cada entidad pública y privada genera retrasos para finalizar el proceso de titularidad de los predios adquiridos a la SDA, que sumado a esto para los predios identificados con RT159, RT156, ID76, ID78 los propietarios no aceptaron oferta, por lo tanto, se inició el proceso de expropiación judicial, por lo tanto, no hay avance de la magnitud.</t>
        </r>
      </text>
    </comment>
    <comment ref="AL40" authorId="0">
      <text>
        <r>
          <rPr>
            <b/>
            <sz val="9"/>
            <rFont val="Tahoma"/>
            <family val="2"/>
          </rPr>
          <t>YULIED.PENARANDA:</t>
        </r>
        <r>
          <rPr>
            <sz val="9"/>
            <rFont val="Tahoma"/>
            <family val="2"/>
          </rPr>
          <t xml:space="preserve">
Justificación:De acuerdo a los tiempos determinados en cada entidad pública y privada genera retrasos para finalizar el proceso de titularidad de los predios adquiridos a la SDA, que sumado a esto para los predios identificados con RT159, RT156, ID76, ID78 los propietarios no aceptaron oferta, por lo tanto, se inició el proceso de expropiación judicial, por lo tanto, no hay avance de la magnitud.</t>
        </r>
      </text>
    </comment>
    <comment ref="AQ40" authorId="1">
      <text>
        <r>
          <rPr>
            <b/>
            <sz val="9"/>
            <rFont val="Tahoma"/>
            <family val="2"/>
          </rPr>
          <t>SANDRA.MONTOYA:</t>
        </r>
        <r>
          <rPr>
            <sz val="9"/>
            <rFont val="Tahoma"/>
            <family val="2"/>
          </rPr>
          <t xml:space="preserve">
Justificación:De acuerdo a los tiempos determinados en cada entidad pública y privada genera retrasos para finalizar el proceso de titularidad de los predios adquiridos a la SDA, que sumado a esto para los predios identificados con RT159, RT156, ID76, ID78 los propietarios no aceptaron oferta, por lo tanto, se inició el proceso de expropiación judicial, por lo tanto, no hay avance de la magnitud.</t>
        </r>
      </text>
    </comment>
    <comment ref="AK64" authorId="0">
      <text>
        <r>
          <rPr>
            <b/>
            <sz val="9"/>
            <rFont val="Tahoma"/>
            <family val="2"/>
          </rPr>
          <t>YULIED.PENARANDA:</t>
        </r>
        <r>
          <rPr>
            <sz val="9"/>
            <rFont val="Tahoma"/>
            <family val="2"/>
          </rPr>
          <t xml:space="preserve">
Justificación: En el primer trimestre del 2019 no se presenta avance en la magnitud de la meta hasta tanto no sea recibido a satisfacción la totalidad del mantenimiento. Con personal contratado a esta meta, se desarrollaron las siguientes actividades: Definición de áreas para mantenimiento(PEDMEN 24,4 has, en Altos de la Estancia 14,5 has, en Nueva Esperanza 18,5 has; En la Localidad de Usme 15 has, en Sumapaz 30 has, Cantera el Zuque 1,2 has y en San Cristóbal  12 has) Se inició actividades de mantenimiento en 20 hectáreas del PEDMEN (LA FISCALA), con avance en las labores de plateo, poda y control fitosanitario para 2005 individuos; Se formuló el plan de producción de material vegetal en los viveros de la SDA. </t>
        </r>
      </text>
    </comment>
    <comment ref="AL64" authorId="0">
      <text>
        <r>
          <rPr>
            <b/>
            <sz val="9"/>
            <rFont val="Tahoma"/>
            <family val="2"/>
          </rPr>
          <t>YULIED.PENARANDA:</t>
        </r>
        <r>
          <rPr>
            <sz val="9"/>
            <rFont val="Tahoma"/>
            <family val="2"/>
          </rPr>
          <t xml:space="preserve">
Justificación: En el primer trimestre del 2019 no se presenta avance en la magnitud de la meta hasta tanto no sea recibido a satisfacción la totalidad del mantenimiento. Con personal contratado a esta meta, se desarrollaron las siguientes actividades: Definición de áreas para mantenimiento(PEDMEN 24,4 has, en Altos de la Estancia 14,5 has, en Nueva Esperanza 18,5 has; En la Localidad de Usme 15 has, en Sumapaz 30 has, Cantera el Zuque 1,2 has y en San Cristóbal  12 has) Se inició actividades de mantenimiento en 20 hectáreas del PEDMEN (LA FISCALA), con avance en las labores de plateo, poda y control fitosanitario para 2005 individuos; Se formuló el plan de producción de material vegetal en los viveros de la SDA. </t>
        </r>
      </text>
    </comment>
    <comment ref="AQ64" authorId="1">
      <text>
        <r>
          <rPr>
            <b/>
            <sz val="9"/>
            <rFont val="Tahoma"/>
            <family val="2"/>
          </rPr>
          <t>SANDRA.MONTOYA:</t>
        </r>
        <r>
          <rPr>
            <sz val="9"/>
            <rFont val="Tahoma"/>
            <family val="2"/>
          </rPr>
          <t xml:space="preserve">
La magnitud de la meta se mantiene en cero hasta tanto sea recibido a satisfacción la totalidad del mantenimiento. Con personal contratado a esta meta, se desarrollaron las siguientes actividades: Seguimiento a las ejecución de actividades de  plateo, poda, control fitosanitario y control de especies invasoras en 24.4 hectáreas ubicadas en el PEDMEN, estás áreas no se han recibido a satisfacción  ya que está pendiente el trabajo de enriquecimiento. </t>
        </r>
      </text>
    </comment>
    <comment ref="AL70" authorId="0">
      <text>
        <r>
          <rPr>
            <b/>
            <sz val="9"/>
            <rFont val="Tahoma"/>
            <family val="2"/>
          </rPr>
          <t>YULIED.PENARANDA:</t>
        </r>
        <r>
          <rPr>
            <sz val="9"/>
            <rFont val="Tahoma"/>
            <family val="2"/>
          </rPr>
          <t xml:space="preserve">
Favor verificar y ajustar por que registran dato inferior a lo reportado al trimestre anterior</t>
        </r>
      </text>
    </comment>
  </commentList>
</comments>
</file>

<file path=xl/sharedStrings.xml><?xml version="1.0" encoding="utf-8"?>
<sst xmlns="http://schemas.openxmlformats.org/spreadsheetml/2006/main" count="1338" uniqueCount="563">
  <si>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</si>
  <si>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</si>
  <si>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</si>
  <si>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</si>
  <si>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</si>
  <si>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</si>
  <si>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</si>
  <si>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</si>
  <si>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</si>
  <si>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</si>
  <si>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</si>
  <si>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</si>
  <si>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</si>
  <si>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</si>
  <si>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</si>
  <si>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</si>
  <si>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</si>
  <si>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</si>
  <si>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</si>
  <si>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</si>
  <si>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</si>
  <si>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</si>
  <si>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</si>
  <si>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</si>
  <si>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</si>
  <si>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</si>
  <si>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</si>
  <si>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</si>
  <si>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</si>
  <si>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</si>
  <si>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</si>
  <si>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</si>
  <si>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</si>
  <si>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</si>
  <si>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Magnitud Vigencia</t>
  </si>
  <si>
    <t>Recursos Vigencia</t>
  </si>
  <si>
    <t>Magnitud Reservas</t>
  </si>
  <si>
    <t>Reservas Presupuestales</t>
  </si>
  <si>
    <t>TOTAL MP1</t>
  </si>
  <si>
    <t>TOTALES - PROYECTO</t>
  </si>
  <si>
    <t>1, COD. META</t>
  </si>
  <si>
    <t>2, Meta Proyecto</t>
  </si>
  <si>
    <t>4, Variable</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</si>
  <si>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</si>
  <si>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</si>
  <si>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</si>
  <si>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</si>
  <si>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</si>
  <si>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</si>
  <si>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</si>
  <si>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</si>
  <si>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</si>
  <si>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</si>
  <si>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</si>
  <si>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</si>
  <si>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</si>
  <si>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</si>
  <si>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</si>
  <si>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</si>
  <si>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</si>
  <si>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</si>
  <si>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</si>
  <si>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</si>
  <si>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</si>
  <si>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</si>
  <si>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</si>
  <si>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</si>
  <si>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</si>
  <si>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</si>
  <si>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</si>
  <si>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</si>
  <si>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</si>
  <si>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</si>
  <si>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</si>
  <si>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</si>
  <si>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</si>
  <si>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</si>
  <si>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</si>
  <si>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</si>
  <si>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</si>
  <si>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</si>
  <si>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</si>
  <si>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</si>
  <si>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</si>
  <si>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</si>
  <si>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</si>
  <si>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</si>
  <si>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</si>
  <si>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</si>
  <si>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</si>
  <si>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</si>
  <si>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</si>
  <si>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</si>
  <si>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</si>
  <si>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</si>
  <si>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</si>
  <si>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</si>
  <si>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</si>
  <si>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</si>
  <si>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</si>
  <si>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</si>
  <si>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</si>
  <si>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</si>
  <si>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Usaquén</t>
  </si>
  <si>
    <t xml:space="preserve">NUMERO INTERSEXUAL </t>
  </si>
  <si>
    <t>Diciembre</t>
  </si>
  <si>
    <t>Septiembre</t>
  </si>
  <si>
    <t>Junio</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</si>
  <si>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</si>
  <si>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</si>
  <si>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</si>
  <si>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</si>
  <si>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</si>
  <si>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</si>
  <si>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</si>
  <si>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</si>
  <si>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</si>
  <si>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</si>
  <si>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</si>
  <si>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</si>
  <si>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</si>
  <si>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</si>
  <si>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</si>
  <si>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</si>
  <si>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</si>
  <si>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</si>
  <si>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</si>
  <si>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</si>
  <si>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</si>
  <si>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</si>
  <si>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</si>
  <si>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</si>
  <si>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</si>
  <si>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</si>
  <si>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</si>
  <si>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DIRECCIONAMIENTO ESTRATÉGICO</t>
  </si>
  <si>
    <t xml:space="preserve">Dirección de Gestión Ambiental </t>
  </si>
  <si>
    <t>Porcentaje</t>
  </si>
  <si>
    <t>Creciente</t>
  </si>
  <si>
    <t>N.A</t>
  </si>
  <si>
    <t>Suma</t>
  </si>
  <si>
    <t>PAGAR 100 % COMPROMISOS DE VIGENCIAS ANTERIORES FENECIDAS</t>
  </si>
  <si>
    <t>Constante</t>
  </si>
  <si>
    <t>Dirección de Gestión Ambiental</t>
  </si>
  <si>
    <t>X</t>
  </si>
  <si>
    <t>Usme</t>
  </si>
  <si>
    <t>La Gloria</t>
  </si>
  <si>
    <t>San Cristóbal</t>
  </si>
  <si>
    <t>Consolidación de la Estructura Ecológica Principal</t>
  </si>
  <si>
    <t>Declarar 100 hectáreas nuevas áreas protegidas de ecosistemas de paramo y alto andino en el Distrito Capital</t>
  </si>
  <si>
    <t>Número de hectáreas nuevas de áreas protegidas de ecosistemas de paramo y alto andino con gestiones para su declaratoria</t>
  </si>
  <si>
    <t>Hectáreas 
(ha)</t>
  </si>
  <si>
    <t>Documento técnico de soporte actualizado
Proyecto de Acuerdo Distrital para la Declaratoria</t>
  </si>
  <si>
    <t>N.A.</t>
  </si>
  <si>
    <t xml:space="preserve">Atención idónea y respuestas a usuarios de acuerdo con sus requerimientos. Protección de la Estructura Ecológica Principal del Distrito Capital en cumplimiento de los mandatos normativos. Proporcionar más espacio público con fines de suelo de protección a la ciudad, con el objetivo de promover el disfrute ciudadano de áreas protegidas, Corredores Ecológicos de Ronda - CER alinderados y soporte técnico para la conservación y protección de la Estructura Ecológica Principal, gestión y productos que contribuyen a una mejor calidad de vida de la ciudadanía.   </t>
  </si>
  <si>
    <t>Base de Datos Subdirección de Ecosistemas y Ruralidad. Respuestas a usuarios en el sistema Forest. Documentos técnicos de soporte generados a través del sistema Forest, los cuales incluyen cartografía específica para cada caso</t>
  </si>
  <si>
    <t>Intervenir el 100% de los humedales declarados en el Distrito</t>
  </si>
  <si>
    <t>% de intervención de  los humedales declarados en el Distrito</t>
  </si>
  <si>
    <t>Conservación, recuperación y restauración de los Parques Ecológicos Distritales de Humedal para el disfrute ciudadano; recuperación y sostenibilidad de la biodiversidad urbana; coordinación Interinstitucional para el desarrollo de acciones integrales en los PEDH según sus competencias y responsabilidades en la ejecución del Plan de Acción de los Planes de Manejo de los Humedales declarados. 
Manejo y uso sotenible de los Parqués Ecológicos Distritales de Humedal para el disfrute ciudadano. Además de la oferta de servicios y desarrollo de actividades de educación ambiental para la apropiación territorial . Acciones articvuladas de administración para la conservación de estas áreas protegidas.</t>
  </si>
  <si>
    <t>Realizar quince (15) diagnósticos de los PEDH declarados</t>
  </si>
  <si>
    <t>Número de diagnósticos basicos realizados para desarrollar el Plan de Intervención en los Parques Ecológicos Distritales de Humedales declarados</t>
  </si>
  <si>
    <t xml:space="preserve">Sumatoria </t>
  </si>
  <si>
    <t xml:space="preserve">Meta Cumplida </t>
  </si>
  <si>
    <t>Manejar integralmente 800 hectáreas de Parque Ecológico Distrital de Montaña y áreas de interés ambiental</t>
  </si>
  <si>
    <t>Número de hectáreas manejadas integralmente de Parque Ecológico Distrital de Montaña y áreas de interés ambiental</t>
  </si>
  <si>
    <t>Las actividades de administración, mantenimiento y manejo de los PEDM se garantiza la recuperación de espacios de importancia ambiental degradados por la acción antrópica y natural como lo son las presiones urbanísticas por asentamientos ilegales, conflictos del uso del suelo y remoción en masa; los cuales una vez son habilitados se constituyen como oferta de espacio público ambiental para la ciudad.</t>
  </si>
  <si>
    <t xml:space="preserve">Correos de  entrega de estudios Previos
Oficios con observaciones de informes Documento de Declaratoria de Utilidad publica
Informes tecnicos valuo comerciales
Ofertas de compra
Suscripcion de prorroga contrato de avaluos comerciales
Contrato SDA-SECOP II-E-182018 (Vigilancia)
Contrato Interadministrativo 20181083 (Mantenimiento)
Orden de compra  No. 27107 (Servicios generales)
Contrato de Obra SDA-LP-SECOP I - 152018
Convenio interaministrativo No. 20181442
Informes de los administradores de los PEDM que contienen registros fotográficos, actas de reunión, comunicaciones enviadas y soportes de la gestión.
</t>
  </si>
  <si>
    <t>Formular y adoptar planes de manejo para el 100% de las hectáreas de Parques Ecológicos Distritales de Montaña</t>
  </si>
  <si>
    <t>Porcentaje de hectáreas de Parques Ecológicos Distritales de Montaña (PEDM) con planes de manejo formulados y adoptados</t>
  </si>
  <si>
    <t xml:space="preserve">Instrumentos de planificación y manejo de la totalidad de PEDM declarados </t>
  </si>
  <si>
    <t>Informes de contratistas de apoyo</t>
  </si>
  <si>
    <t>Restauración de 115 has en suelos de protección en riesgo no mitigable</t>
  </si>
  <si>
    <t>Número de hectáreas en proceso de restauración y/o recuperación  en suelos de protección en riesgo no mitigables para habilitar como espacio publico</t>
  </si>
  <si>
    <t>Limitaciones en la cantidad de hectáreas para intervención en Altos de la Estancia y Nueva Esperanza, lo cual demanda la identificación de otras áreas declaradas en riesgo no mitigable para poder cubrir la meta.  Es necesario revisar posibles intervenciones de otras entidades para las zonas en evaluación.</t>
  </si>
  <si>
    <t>Con el fin de dar cumplimiento a la meta programada 2019, se están identificando otras áreas con base en cartografía del IDIGER.</t>
  </si>
  <si>
    <t>Mejora en las condiciones ambientales del  suelo de protección por riesgo, situación que facilita su habilitación como espacio público.</t>
  </si>
  <si>
    <t>Archivo shape de las áreas de protección por riesgo de la Resolución 1517 de 2018 (Planeacion actualiza mapa 6 suelo prot riesgo).   Acta de reunión con el contratista.
Acta de inicio del contrato No. SDA-CPS- 20171379
Contrato No. SDA-CPS-20171379
Convenio Interadministrativo No. SDA-CV-312018</t>
  </si>
  <si>
    <t>Aplicar acciones del protocolo de restauración ecológica (diagnóstico, diseño, implementación y mantenimiento) del Distrito en 200 has</t>
  </si>
  <si>
    <t>Número de hectáreas con aplicación del protocolo de restauración ecológica (diagnóstico, diseño, implementación y mantenimiento)</t>
  </si>
  <si>
    <t xml:space="preserve">Las acciones encaminadas a la restauracion ecológica, están enfocadas a restaurar la estructura, composición  y  función de los ecosistemas que hacen parte de la Estructura Ecológica Principal de Bogotá, garantizando  un espacio de disfrute para las comunidades del distrito capital y mejor calidad de vida para los ciudadano; recuperación de la oferta de biodiversidad y conservación del recurso hidrico, destinado a la oferta de bienes y servicios ecosistémicos y ambientales. </t>
  </si>
  <si>
    <t xml:space="preserve">Documento 1: Anexo Técnico - Convenio EAB_CAR_SDA
Documento 2: Actas de reunión entre las partes
Documento 3: Diagnóstico biofísico y socioeconómico y la priorización de áreas para la implementación de acciones de restauración ecológica en quebradas de la localidad de Usme- Centro y Sumapaz.
Documento 4: Informe del 1 al 12 de gestión CONVENIO DE ASOCIACIÓN 1525 - 2016 (aprobados)
Documento 5: Contratos de prestación de servicios equipo de apoyo SDA.
Documento 6: Diseño y Kmz de intervención PEDH Meandro El Say.
Documento 7: Informe de gestión No 16 Convenio 1525.
Documento 8: Informe final preliminar convenio 1525.
Documento 9: Intervenciones tercer trimestre.
Documento 10. Intervenciones en PEDH Octubre 2018.
Documento 11. Intervenciones en PEDH Noviembre 2018.
Documento 12. Intervenciones en PEDH Diciembre 2018.
</t>
  </si>
  <si>
    <t>Realizar en 400 hectareas de suelos de protección procesos de monitoreo y mantenimiento de los procesos ya iniciados</t>
  </si>
  <si>
    <t>Número de hectáreas de suelo de protección con procesos de monitoreo y mantenimiento</t>
  </si>
  <si>
    <t>El mantenimiento y sostenibilidad de procesos de restauración ecológica se enfoca en restaurar la estructura, función y composición de los ecosistemas que hacen parte de la Estructura Ecológica Principal, garantizando un espacio de disfrute para las comunidades del distrito capital y mejor calidad de vida para los ciudadanos. 
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a los servicios ecosistémicos que estos prevén.
El monitoreo hidrobiológico es una herramienta fundamental para la toma de decisiones en cualquier tipo de cuerpo de agua, sobre intervenciones físicas en estos ecosistemas, acciones de recuperación hidrogeomorfológica, restauración ecológica y de control de vertimientos, entre otras. 
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de los servicios ecosistémico que éstos ofrecen.</t>
  </si>
  <si>
    <t xml:space="preserve">
Mantenimiento
Anexo 1: Convenio Firmado,  estudio previo y Acta de Inicio del convenio entre IDIPRON, SDA y Fondo de Desarrollo Local de San Crsitóbal.
Anexo 2: Matriz de identificación de áreas priorizadas para Mantenimiento convenio 20171295. 
Anexo 3: Informes mensuales e informe final convenio 20161198 
Anexo 4: Prórrogas del convenio 20161198 - 2016. 
Documento 1: Material fotográfico de visitas y registro de especies
Documento 2: Informes ejecutivos del monitoreo 2017 
Documento 3: Anexo tecnico, estudio de mercado y estudio previo del convenio entre IDIPRON, SDA y Fondo de Desarrollo Local de San Crsitóbal.
Documento 4: Matriz de identificación de áreas priorizadas.
Documento 5: Informes final del convenio 20161198; que incluyen cartografia de campo e informes de intervención, resultados. De igual manera lo reportado en cada uno de los comités técnicos del convenio.
Documento 6: Intervenciones tercer trimestre - Proyecto 1132
Documento 7: Mapa de las localizaciones para actividades de mantenimiento Convenio 20171295.
Documento 8: Acta de finalización convenio SDA-CV-20171295.
Documento 9: Acta de inicio convenio SDA-CV-312018.
-  Registros en Sistema de Información de Biodiversidad-Colombia.
- Formatos de campo para recolección de información.
- Informes  de procesamiento de información.
- Informes de seguimiento hidrobiológico
- Informes de profesionales de apoyo </t>
  </si>
  <si>
    <t>Aumentar a 200 las hectáreas en proceso de restauración, mantenimiento y/o conservación sobre áreas abastecedoras de acueductos veredales asociadas a ecosistemas de montaña, bosques, humedales, ríos, nacimientos, reservorios y lagos.</t>
  </si>
  <si>
    <t>Hectáreas en proceso en restauración, mantenimiento y/o conservación sobre áreas abstecedoras de acueductos veredales asociadas a montañas, bosques, humedales, ríos, nacimientos, reservorios y lagos.</t>
  </si>
  <si>
    <t>Esta meta paso al proyecto de inversión 7517</t>
  </si>
  <si>
    <t>Desarrollo rural sosteniblel</t>
  </si>
  <si>
    <t>Realizar un diagnóstico de areas para restauración, mantenimiento y/o conservación</t>
  </si>
  <si>
    <t>Un diagnóstico de áreas para restauración, mantenimiento y/o conservación</t>
  </si>
  <si>
    <t>Unidad</t>
  </si>
  <si>
    <t>2 Proyectos de adaptacion al cambio climatico formulados</t>
  </si>
  <si>
    <t>Número de proyectos formulados, para la adaptación al Cambio Climático</t>
  </si>
  <si>
    <t>Se presentaron retrasos en la ejecución del contrato de prestación de servicios No.262018 debido a las dificultades para programar capacitaciones en la localidad de Usme en concertación con las comunidades locales.</t>
  </si>
  <si>
    <t xml:space="preserve">Los proyectos de Adaptación al cambio climático basada en Ecosistemas (AbE), están orientados a la ejecución de acciones para la conectividad de la Estructura Ecológica Principal, la conservación de la biodiversidad y la participación en territorios específicos; con el fin de reducir la vulnerabilidad de las comunidades y los ecosistemas y así aumentar la resiliencia sectorial, generando experiencias replicables a nivel distrital y haciendo frente a los efectos adversos de cambio climático. 
</t>
  </si>
  <si>
    <t>Gestión de 100 hectáreas para la declaratoria</t>
  </si>
  <si>
    <t>Evaluar técnicamente el 100 por ciento de sectores definidos (100 ha) para la gestión de declaratoria como área protegida y elementos conectores de la EEP</t>
  </si>
  <si>
    <t>Ejecutar 100 % del plan de intervención en Parques Ecológicos Distritales de Humedal declarados</t>
  </si>
  <si>
    <t>Conservación, recuperación y restauración de los Parques Ecológicos Distritales de Humedal para el disfrute ciudadano; recuperación y sostenibilidad de la biodiversidad urbana; coordinación Interinstitucional para el desarrollo de acciones integrales en los PEDH según sus competencias y responsabilidades en la ejecución del Plan de Acción de los Planes de Manejo de los Humedales declarados.</t>
  </si>
  <si>
    <t xml:space="preserve">Informes de gestión Semestral por Humedal
Matriz Datos Significativos.
Análisis de viabilidad técnica instalación infraestructura en Humedales
Actas de terminación, actas de entrega por humedal, recorridos verificación almacén, memorias de entrega.
</t>
  </si>
  <si>
    <t xml:space="preserve">Manejar 15 humedales (PEDH)  mediante el desarrollo de acciones de administración </t>
  </si>
  <si>
    <t>Manejo y uso sotenible de los Parqués Ecológicos Distritales de Humedal para el disfrute ciudadano. Además de la oferta de servicios y desarrollo de actividades de educación ambiental para la apropiación territorial . Acciones articvuladas de administración para la conservación de estas áreas protegidas.</t>
  </si>
  <si>
    <t>Actas, listados de asistencia y fotografías de las Mesas Territoriales.
Informes de gestión de mantenimiento de Aguas Bogotá E.S.P-
Actas, listados de asistencia y fotografías de las acciones de administración, manejo integral y seguimiento a los Humedales.
Actas, listados de asistencia y fotografías de las actividades de educación ambiental.</t>
  </si>
  <si>
    <t>Habilitar 1 espacio público de infraestructura para el disfrute ciudadano y gestionar en otras áreas de interés ambiental.</t>
  </si>
  <si>
    <t>Mejoramiento de infraestrcutura y espacios habilitados para una mayor oferta de espacio público ambiental para la ciudad.</t>
  </si>
  <si>
    <t xml:space="preserve">
Contrato de Obra SDA-LP-SECOP I - 152018
Convenio interaministrativo No. 20181442</t>
  </si>
  <si>
    <t>Adquirir 60 hectáreas en áreas protegidas y áreas de interés ambiental.</t>
  </si>
  <si>
    <t xml:space="preserve">Administrar y manejar  
 800 hectáreas de Parques Ecológicos Distritales de Montaña y áreas de interés ambiental.
</t>
  </si>
  <si>
    <t>Contrato SDA-SECOP II-E-182018 (Vigilancia)
Contrato Interadministrativo 20181083 (Mantenimiento)
Orden de compra  No. 27107 (Servicios generales)
Contrato de Obra SDA-20181487-2018 (Obras de Mitigación PMN y Soratama)
Contrato de Obra SDA-LP-2018-SECOP II-E-0087 (872018) (Adecuaciones Locativas)
Informes de los administradores de los PEDM que contienen registros fotográficos, actas de reunión, comunicaciones enviadas y soportes de la gestión.</t>
  </si>
  <si>
    <t>Recuperar y viabilizar  115  hectáreas de suelo de protección por riesgo como uso de espacio público para la ciudad.</t>
  </si>
  <si>
    <t xml:space="preserve">En el primer trimestre del año  2019 se avanzó en la identificación de posibilidades de intervención en Altos de la Estancia encontrando aprox. 15 ha en las cuales el plan de manejo direcciona acciones de restauración ecológica; así mismo, se realizó la consecución de información cartográfica de las zonas de protección por riesgo declaradas por el IDIGER y adoptadas por planeación distrital para el POT, se hizo identificación de polígonos para posible intervención, pero es necesario conocer las condiciones de propiedad para poder definir las zonas a intervenir.  Acumulado PDD se reportan 33,6 has intervenidas. En el transcurso del mes de Febrero se comenzarón actividades de restauración ecologica en siete (7) hectareas del poligono Altos de La Estancia.
En el primer trimestre del año 2018 se intervinieron 6 ha de suelo de protección por riesgo ubicadas en el sector Nueva Esperanza de la localidad Rafael Uribe Uribe, mediante las acciones del contrato SDA-CPS-20171379 y en las cuales se enmarcaron las siguientes actividades: Realización de la georreferenciación de las áreas objeto de la intervención y los individuos vegetales presentes al interior de cada área; realización de la limpieza de todas aquellas especies rastreras, trepadoras, especies exóticas e invasoras, sin afectar las especies propicias del proceso sucesional. Durante el II, III y IV trimestre de 2018 no se alcanzó el cumplimiento de la magnitud en la meta; sin embargo, se adelantaron procesos contractuales para la restauración ambiental de siete (7) hectáreas de suelo de protección por riesgo en el sector de Altos de La Estancia, con lo cual se da cumplimiento a la magnitud propuesta para esa vigencia. En la vigencia 2017, se intervinieron 26,6 ha para el desarrollo de procesos de restauración y/o recuperación en suelos de protección en riesgo no mitigable, y en la vigencia 2016 se intervino 1 ha. 
</t>
  </si>
  <si>
    <t>Mejora en las condiciones ambientales del suelo de protección por riesgo, situación que facilita su habilitación como espacio público.</t>
  </si>
  <si>
    <t>Archivo shape de las áreas de protección por riesgo de la Resolución 1517 de 2018 (Planeacion actualiza mapa 6 suelo prot riesgo).         Acta de reunión con el contratista.
Acta de inicio del contrato No. SDA-CPS- 20171379
Contrato No. SDA-CPS-20171379
Convenio Interadministrativo No. SDA-CV-312018</t>
  </si>
  <si>
    <t>Recuperar, rehabilitar o restaurar  200 hectáreas nuevas  en cerros orientales, ríos y quebradas, humedales, bosques, páramos o zonas de alto riesgo no mitigables que aportan a la conectividad ecológica de la región</t>
  </si>
  <si>
    <t>Ejecutar el  100 por ciento el plan de mantenimiento y sostenibilidad ecológica en 400 ha intervenidas con procesos de restauración</t>
  </si>
  <si>
    <t xml:space="preserve">Mapas de intervención Sumapaz
Mapas de intervención PEDMEN
Mapas de intervención USME
Registro fotográfico mantenimiento y cuadro de priorización de áreas
Proyección de producción de material vegetal 2019
</t>
  </si>
  <si>
    <t xml:space="preserve">Implementar 4 programas de monitoreo asociados a elementos de la Estructura Ecológica Principal  </t>
  </si>
  <si>
    <t xml:space="preserve"> Aumentar a 55 hectáreas las áreas con procesos de restauración ecológica participativa o conservación y/o mantenimiento en la ruralidad de Bogotana.</t>
  </si>
  <si>
    <t xml:space="preserve">Implementar en 
 500 predios acciones de buenas prácticas ambientales en sistemas de producción en
sistemas de producción agropecuaria
</t>
  </si>
  <si>
    <t xml:space="preserve">Implementar 
 2 proyectos de adaptación al cambio climático basado en ecosistemas
</t>
  </si>
  <si>
    <t>Se prorrogó el contrato No.262018 por un término de 15 días calendario.</t>
  </si>
  <si>
    <t xml:space="preserve">Los proyectos de Adaptación al cambio climático basada en Ecosistemas (AbE), están orientados a la ejecución de acciones para la conectividad de la Estructura Ecológica Principal, la conservación de la biodiversidad y la participación en territorios específicos; con el fin de reducir la vulnerabilidad de las comunidades y los ecosistemas y así aumentar la resiliencia sectorial, generando experiencias replicables a nivel distrital y haciendo frente a los efectos adversos de cambio climático. </t>
  </si>
  <si>
    <t xml:space="preserve">Cambio climático:
-Productos entregados de la consultoría de formulación (4,5, 6 y 7).
-Plan de trabajo Grupo Interno de Cambio Climático.
-Propuestas de articulación visor geográfico y OAB.
-Estudio Previo, Anexo Técnico y Estudio de Mercado de la implementación de los proyectos AbE.
-Contrato para la implementación de la Fase I de los proyectos AbE
-Acta de inicio.
- Producto 1: Cronograma y plan de trabajo de la implementación.
- Producto 2: Diseños de las medidas de adaptación y metodología de capacitaciones </t>
  </si>
  <si>
    <t>Ejecutar 4 instrumentos institucionales con enfoque de adaptación al cambio climático</t>
  </si>
  <si>
    <t>N/A</t>
  </si>
  <si>
    <t xml:space="preserve">Pagar 100 % Compromisos De Vigencias Anteriores Fenecidas
</t>
  </si>
  <si>
    <t>Esta meta no tuvo avances durante el periodo</t>
  </si>
  <si>
    <t>Mejorar la configuración de la Estructura Ecológica Principal - EEP</t>
  </si>
  <si>
    <t>Adaptación al Cambio Climático en el Distrito Capital y la Región</t>
  </si>
  <si>
    <t>Mejoramiento de la calidad ambiental del territorio rural</t>
  </si>
  <si>
    <t>1132 Gestión integral para la conservación, recuperación y conectividad de la Estructura Ecológica Principal y otras áreas de interés ambiental en el Distrito Capital</t>
  </si>
  <si>
    <t>MEJORAR LA CONFIGURACIÓN DE LA ESTRUCTURA ECOLÓGICA PRINCIPAL - EEP</t>
  </si>
  <si>
    <t>GESTIÓN DE 100 HÉCTAREAS PARA LA DECLARATORIA</t>
  </si>
  <si>
    <t xml:space="preserve">1, Revisión y compilación de documentos técnicos de soporte elaborados por la SER de la SDA, orientados a la definición de nuevas áreas protegidas de páramo y bosques alto andinos dentro del Distrito Capital. </t>
  </si>
  <si>
    <t>x</t>
  </si>
  <si>
    <t>2, Realizar mesas de socialización técnica con entidades y comunidades locales, para la retroalimentación de los documentos técnicos de la Secretaría Distrital de Ambiente - SDA y otras entidades, para la declaratoria de nuevas áreas protegidas.</t>
  </si>
  <si>
    <t>3, Apoyo técnico al trámite legal y administrativo del proceso de gestión para la declaratoria de nuevas áreas protegidas en el Distrito Capital.</t>
  </si>
  <si>
    <t xml:space="preserve"> EVALUAR TÉCNICAMENTE EL 100 POR CIENTO DE SECTORES DEFINIDOS (100 HA) PARA LA GESTIÓN DE DECLARATORIA COMO ÁREA PROTEGIDA Y ELEMENTOS CONECTORES DE LA EEP</t>
  </si>
  <si>
    <t>4, Revisar estudios existentes sobre las áreas de páramo y ecosistemas altoandinos que conforman la EEP del Distrito Capital, en los componentes hidrológico, geológico, biótico y paisajístico.</t>
  </si>
  <si>
    <t>5, Emitir insumos técnicos, mediante informes y conceptos técnicos de los componentes físico y biótico, para la declaratoria de Nuevas Áreas Protegidas en Ecosistemas de páramo y bosques alto andinos en el Distrito Capital.</t>
  </si>
  <si>
    <t>6, Generar la cartografía oficial para los componentes físico y biótico, anexa a la documentación técnica de soporte, para la declaratoria de nuevas áreas protegidas de páramo y/o bosques alto andinos</t>
  </si>
  <si>
    <t>7, Participar en acciones de gestión institucional y apoyo técnico para el aval de los conceptos técnicos y/o estudios realizados orientados a la definición y/o recategorización de áreas protegidas en ecosistemas priorizados.</t>
  </si>
  <si>
    <t>8, Evaluar y emitir insumos técnicos a través de informes y conceptos técnicos para el desarrollo de los procesos de alinderamiento y/o afectación de los elementos del sistema hídrico y de la EEP del D.C</t>
  </si>
  <si>
    <t>2. CONSOLIDACION DE ÁREAS PROTEGIDAS Y OTRAS DE INTERÉS AMBIENTAL PARA EL DISFRUTE CIUDADANO</t>
  </si>
  <si>
    <t>EJECUTAR 100 % DEL PLAN DE INTERVENCIÓN EN PARQUES ECOLÓGICOS DISTRITALES DE HUMEDAL DECLARADOS</t>
  </si>
  <si>
    <t xml:space="preserve">9, Realizar el seguimiento a las acciones de cumplimiento de los Planes de Manejo Ambiental de los PEDH declarados (15 PEDH),  </t>
  </si>
  <si>
    <t xml:space="preserve">10, Adecuación  accesos peatonales,  servicios públiccos, baterías de baños, garitas de vigilancia, senderos y miradores en PEDH </t>
  </si>
  <si>
    <t>11.  Aunar recursos técnicos, físicos, financieros y humeanos entre la SDA y la EAAB para construir un sistema urbano de drenaje sostenible (SUDS) en la zona de meandro del río Tunjuelo - PEDH El Tunjo</t>
  </si>
  <si>
    <t xml:space="preserve"> MANEJAR 15 HUMEDALES  MEDIANTE EL DESARROLLO DE ACCIONES DE ADMINISTRACIÓN </t>
  </si>
  <si>
    <t>12, Adelantar el mantenimiento del 100% del área efectiva de la franja terrestre en 15 PEDH.</t>
  </si>
  <si>
    <t>13, Realizar Mesas Territoriales en cada uno de los Parques Ecológicos Distritales de Humedal.</t>
  </si>
  <si>
    <t>14, Realizar recorridos interpretativos  y actividades de Educación Ambiental</t>
  </si>
  <si>
    <t>15, Ejecutar acciones articuladas de administración, manejo integral y seguimiento de los PEDH</t>
  </si>
  <si>
    <t xml:space="preserve"> HABILITAR 1 ESPACIO PÚBLICO DE INFRAESTRUCTURA PARA EL DISFRUTE CIUDADANO Y GESTIONAR EN OTRAS ÁREAS DE INTERÉS AMBIENTAL.</t>
  </si>
  <si>
    <t>16,Realizar el seguimiento al contrato de construcción del Aula del Mirador de Juan Rey y su interventoría</t>
  </si>
  <si>
    <t>17, Realizar el seguimiento al contrato de la  construcción de obras de mitigación de riesgo diseñada para la quebrada Hoya del Ramo</t>
  </si>
  <si>
    <t>ADQUIRIR 60 HECTÁREAS EN ÁREAS PROTEGIDAS Y ÁREAS DE INTERÉS AMBIENTAL.</t>
  </si>
  <si>
    <t xml:space="preserve">18, Gestión requerida para la adquisición predial de la SDA </t>
  </si>
  <si>
    <t>19, Desarrollar el proceso de adquisición predial en áreas priorizadas a partir de los  avalúos comerciales y la oferta de compra.</t>
  </si>
  <si>
    <t>ADMINISTRAR Y MANEJAR 800 HECTÁREAS  DE PARQUES ECOLÓGICOS DISTRITALES DE MONTAÑA Y ÁREAS DE INTERÉS AMBIENTAL</t>
  </si>
  <si>
    <t>20, Implementar las líneas de administración y manejo en los PEDM y áreas de interés ambiental que se encuentren a cargo de la SDA, fortaleciendo la conectividad ecológica con otros elementos de la EPP.</t>
  </si>
  <si>
    <t>21, Realizar la gestión para la incorporación de nuevas áreas de PEDM y/o áreas de interés ambiental con potencial de conectividad en la EEP para el desarrollo de su administración y manejo.</t>
  </si>
  <si>
    <t>22, Desarrollar las actividades de mejoramiento y sostenibilidad de las áreas administradas con el fin de garantizar condiciones adecuadas para el acceso y disfrute de la ciudadanía</t>
  </si>
  <si>
    <t xml:space="preserve">23, Realizar las acciones interinstitucionales requeridas para la recuperación integral de las áreas afectas por asentamiento ilegales en las áreas administradas. </t>
  </si>
  <si>
    <t>RECUPERAR Y VIABILIZAR 115 HECTÁREAS DE SUELO DE PROTECCIÓN POR RIESGO COMO USO DE ESPACIO PÚBLICO PARA LA CIUDAD</t>
  </si>
  <si>
    <t>24, Desarrollar acciones para la recuperación de zonas del suelo de protección por riesgo.</t>
  </si>
  <si>
    <t xml:space="preserve">25, Realizar la socilialización, revisión y ajustes de los Planes de Acción Estratégicos de los sectores Altos de la Estancia y Nueva Esperanza. </t>
  </si>
  <si>
    <t xml:space="preserve">26, Gestionar la adopción del Plan de Manejo Ambiental de Altos de la Estancia y coordinar su implementación. </t>
  </si>
  <si>
    <t>RECUPERAR, REHABILITAR O RESTAURAR  200 HECTÁREAS NUEVAS  EN CERROS ORIENTALES, RÍOS Y QUEBRADAS, HUMEDALES, BOSQUES, PÁRAMOS O ZONAS DE ALTO RIESGO NO MITIGABLES QUE APORTAN A LA CONECTIVIDAD ECOLÓGICA DE LA REGIÓN</t>
  </si>
  <si>
    <t>27, Identificación, priorización de áreas y elaboración de los respectivos diagnósticos de las zonas a intervenir.</t>
  </si>
  <si>
    <t>28, Elaboración de los diseños a las áreas priorizadas, de acuerdo a los resultados del diagnóstico realizado.</t>
  </si>
  <si>
    <t>29, Implementación de acciones de recuperación, rehabilitación o restauración ecológica.</t>
  </si>
  <si>
    <t>EJECUTAR EL 100 POR CIENTO EL PLAN DE MANTENIMIENTO Y SOSTENIBILIDAD ECOLÓGICA EN 400 HA INTERVENIDAS CON PROCESOS DE RESTAURACIÓN</t>
  </si>
  <si>
    <t>30,  Priorizar áreas que requieren acciones de mantenimiento básicas de fertilización, poda, riego, replante, entre otras. Así como la sostenibilidad mediante la inducción de trayectorias ecológicas.</t>
  </si>
  <si>
    <t>31, Implementar las acciones de mantenimiento y sostenibilidad, con la revisión fitosanitaria, enriquecimiento orgánica, plateo y replante de árboles en las áreas establecidas.</t>
  </si>
  <si>
    <t>32, Formular e implementar el plan de producción de material vegetal de acuerdo con las necesidades de las metas de restauración ecológica.</t>
  </si>
  <si>
    <t>IMPLEMENTAR 4 PROGRAMAS DE MONITOREO ASOCIADOS A ELEMENTOS DE LA ESTRUCTURA ECOLÓGICA PRINCIPAL</t>
  </si>
  <si>
    <t>3. ADAPTACION AL CAMBIO CLIMÁTICO EN EL DISTRITO CAPITAL Y LA REGIÓN</t>
  </si>
  <si>
    <t>IMPLEMENTAR 2 PROYECTOS PILOTO DE ADAPTACIÓN AL CAMBIO CLIMÁTICO BASADO EN ECOSISTEMAS.</t>
  </si>
  <si>
    <t>40, Continuar la primera fase de implementación de los dos proyectos de Adaptación basada en Ecosistemas (AbE)</t>
  </si>
  <si>
    <t>41, Realizar el proceso de monitoreo y seguimiento de las medidas (AbE) implementadas.</t>
  </si>
  <si>
    <t>42, Desarrollar la segunda fase de implementación de los dos proyectos AbE.</t>
  </si>
  <si>
    <t>43, Liderar desde la DGA las actividades enmarcadas, en el  Grupo Interno de Trabajo sobre Cambio Climático.</t>
  </si>
  <si>
    <t>EJECUTAR 4 INSTRUMENTOS IINSTITUCIONALES CON ENFOQUE DE ADAPTACIÓN AL CAMBIO CLIMÁTICO</t>
  </si>
  <si>
    <t>44, Atender desde el PIRE el 100% de las emergencias ambientales competencia y jurisdicción de la SDA, activadas por el SDGR – CC o la comunidad.</t>
  </si>
  <si>
    <t>45, Expedir los certificados de Conservación Ambiental</t>
  </si>
  <si>
    <t>46, Adelantar la implementación de los instrumentos institucionales de gestión ambiental PIGA Y PACA</t>
  </si>
  <si>
    <t>4. PAGO VIGENCIAS ANTERIORES FENECIDAS</t>
  </si>
  <si>
    <t>Pagar 100 % Compromisos De Vigencias Anteriores Fenecidas</t>
  </si>
  <si>
    <t>47, Gestionar el pago de los pasivos exigibles</t>
  </si>
  <si>
    <t>GESTIÓN DE 100 HECTÁREAS PARA LA DECLARATORIA</t>
  </si>
  <si>
    <t>Siete (7) Polígonos - Localidades de Usme y Sumapaz</t>
  </si>
  <si>
    <t>Usme y Sumapaz (Rural)</t>
  </si>
  <si>
    <t>UPR RIO TUNJUELO yUPR RIO BLANCO</t>
  </si>
  <si>
    <t>La Regadera, San Benito, Arrayan, Betania, El Tabaco, El Istmo, Chisaca, Laguna Verde, Curubital, Los Andes, Los Arrayanes, La Unión</t>
  </si>
  <si>
    <t>Polígono</t>
  </si>
  <si>
    <t>Barrios aledaños</t>
  </si>
  <si>
    <t>N.D.</t>
  </si>
  <si>
    <t>EVALUAR TÉCNICAMENTE EL 100 POR CIENTO DE SECTORES DEFINIDOS (100 HA) PARA LA GESTIÓN DE DECLARATORIA COMO ÁREA PROTEGIDA Y ELEMENTOS CONECTORES DE LA EEP</t>
  </si>
  <si>
    <t>a) Nuevas áreas protegidas: Sumapaz (Rural). 
b) Elementos conectores de la EEP del D.C.: Usaquén, Chapinero, Santafe,San Cristobal, Usme, Tunjuelito, Bosa, Kennedy, Fontibón, Engativá, Suba, Rafael Uribe, Ciudad Bolívar, Barrrios Unidos</t>
  </si>
  <si>
    <t xml:space="preserve">a) Nuevas áreas protegidas: UPR RIO BLANCO. 
b) Elementos conectores de la EEP del D.C.: Usaquén: 1 - Paseo de Los Libertadores, 11 - San Cristóbal Norte; 14 - Usaquén, ;  Chapinero: 88 - El Refugio, 89 - San Isidro Patios; 90 - Pardo Rubio; 99 - Chapinero; San Cristobal: 50 - La Gloria, 51 - Los Libertadores, 32 - San Blas, 52 - La Flora, 33 - Sosiego; Usme: 61 Ciudad Usme, 57 - Gran Yomasa, 59 - Alfonso López, 60 - Parque Entrenubes, 58- Comuneros, 52 - La Flora; Tunjuelito: 62 - Tunjuelito, 42 - Venecia; Bosa: 85 - Bosa Central, 84 - Bosa Occidental, 87 - Tintal Sur; Kennedy: 82 - Patio Bonito, 80 - Corabastos, 46 - Castilla, 79 - Calandaima, 78- Tintal Norte, 81 - Gran Britalia; Fontibón: 77 - Zona Franca, 114 - Modelia, 112 - Granjas de Techo, 115 - Capellanía; Engativá: 74 - Engativá, 73 - Garcés Navas, 72 - Bolivia, 30 - Boyacá Real, 29- Minuto de Dios; Suba: 71 - Tibabuyes, 27 - Suba, 28 - Rincón, 24 - Niza, 25 - La Floresta; 17 - San José de Bavaria, 3- Guaymaral; Rafael Uribe: 56 - Danubio, 55 - Diana Turbay; Ciudad Bolívar: 67 - Lucero, 69- ismael perdomo, 65 - Arborizadora, 66 - San Francisco; Barrios Unidos: 98 - Los alcazáres.  </t>
  </si>
  <si>
    <t>a) Nuevas áreas protegidas: Polígonos en Veredas La Regadera, San Benito, Arrayan, Betania, El Tabaco, El Istmo, Chisaca, Laguna Verde, Curubital, Los Andes, Los Arrayanes, La Unión. 
b) Elementos conectores de la EEP del D.C.: Usaquén, Chapinero, Santafe,San Cristobal, Usme, Tunjuelito, Bosa, Kennedy, Fontibón, Engativá, Suba, Rafael Uribe, Ciudad Bolívar, Barrrios Unidos</t>
  </si>
  <si>
    <t>a) Polígono: Nuevas áreas protegidas en Ruralidad (polígono formato shape y pdf adjunto). 
b) Polígono: Para cada elemento conector de la EEP del D.C. con documentos, concepto o informe técnico elaborado (polígono formato pdf adjunto dentro del respectivo concepto o informe técnico)</t>
  </si>
  <si>
    <t>Barrios y veredas  aledaños</t>
  </si>
  <si>
    <t>a) Nuevas áreas protegidas en Ruralidad: 480 
b) Elementos conectores de la EEP del D.C.:  2,619,552</t>
  </si>
  <si>
    <t>a) Nuevas áreas protegidas en Ruralidad: 462 
b) Elementos conectores de la EEP del D.C.: 2,792,088</t>
  </si>
  <si>
    <t>a) Nuevas áreas protegidas en Ruralidad: 942 
b) Elementos conectores de la EEP del D.C.: 5.411.340
TOTAL: 5.411.340</t>
  </si>
  <si>
    <t>EJECUTAR % DEL PLAN DE INTERVENCIÓN EN PARQUES ECOLÓGICOS DISTRITALES DE HUMEDAL DECLARADOS.</t>
  </si>
  <si>
    <t>Humedal el Burro, Humedal Capellania, Humedal la Conejera,  Humedal Cordoba, Humedal Jaboque, Humedal Juan Amarillo, Humedal Medrano del Say, Humedal Santa Maria del Lago, Humedal Techo, Humedal Torca, Humedal la Vaca</t>
  </si>
  <si>
    <t>Kennedy, Bosa, Fontibón, Engativá, Suba, Barrios Unidos, Usaquén, Rafael Uribe Uribe, Tunjuelito, Puente Aranda, Ciudad Bolívar</t>
  </si>
  <si>
    <t xml:space="preserve">Corabastos, Kennedy Central, Castilla, Tintal, Bosa Central, Capellanía, Modelia, Zona Franca, Boyaca Real, Niza, Tibabuyes, Bolívia,  Garcés Navas, Las Ferias, Engativá, Alambra, Niza, Tibabuyes, Parque Salitre, El Minuto de Dios, Prado, Suba, El Rincón, Paseo de los Libertadores, Guaymaral, SanJosé, Puente Aranda, Venecia, Tunjuelito.
</t>
  </si>
  <si>
    <t xml:space="preserve">El Amaparo, Cañizares, Villa Nelly, Villa de la Torre, Villa Emilia, Valladolit, Castilla, Monterrey, Villa Mariana, Villa Castilla, Pio XII, Nuevo Techo, El Condado, Tintala, Nueva Castilla, Villa Mejia, Manzanares, San Pablo, Laureles, Conjunto Residencial La Cofradía, Rincón Santo, Conjunto Residencial Modelia Park, La Estania o El Recodo, Moravia,  Zona Franca, Santa María del Lago, Tabora, Lagos de Córdoba, La Gaitana, Bolívia, Ciudadela Colsubsidio, Cortijo, Garcés Navas, Bonanza, Engativá Centro, Paris Gaitan, Santa Helenita, El Muelle, Recrero de los Frayles, El Gaco, Engativá Zona Urbana, Rosario, Favidi, Visión Colombia, Parques de Castilla, Boyacá, Palo Blanco, Alhambra Sur Oriental de Colpatria, Las Villas, Compartir, Acacias, Alaska, Londres, Monarcas, Cañiza l, ll y lll, Carolina ll y lll, El Rubí, San Antonio Engativá, Torca I, Casa Balnca, San José Almendros, El carmen, San vicente de Ferrer, Tejar de Ontario, Molinos y Bosa Centro </t>
  </si>
  <si>
    <t>UPZ Aledañas</t>
  </si>
  <si>
    <t>MANEJAR 15 HUMEDALES MEDIANTE EL DESARROLLO DE ACCIONES DE ADMINISTRACIÓN</t>
  </si>
  <si>
    <t>Humedal el Burro</t>
  </si>
  <si>
    <t>Kennedy</t>
  </si>
  <si>
    <t>Castilla, Tintal</t>
  </si>
  <si>
    <t>Valladolit, Castilla, Monterrey, Villa Mariana, Villa Castilla, Pio XII, Nuevo Techo, El Condado, Tintala, Nueva Castilla, Villa Mejia</t>
  </si>
  <si>
    <t>Polígono del área de influencia</t>
  </si>
  <si>
    <t>Humedal La Vaca</t>
  </si>
  <si>
    <t>Corabastos, Keneddy Central</t>
  </si>
  <si>
    <t>El Amaparo, Cañizares, Villa Nelly, Villa de la Torre, Villa Emilia</t>
  </si>
  <si>
    <t>Humedal el  Techo</t>
  </si>
  <si>
    <t>Corabastos, Keneddy Central, Castilla</t>
  </si>
  <si>
    <t xml:space="preserve">El Amaparo, Cañizares, Villa Nelly, Villa de la Torre, Villa Emilia, Favidi, Visión Colombia, Parques de Castilla, Lagos de Castilla, Valladolid </t>
  </si>
  <si>
    <t>Humedal el  Tibanica</t>
  </si>
  <si>
    <t>Bosa</t>
  </si>
  <si>
    <t>Bosa Cental</t>
  </si>
  <si>
    <t>Manzanares, San Pablo, Laureles</t>
  </si>
  <si>
    <t>Humedal Capellania</t>
  </si>
  <si>
    <t>Fontibón</t>
  </si>
  <si>
    <t>Capellanía, Modelia</t>
  </si>
  <si>
    <t>Conjunto Residencial La Cofradía, Rincón Santo</t>
  </si>
  <si>
    <t>Humedal Meandro del Say</t>
  </si>
  <si>
    <t>Zona Franca</t>
  </si>
  <si>
    <t>La Estania o El Recodo, Moravia,  Zona Franca,</t>
  </si>
  <si>
    <t>Humedal la Córdoba</t>
  </si>
  <si>
    <t>Suba</t>
  </si>
  <si>
    <t>Niza, Alambra, Prado</t>
  </si>
  <si>
    <t>Lagos de Córdoba, Recreto de los Frayles Alhambra Sur Oriental Colpatria, Las Villas</t>
  </si>
  <si>
    <t>Humedal Torca - Guaymaral</t>
  </si>
  <si>
    <t>Guaymaral
Área sin UPZ - Ni barrio</t>
  </si>
  <si>
    <t>Torca I</t>
  </si>
  <si>
    <t>Paseo de los Libertadores</t>
  </si>
  <si>
    <t>Casa Balnca</t>
  </si>
  <si>
    <t>Humedal Conejera</t>
  </si>
  <si>
    <t>Suba, Tibabuyes</t>
  </si>
  <si>
    <t>Compartir, Acacias, Alaska, Londres, Monarcas</t>
  </si>
  <si>
    <t>Humedal Jaboque</t>
  </si>
  <si>
    <t>Engativá</t>
  </si>
  <si>
    <t>El Gaco, Engativá Zona Urbana, San Antonio Engativá</t>
  </si>
  <si>
    <t>Humedal Juan Amarillo</t>
  </si>
  <si>
    <t>Tibabuyes</t>
  </si>
  <si>
    <t>La Gaitana, Cañiza l, ll y lll, Carolina ll y lll, El Rubí, La Gaitana</t>
  </si>
  <si>
    <t>Bolívia, Garces Navas</t>
  </si>
  <si>
    <t>Bolivia, Ciudadela Colsubsidio, Garces Navas</t>
  </si>
  <si>
    <t>Humedal Santa Maria del Lago</t>
  </si>
  <si>
    <t>Boyaca Real, Garcés Navas, Las Ferias, Engativá, Minuto de Dios, Minuto de Dios</t>
  </si>
  <si>
    <t>Garces Navas, Bonanza, Engativá Centro, Paris Gaitan, Santa Helenita, Santa María del Lago, Boyacá, Palo Blanco</t>
  </si>
  <si>
    <t>Humedal Isla</t>
  </si>
  <si>
    <t>Bosa Central</t>
  </si>
  <si>
    <t>Bosa Centro</t>
  </si>
  <si>
    <t>Comunidad Muisca de la localidad Bosa</t>
  </si>
  <si>
    <t>Humedal Tunjo</t>
  </si>
  <si>
    <t>Tunjuelito</t>
  </si>
  <si>
    <t>Venecia, Tunjuelito</t>
  </si>
  <si>
    <t>El Carmen, San Vicente de Ferrer, Tejar de Ontario, Molinos</t>
  </si>
  <si>
    <t>Humedal Salitre</t>
  </si>
  <si>
    <t>Barrios Unidos, Rafael Uribe Uribe</t>
  </si>
  <si>
    <t>Parque Salitre, San José</t>
  </si>
  <si>
    <t>Rosario, San José</t>
  </si>
  <si>
    <t>HABILITAR 1 ESPACIO PÚBLICO DE INFRAESTRUCTURA PARA EL DISFRUTE CIUDADANO Y GESTIONAR EN OTRAS ÁREAS DE INTERÉS AMBIENTAL.</t>
  </si>
  <si>
    <t xml:space="preserve">Parque Ecológico Distrital de Montaña Entrenubes y Mirador Juan Rey </t>
  </si>
  <si>
    <t xml:space="preserve">Usme, Rafael Uribe Uribe </t>
  </si>
  <si>
    <t xml:space="preserve">Diana Turbay, Marruecos, 20 de julio, La Gloria, Los Libertadores, Danubio, Gran Yomasa, Alfonso Lopez, Ciudad Usme </t>
  </si>
  <si>
    <t>Las guacamayas, Molinos, Diana Turbay, Juan Rey, El triunfo, Nueva Roma, La victoria, La Fiscala,</t>
  </si>
  <si>
    <t>Polígono establecido del área declarada del parque</t>
  </si>
  <si>
    <t>Parque Ecológico Distrital de Montaña Entrenubes - Cerro Juan Rey y Cuchilla El Gavilán</t>
  </si>
  <si>
    <t>Usme, Rafael Uribe Uribe</t>
  </si>
  <si>
    <t>Parque Entrenubes</t>
  </si>
  <si>
    <t>Arrayanes VI, La Paz, La Fiscala, Canada O Guira, El Porvenir De Los Soches ,San Martin Sur, El Nuevo Portal II Rural, Villabel, El Nuevo Portal II, Yomasa, Diana Turbay Arrayanes, Pepinitos, Bolonia I ,Tocaimita Sur, El Bosque Central I, Juan Rey Sur, Tocaimita Oriental, Las Violetas Rural, Arrayanes I, La Esperanza Sur I, Liliana, Los Soches El Portal Del Divino, La Esperanza Sur, El Nevado II, El Bosque Central, Fiscala Alta, El Pedregal II, Las Lomas, La Fiscala Norte, Bolonia I, Los Olivares, El Nevado, Alaska, Tibaque Sur, Portal Rural II, El Refugio I, Bolonia, Los Arrayanes, Cerros De Oriente, Guacamayas III, La Belleza, Tocaimita Oriental I, Juan José Rondón I, Arrayanes V, Danubio II, Palermo Sur</t>
  </si>
  <si>
    <t>Diana Turbay, Los Libertadores, Danubio, La gloria,  Alfonso Lopez, Gran Yomasa, La Flora, Marruecos, Ciudad Usme, Parque Entrenubes</t>
  </si>
  <si>
    <t>ADMINISTRAR Y MANEJAR 800 HECTÁREAS DE PARQUES ECOLÓGICOS DISTRITALES DE MONTAÑA Y ÁREAS DE INTERÉS AMBIENTAL</t>
  </si>
  <si>
    <t>Parque Ecológico Distrital de Montaña Entrenubes</t>
  </si>
  <si>
    <t>Parque Mirador de los Nevados</t>
  </si>
  <si>
    <t>Suba Cerros, Suba Urbano</t>
  </si>
  <si>
    <t xml:space="preserve">Soratama
</t>
  </si>
  <si>
    <t>Usaquen</t>
  </si>
  <si>
    <t>San Cristóbal Norte</t>
  </si>
  <si>
    <t>Soratama, Barrancas Oriental Rural y La Cita</t>
  </si>
  <si>
    <t>Zuque</t>
  </si>
  <si>
    <t>Altos del Zuque</t>
  </si>
  <si>
    <t>Polígono establecido del área protegida</t>
  </si>
  <si>
    <t xml:space="preserve">Rafael Uribe 
Ciudad Bolivar </t>
  </si>
  <si>
    <t xml:space="preserve">Localización: Especial. Nueva Esperanza y Altos de la Estancia.
Descripción:  SUELO DE PROTECCIÓN POR RIESGO EN EL SECTOR DE ALTOS DE LA ESTANCIA Y NUEVA ESPERANZA.
</t>
  </si>
  <si>
    <t>Ciudad Bolivar</t>
  </si>
  <si>
    <t xml:space="preserve">UPZ 69 Ismael Perdomo
 </t>
  </si>
  <si>
    <t xml:space="preserve">Altos de la Estancia Localidad de Ciudad Bolívar 
Nueva Esperanza Localidad de Rafael Uribe Uribe </t>
  </si>
  <si>
    <t>Poligono</t>
  </si>
  <si>
    <t>RECUPERAR, REHABILITAR O RESTAURAR 200 HECTÁREAS NUEVAS EN CERROS ORIENTALES, RÍOS Y QUEBRADAS, HUMEDALES, BOSQUES, PÁRAMOS O ZONAS DE ALTO RIESGO NO MITIGABLES QUE APORTAN A LA CONECTIVIDAD ECOLÓGICA DE LA REGIÓN</t>
  </si>
  <si>
    <t xml:space="preserve"> PEDMEN (Localidad de Usme), El Delirio Hoya de San Cristóbal (Localidad de San Cristóbal), Parque Metropolitano  bosque de San Carlos (Rafael Uribe)  PEDH Tibanica (Localidad de Bosa), PEDH La Vaca, El Burro y Techo (Localidad de Kennedy), PEDH Capellanía y Meandro El Say (Localidad de Fontibon), PEDH Jaboque, Tibabuyes y Santa María del Lago (Localidad de Engativá), PEDH Córdoba, La Conejera, Torca - Guaymaral y Juan Amarillo (Localidad de Suba), PEDH El Salitre (Localidad de Barrios Unidos) y PEDH Tunjo y La Isla (Localidad de Tunjuelito).</t>
  </si>
  <si>
    <t>Usme, San Cristobal, Rafael Uribe, Kennedy, Fontibon, Bosa, Engativá, Barrios Unidos y Tunjuelito.</t>
  </si>
  <si>
    <t xml:space="preserve">Esta información se encontrará en los archivos .KMZ cuando se incie la imeplementación  </t>
  </si>
  <si>
    <t>No se tiene la información</t>
  </si>
  <si>
    <t>Usme: 342.940
San Cristóbal: 392.220
Rafael Uribe: 348.023
Kennedy: 1.230.539
Fontibon: 424.038
Bosa: 753.496
Engativá: 883.319
Barrios Unidos: 270.280
Tunjuelito: 186.383</t>
  </si>
  <si>
    <t xml:space="preserve">Vereda Corinto Usme Centro, Predios Hato viejo, San Marcos y Las Palmas (Sumapaz) PEDMEN (Usme), Altos de la Estancia (Ciudad Bolivar), Nueva esperanza (Ciudad Bolivar), Parque Nacional (Santa fé) </t>
  </si>
  <si>
    <t>San Cristóbal, Usme, Sumapaz; Ciudad Bolibar, Santa fé</t>
  </si>
  <si>
    <t>San Cristóbal: 392.220
Usme: 342.940
Sumapaz: 7.584
Ciudad Bolivar: 748.012
Santa Fé: 93.857</t>
  </si>
  <si>
    <t xml:space="preserve">15 Parques Ecológicos Distritales de Humedal declardos en Bogotá D.C y tres predios de l PEDM Entrenubes </t>
  </si>
  <si>
    <t>Tunjuelito, Suba, Usaquen, Kennedy, Engativá, Fontibón, Bosa, Rafael Uribe Uribe, Usme y San Cristobal</t>
  </si>
  <si>
    <t>Fontibón, Suba, Bolivia, El prado, Niza, Tibabuyes, Minuto de Dios, Guaymaral, Corabastos, Arborizadora, La Academia, Capellania, La Alhambra, Calandaima, Garces Navas, Engativá, La floresta, El Rincón, Boyaca Real, Alamos, Bosa Central, Tintal Sur, Paseo de Los Libertadores, Castilla, Zona Franca, Venecia. La Gloria y Los Libertadores, Entrenubes, Alfonso López, Gran Yomasa, Danubio, Los Comuneros, Molinos, Diana Turbay y La Flora.</t>
  </si>
  <si>
    <t>Tintala, Ciudad Bachue, Rincón Altamar, Bochica II, Villa Nelly III Sector, Chucua De La Vaca I, Ciudad Techo II, El Chircal Sur, Chucua De La Vaca Iii, San Bernardino I, Villa Anny I, Sabana De Tibabuyes Norte, Tuna, Las Mercedes I, Rincón De Santa Inés, Corabastos, Valladolid, Club De Los Lagartos, Torca I, La Faena, Tibabita Rural, Potosí, Villa Del Mar, Las Mercedes Suba Rural, Casablanca Suba Urbano, El Tintal Central, Villas De Alcalá, Santa Maria, Ferrocaja Fontibon, Aures, Centro Engativa Ii, Prado Veraniego Sur, Luis Carlos Galán, Ronda, Ttes De Colombia, Nuevo Techo, Lisboa, Moravia, Rincón De Suba, El Chanco I, Casablanca Suba,Torca Rural Ii, El Tintal, El Chanco Rural Iii, Zona Franca, Los Ángeles, Lech Walesa, Tuna Baja, Villa Hermosa, San Bernardino Xxii Urbano, La Riviera, El Muelle, Parque El Tunal, Campo Verde, San Cayetano, San Bernardino Xxv Urbano, Puente Largo, Tibabuyes II, Los Cerezos, Batan, Marandu, Puerta De Teja, La Carolina De Suba, El Cedro, Bolivia Oriental, Niza Sur, San Antonio Engativá, Bolivia, Muzu, Santa Cecilia, Tuna Rural, Lago De Suba, Monaco, El Gaco , Santa Teresa De Suba ,Tibabuyes, Arborizadora Baja, El Dorado, Santa Cecilia, Villa Amalia, Ciudadela Colsubsidio.</t>
  </si>
  <si>
    <t>Polígonos</t>
  </si>
  <si>
    <t>Suelo de protección asociado a los Parques Ecológicos Distritales de Humedal y de Montaña declarados en la zona urbana del Distrito Capital.</t>
  </si>
  <si>
    <t>AUMENTAR A 200 HECTÁREAS LAS ÁREAS CON PROCESOS DE RESTAURACIÓN ECOLÓGICA PARTICIPATIVA O CONSERVACIÓN Y/O MANTENIMIENTO EN LA RURALIDAD DE BOGOTANA.</t>
  </si>
  <si>
    <t>Cuenca del río Sumapaz, río Blanco, Río Tunjuelo y franja de cerros orientales Usme</t>
  </si>
  <si>
    <t>Sumapaz, Usme y Ciudad Bolívar, Santa Fe Chapinero Suba</t>
  </si>
  <si>
    <t>Upr Rio Tunjuelo, Upr Rio Blanco, Upr Rio Sumapaz UPR Norte</t>
  </si>
  <si>
    <t>UPZ y UPR Aledañas</t>
  </si>
  <si>
    <t>IMPLEMENTAR EN 500 PREDIOS ACCIONES DE BUENAS PRÁCTICAS AMBIENTALES EN SISTEMAS DE PRODUCCIÓN AGROPECUARIA</t>
  </si>
  <si>
    <t>Zona Rural de Bogotá - Suba, Chapinero, Santafe, Usme, Ciudad Bolívar, Sumapaz</t>
  </si>
  <si>
    <t>Veredas Las Margaritas, Los Andes,la Unión</t>
  </si>
  <si>
    <t>Veredas Las Margaritas, Los Andes,la Union</t>
  </si>
  <si>
    <t xml:space="preserve">Polígono </t>
  </si>
  <si>
    <t>URP</t>
  </si>
  <si>
    <t>Upz el Sosiego
Upz 32 San Blass</t>
  </si>
  <si>
    <t xml:space="preserve">Primera de mayo 
Velodromo 
Santa Ana Sur
San Cristobal Sur
El Triangulo
Montecarlo
Molinos Oriente- Gran Colombia
Los Laureles I - Santa Cecilia
Aguas Claras </t>
  </si>
  <si>
    <t xml:space="preserve">UPZ </t>
  </si>
  <si>
    <t>Emergencias atendidas en el perímetro urbano de Bogotá Distrito Capital</t>
  </si>
  <si>
    <t>19 PRADO, 96 LOURDES, 88 EL REFUGIO, 90 PARDO RUBIO, 71 TIBABUYES, 40 CIUDAD MONTES, 25 LA FLORESTA, 101 TEUSAQUILLO, 30 BOYACÁ REAL, 97 CHICÓ LAGO, 50 LA GLORIA, 102 LA SABANA, 111 PUENTE ARANDA, 93 LAS NIEVES, 12 TOBERÍN, 65 ARBORIZADORA, 81 GRAN BRITALIA, 44 AMÉRICAS, 14 USAQUÉN, 27 SUBA, 15 COUNTRY CLUB, 41 MUZÚ, 39 QUIROGA, 72 BOLIVIA, 74 ENGATIVÁ, 16 SANTA BÁRBARA, 17 SAN JOSÉ DE BAVARIA, 9 VERBENAL, 42 VENECIA, 10 LA URIBE, 73 GARCÉS NAVAS, 28 EL RINCÓN, 18 BRITALIA, 75  FONTIBÓN, 105 JARDÍN BOTÁNICO, 13 LOS CEDROS, 26  LAS FERIAS, 76 FONTIBÓN SAN PABLO, 85 BOSA CENTRAL, 36 SAN JOSÉ, 86 EL PORVENIR, 104 PARQUE SIMÓN BOLÍVAR-CAN, 24 NIZA, 20 LA ALHAMBRA, 13 LOS CEDROS, 15 COUNTRY CLUB, 9 VERBENAL, 91 SAGRADO CORAZÓN, 92 LA MACARENA, 93 LAS NIEVES, 34 20 DE JULIO, 54 MARRUECOS, 52 LA FLORA, 42, VENECIA, 62 TUNJUELITO, 84 BOSA OCCIDENTAL, 86 EL PORVENIR, 45 CARVAJAL, 47 KENNEDY CENTRAL, 46 CASTILLA, 115 CAPELLANÍA,110 CIUDAD SALITRE OCCIDENTAL, 26 LAS FERIAS, 105 JARDÍN BOTÁNICO, 116 ÁLAMOS, 29 MINUTO DE DIOS, 30 BOYACÁ REAL,  74 ENGATIVÁ, 2 LA ACADEMIA, 20 LA ALHAMBRA, 23 CASA BLANCA SUBA, 25 LA FLORESTA, 28 EL RINCÓN, 71 TIBABUYES, 106 LA ESMERALDA, 98 ALCÁZARES, 22 DOCE DE OCTUBRE, 101 TEUSAQUILLO, 109 SALITRE ORIENTAL, 38 RESTREPO, 43 SAN RAFAEL, 94 CANDELARIA, 39 QUIROGA, 65 ARBORIZADORA, 69 ISMAEL PERDOMO, 70 JERUSALÉN, 1 PASEO DE LOS LIBERTADORES, 100 GALERIAS, 101 TEUSAQUILLO, 102 LA SABANA,  108 ZONA INDUSTRIAL,  110 CIUDAD SALITRE OCCIDENTE, 112 GRANJAS DE TECHO, 13 LOS CEDROS, 21 LOS ANDES, 23 CASA BLANCA SUBA, 31 SANTA CECILIA, 32 SAN BLAS, 33 SOCIEGO, 36 SAN JOSÉ, 39 QUIROGA, 44 AMÉRICAS, 46 CASTILLA, 49 APOGEO, 56 DANUBIO, 57 YOMASA, 61 CIUDAD USME, 99 CHAPINERO.</t>
  </si>
  <si>
    <t>SAN JOSÉ DEL PRADO, VITELMA, CHICO, GRANADA, SABANA DE TIBABUYES, VILLA INÉS, CLUB LOS LAGARTOS, TEUSAQUILLO, SANTA HELENITA, JULIO FLOREZ, EL ESPARTILLAL, LAS GUACAMAYAS, SANTA FÉ (CEMENTERIO CENTRAL), PUENTE ARANDA, SANTA HELENA, PARQUE SANTANDER, VILLAS DEL MEDITERRANEO, REMANSO, GRAN BRITALIA, RINCÓN DE MANDALAY, LOS ROSALES TUNJUELITO, SANTA BÁRBARA ALTA, TIBABUYES, PRADOS DE LA CALLEJA, LA SOLEDAD, LA CALLEJA, AUTOPISTA MUZÚ ORIENTAL, SANTA LUCIA, URBANIZACION BOCHICA III - IV, ALTOS DE SUBA, CHICO NORTE II, LA MAGDALENA, ALTOS DEL ZUQUE, CENTRO ENGATIVA, CIUDADELA COLSUBSIDIO, MOLINOS NORTE, SAN JOSÉ DE BAVARIA, EL CODITO, ESCUELA DE CADETES GENERAL SANTANDER, EL REDIL, TIBANÁ, LAS ACACIAS, PARQUE MIRADOR LOS NEVADOS, SAN JOSÉ DE USAQUÉN, EL CEDRO, BRITALIA, VILLEMAR, JARDIN BOTANICO, EL REFUGIO, SAN PABLO, ÁLAMOS, LAS ORQUÍDEAS, MORALBA, TEJARES DEL NORTE, MANDALAY, HOSPITAL SAN CARLOS, EL CORZO, PUERTA DE TEJA, LA MERCED, LA PERSEVERANCIA, LAS NIEVES, SAMPER MENDOZA, SERAFINA II SECTOR, LA PICÓTA, TUHUAQUE, VENECIA, TUNJUELITO, BRASIL, EL CORSO, PROVIVIENDA, KENNEDY, SUPER MANZANA 7, TINTAL, LA ROSITA, BATAVIA, SALITRE OCCIDENTAL, BONANZA, BOSQUES DE MARIANA, EL DORADO, ENGATIVÁ CENTRO, GARCÉS NAVAS, GRAN GRANADA, ISABELA, JARDÍN BOTÁNICO, LA SERENA, LOS CEREZOS, SANTA MARÍA DEL LAGO, VILLA CLAVERIII, VILLAS DE GRANADA I, VILLAS DEL DORADO, VILLAS DEL MADRIGAL, IBERIA, SANTA ROSA DE LIMA, SEMINARIO, SIMON BOLÍVAR, SOCIEGO, SUBA, SUBA NARANJOS, TERRAZA LOS LAGARTOS, TIERRA LINDA, TORCA, TORRES DE MODELIA, TUNA ALTA, URB. PASEITO III, URBANIZACIÓN BOSQUES DE MEDINA, URBANIZACION CASTILLA, URBANIZACIÓN CIUDADELA COLSUBSIDIO, URBANIZACIÓN DARDANEROS, URBANIZACION LA GRAN GRANADA, URBANIZACIÓN SANTA COLOMA, USATAMA, USME CENTRAL, VILLA ALSACIA II, VILLA CLAUDIA, VILLA ELISA, VILLA INÉS, VILLA SAGRARIO, VILLAS DEL MADRIGAL</t>
  </si>
  <si>
    <t>No identifica personas intersexuales</t>
  </si>
  <si>
    <t>No identifica grupos etarios</t>
  </si>
  <si>
    <t>No identifica grupos étnicos</t>
  </si>
  <si>
    <t xml:space="preserve">PIRE: Usaquén, Chapinero, Santa Fe, San Cristóbal, Usme, Tunjuelito, Bosa, Kennedy, Fontibón, Engativá, Suba, Barrios Unidos, Teusaquillo, Antonio Nariño, Puente Aranda, La Candelaria, Rafael Uribe Uribe, Ciudad Bolivar.
CECA: 1 USAQUEN , 1 USME, 1 SUBA </t>
  </si>
  <si>
    <t>PIRE: Bogotá Distrito Capital
CECA:  Polígono de área de influencia</t>
  </si>
  <si>
    <t>PIRE:
Bogotá Distrito Capital
CECA:
SISTEMA DE ÁREAS PROTEGIDAS</t>
  </si>
  <si>
    <t>PIRE: Vulnerable a impactos ambientales
CECA: Población  ubicada en el Sistema de Áreas Protegidas</t>
  </si>
  <si>
    <t xml:space="preserve">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de los servicios ecosistémico que éstos ofrecen.
El monitoreo hidrobiológico es una herramienta fundamental para la toma de decisiones en cualquier tipo de cuerpo de agua, sobre intervenciones físicas en estos ecosistemas, acciones de recuperación hidrogeomorfológica, restauración ecológica y de control de vertimientos, entre otras.
</t>
  </si>
  <si>
    <t xml:space="preserve"> Registros en Sistema de Información de Biodiversidad-Colombia.
- Formatos de campo para recolección de información.
- Informes  de procesamiento de información.
- Informes de seguimiento hidrobiológico
- Informes de profesionales de apoyo 
</t>
  </si>
  <si>
    <t>Contrato Interadministrativo  No. SDA-SECOPII-412018</t>
  </si>
  <si>
    <t>7,EJECUTADO</t>
  </si>
  <si>
    <t>PIGA: En 2019 se participó en la consolidación del documento técnico para la regulación de productos desechables en el Distrito Capital. Se realizaron aportes al Documento Técnico de Gestión Ambiental liderado por la Secretaría General de la Alcaldía Mayor de Bogotá y se elaboró el cronograma de las mesas de trabajo que se van a desarrollar con las entidades distritales durante la vigencia.
PACA: En el 2019 se revisaron, aprobaron y consolidaron los ajustes a la formulación del PACA BMPT. Se consolidó y reportó el indicador PACA en el Observatorio Ambiental de Bogotá, con corte a 31 de diciembre de 2018. Se solicitó la información de Cuenta Anual PACA con la información de los contratos suscritos por la entidad durante la vigencia 2018 de cada una de las metas priorizadas en el instrumento y se reportó a la Contraloría de Bogotá, dentro de los tiempos definidos por el ente de control. Se revisó, aprobó y consolidó el informe de seguimiento de PACA con corte a 31 de diciembre de 2018.</t>
  </si>
  <si>
    <t>6-Sostenibilidad Ambiental basada en Eficiencia Energética</t>
  </si>
  <si>
    <t>38-Recuperación y manejo de la Estructura Ecológica Principal</t>
  </si>
  <si>
    <t>5, PONDERACIÓN HORIZONTAL AÑO: 2019</t>
  </si>
  <si>
    <t>En el I trimestre de 2019 se recibió y aprobó el Producto 2 del contrato de prestación de servicios No.262018 mediante el cual se lleva a cabo la Fase I de implementación de los proyectos de adaptación al cambio climático. Se están revisando los Productos 3 y 4 y se hicieron observaciones oficiales a los contratistas, como resultado de las visitas de verificación a los productos en campo.  También se dio inicio a las gestiones y consultas necesarias para estructurar la contratación de la Fase II de implementación. Se han llevado a cabo dos reuniones del Grupo Interno de Cambio Climático (GITCC) en las cuales se revisó el informe de gestión 2018, la resolución del GITCC y se aprobó el plan de acción 2019. Esto representa un avance de 1.45
Durante el IV trimestre de 2018, se surtió el proceso de selección para la implementación de los proyectos Adaptación basada en Ecosistemas (AbE), en la plataforma Secop II, en donde se firmó el contrato No.262018. Durante este periodo, se revisó y aprobó el producto 1: Plan de Trabajo y Cronograma. Así mismo se lideran las actividades del GITCC, donde se realizaron 3 reuniones: presentación de los proyectos AbE, presentación de resultados del seguimiento a la implementación del Plan Distrital de Gestión de Riesgos y Cambio Climático y socialización de los resultados del Inventario de Gases de Efecto Invernadero. Lo anterior, representando una magnitud creciente de 1.34.
En el III trimestre de 2018, se aprobaron los documentos precontractuales de la implementación de los proyectos AbE y de esta forma se publicó el proceso en la plataforma Secop II número: SDA-SAM-029-2018. Así mismo se lideran las actividades en el marco del GITCC, en donde se ha realizado 1 reunión de balance de tareas y se realizó un taller para la priorización de indicadores de Onu Hábitat. Con estas acciones, a corte de enero 2019 se cuenta con un avance de 1,39 en magnitud. En lo corrido del Plan de Desarrollo se han realizado otras actividades que se describen así: Elaboración de una base de información técnica sobre AbE; elaboración de una guía conceptual sobre AbE, Taller de priorización de áreas y Fase de formulación y diagnóstico socioambiental.</t>
  </si>
  <si>
    <t xml:space="preserve">33, Consultar información secundaria, y generar linea base con el fin de identificar el área a monitorear, sus aspectos críticos de amenaza, especies de interés, vacíos de información y actores sociales. </t>
  </si>
  <si>
    <t xml:space="preserve">34, Estructurar una metodología de monitoreo que incluya formatos de campos con variables a tomar y a analizar, periodicidad y escala geográfica. </t>
  </si>
  <si>
    <t xml:space="preserve">35, Realizar salidas de campo para generar información de biovidersidad de flora y fauna silvestre (aves, mamíferos y herpetofauna) en los PEDH y PEDMEN.  </t>
  </si>
  <si>
    <t xml:space="preserve">36, Realizar salidas de campo para generar información de monitoreo en las áreas seleccionadas que cuentan con procesos de restauración, rehabilitación o recuperación ecológica en los PEDEM. </t>
  </si>
  <si>
    <t xml:space="preserve">37, Procesamiento y análisis de la información de campo para elaboración de informe. </t>
  </si>
  <si>
    <t xml:space="preserve">38, Fortalecer el monitoreo hidrobiológico en los cuerpos de agua asociados a la Estructura Ecológica Principal.
</t>
  </si>
  <si>
    <t xml:space="preserve">39,  Elaborar publicaciones del estado de monitoreo de  fauna y flora en la Estructura Ecológica Principal </t>
  </si>
  <si>
    <r>
      <t xml:space="preserve">a) Nuevas áreas protegidas: </t>
    </r>
    <r>
      <rPr>
        <sz val="9"/>
        <rFont val="Arial"/>
        <family val="2"/>
      </rPr>
      <t>Sumapaz (Rural)</t>
    </r>
    <r>
      <rPr>
        <b/>
        <sz val="9"/>
        <rFont val="Arial"/>
        <family val="2"/>
      </rPr>
      <t xml:space="preserve">
b) Elementos conectores de la EEP del D.C.: </t>
    </r>
    <r>
      <rPr>
        <sz val="9"/>
        <rFont val="Arial"/>
        <family val="2"/>
      </rPr>
      <t>Usaquén, Chapinero, Santafe,San Cristobal, Usme, Tunjuelito, Bosa, Kennedy, Fontibón, Engativá, Suba, Rafael Uribe, Ciudad Bolívar, Barrrios Unidos</t>
    </r>
  </si>
  <si>
    <t>30050
Proyecto de adaptación al cambio climático en Usme</t>
  </si>
  <si>
    <t>30047 
Proyecto de adaptación al cambio climático en San Cristóbal</t>
  </si>
  <si>
    <t>TOTAL MP 4</t>
  </si>
  <si>
    <t>Total Magnitud Vigencia</t>
  </si>
  <si>
    <t>Total recursos Vigencia</t>
  </si>
  <si>
    <t>Total magnitud Reservas</t>
  </si>
  <si>
    <t>Total reservas Presupuestales</t>
  </si>
  <si>
    <t xml:space="preserve">El acumulado ejecutado en al cuatrienio, corresponde 0 ha (0%). Para el segundo trimestre del año 2019, la meta continúa en un porcentaje de 0% de avance, toda vez que no se ha realizado la Declaratoria de las 100 ha de nuevas áreas protegidas y del polígono propuesto de 600.55 ha., gestión que debe ser acogida por el Concejo Distrital por  Acuerdo o en el otro caso sea incluida en la iniciativa del nuevo Plan de Ordenamiento Territorial para Bogotá D.C.  Se adelantaron las siguientes gestiones: 1.) Elaboración del  Concepto Técnico No.  04168 del 7 de mayo de 2019, “Soporte técnico de los componentes físico, biótico del polígono de 600,55 hectáreas para su incorporación como nueva área protegida bajo la Categoría de Manejo de Santuario Distrital de Fauna y Flora -SFF” radicado SDA 2019IE99472 - Proceso 4417296.  2.) Remisión a la Dirección Legal Ambiental – DLA de la SDA, del Borrador de Proyecto de Acuerdo del Concejo Distrital para la Declaratoria de Nueva Área Protegida en el D.C., mediante el radicado 2019IE95680 de fecha 2 de mayo de 2019 - Proceso 4433174  y 3) Análisis jurídico preliminar de los predios que conforman el polígono a declarar para su posible adquisición, adelantando la identificación documental de los propietarios de los seis (6) predios, con el fin de realizar el análisis de impacto fiscal como soporte del borrador del Proyecto de Acuerdo Distrital para la Declaratoria. Para el I trimestre del 2019, se generó un cronograma de contingencia para el cumplimiento de esta meta definiendo  siete (7) acciones.
Para la vigencia 2018, no se reporta avance en la magnitud, toda vez que no se efectuó la Declaratoria del polígono seleccionado como nueva área protegida. No obstante, la SER desarrolló actividades de gestión técnica, legal y administrativa, adelantando entre otras, la revisión de información para  la consolidación del documento de soporte final incluidos los resultados de la visita de campo realizada; se estableció una mesa institucional con la participación de actores internos de la SDA proponiendo la ruta interna para el cumplimiento de la meta fijando compromisos y roles de cada dependencia;  se remitieron insumos técnicos y administrativos a la Dirección Legal Ambiental - DLA y la Dirección de Planeación y Sistemas de Información Ambiental – DPSIA para solicitar la definición de la ruta para la Declaratoria, ya sea a través de Acuerdo Distrital o su incorporación en el nuevo Plan de Ordenamiento Territorial- POT de Bogotá D.C. Se envió invitación para la conformación de la mesa interinstitucional para la declaratoria a la Unidad Administrativa Especial Parques Nacionales Naturales de Colombia y la CAR. Se redacta borrador de iniciativa de Acuerdo Distrital para adopción de la nueva área.
</t>
  </si>
  <si>
    <t xml:space="preserve">Demora en los trámites de carácter interno para gestionar la declaratoria del polígono de 600.55 ha, propuesto, mayor a las 100 ha proyectadas en la meta, acogiendo las dos instancias viables, ya sea a través de la inclusión en el nuevo Plan de Ordenamiento Territorial – POT del Distrito Capital (actividad sea gestionada por la DPSIA de la SDA) o mediante iniciativa de Acuerdo del Concejo Distrital (actividad apoyada por la Dirección Legal Ambiental); igualmente, los tiempos de revisión destinado por éstos órganos distritales.
No se han dado los pronunciamientos oficiales por parte de la Dirección Legal Ambiental y  Dirección de Planeación y Sistemas de Información Ambiental, con respecto a las gestiones solicitadas por la  Subdirección Ecosistemas y Ruralidad-SER para que la entidad curse el trámite de declaratoria del polígono seleccionado como nueva área protegida, ante el Concejo de Bogotá o sino vía nuevo POT de Bogotá D.C.
</t>
  </si>
  <si>
    <t>Interlocución permanente entre la Subdirección de Ecosistemas y Ruralidad y la Dirección de Gestión Ambiental con la Dirección Legal Ambiental y la Dirección de Planeación y Sistemas de Información Ambiental, en el seguimiento al tema en los comités directivos, con el conocimiento y aval del Despacho del Secretario General, en lo que respecta a la toma de decisiones, sobre la gestión para la declaratoria de la nueva área protegida del Distrito Capital.
De acuerdo con el nuevo cronograma de contingencia que se elaboró para el cumplimiento de la meta, se gestionará directamente por parte del Subdirector de Ecosistemas y Ruralidad y la Directora de Gestión Ambiental a través de comités directivos el pronunciamiento de la Dirección Legal Ambiental  Dirección de Planeación y Sistemas de Información Ambiental con respecto a la definición de la ruta para la declaratoria de las nuevas áreas protegidas,  escalando el tema ante el Despacho del Secretario General, para unificar una posición como entidad sobre el tema.</t>
  </si>
  <si>
    <t>Los documentos y conceptos técnicos que soportan la selección de las áreas para declaratoria permiten generar criterios conforme a la necesidad de incrementar hábitats para especies silvestres y de flora nativa, mejorar las condiciones de conectividad e integridad ecológica regional, así como la provisión de servicios ecosistémicos y ambientales para el beneficio de la comunidad. Estas nuevas áreas estarán integradas al Sistema Distrital de Áreas Protegidas constituyéndose en nuevos elementos de la Estructura Ecológica Principal – EEP del Distrito Capital, generando bienes y servicios ambientales.
Las gestiones adelantadas por la Secretaría Distrital de Ambiente, permitirán incrementar la meta para el cuatrenio 2017-2020 de 100 ha de nuevas áreas protegidas proyectadas, a un polígono de 600.55 ha.</t>
  </si>
  <si>
    <t>Para el segundo trimestre del 2019, la meta continúa en un porcentaje de 0% de avance, toda vez que no se ha realizado la Declaratoria de las 100 ha de nuevas áreas protegidas y del polígono propuesto de 600.55 ha., gestión que debe ser acogida por el Concejo Distrital por  Acuerdo o en el otro caso sea incluida en la iniciativa del nuevo Plan de Ordenamiento Territorial para Bogotá D.C.  Se adelantaron las siguientes gestiones: 1.) Elaboración del  Concepto Técnico No.  04168 del 7 de mayo de 2019, “Soporte técnico de los componentes físico, biótico del polígono de 600,55 hectáreas para su incorporación como nueva área protegida bajo la Categoría de Manejo de Santuario Distrital de Fauna y Flora -SFF” radicado SDA 2019IE99472 - Proceso 4417296.  2.) Remisión a la Dirección Legal Ambiental – DLA de la SDA, del Borrador de Proyecto de Acuerdo del Concejo Distrital para la Declaratoria de Nueva Área Protegida en el D.C., mediante el radicado 2019IE95680 de fecha 2 de mayo de 2019 - Proceso 4433174  y 3) Análisis jurídico preliminar de los predios que conforman el polígono a declarar para su posible adquisición, adelantando la identificación documental de los propietarios de los seis (6) predios, con el fin de realizar el análisis de impacto fiscal como soporte del borrador del Proyecto de Acuerdo Distrital para la Declaratoria. Para el I trimestre del 2019, se generó un nuevo cronograma de contingencia para el cumplimiento de esta meta definiendo  siete (7) acciones, en curso.</t>
  </si>
  <si>
    <t xml:space="preserve">Para el segundo trimestre de 2019, se logró un avance en la meta de 10 ha, lo que corresponde al 50 % de cumplimiento de la meta en la vigencia para el año 2019. Para el periodo comprendido entre el 1 de abril y 30 de junio de 2019, 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209; Solicitudes y trámites de usuarios de carácter interno SDA 73; Generación de Conceptos Técnicos de alinderamiento 8, Generación de Concepto Técnico de Declaratoria 1; Expedición de Resoluciones de alinderamiento de cuerpos de agua 8. 
Para el primer trimestre del año 2019, se efectuó un avance en la meta del 4.98 has lo que corresponde  a un acumulado de 74,98 %  de cumplimiento para  la vigencia. Se priorizó  la evaluación técnica de elementos conectores de la EEP, alinderamiento de cuerpos de agua, análisis de afectación e importancia ambiental de componentes de la EEP y generación de insumos técnicos para la conservación de los ecosistemas del Distrito Capital. En el primer trimestre se atendieron: Solicitudes de usuarios externos Ciento sesenta y ocho (168), solicitudes y trámites de usuarios de carácter interno SDA  Cincuenta (50), Generación de  Conceptos Técnicos Siete (7), elaboración y expedición de Resoluciones en Dos (2). </t>
  </si>
  <si>
    <t xml:space="preserve">Si bien la programación de la actividad finalizó en el mes de Marzo de 2019,  se generó el Concepto Técnico 04168 del 7 de mayo de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 -SFF"  radicado SDA 2019IE99472 - Proceso 4417296. (Evidencia1: Meta 1 – Actividad 1. Se adjunta radicado SDA 2019IE99472 - Proceso 4417296).
</t>
  </si>
  <si>
    <t>Para el segundo trimestre del año 2019, no se ejecutó esta actividad, toda vez que las dos vías administrativas consideradas para la Declaratoria, tienen sus mecanismos y espacios de socialización y participación ciudadana que, no son competencia de la entidad. No obstante, se realizó la identificación documental de los propietarios de los seis (6) predios que hacen parte del polígono de declaratoria, con el fin de realizar el análisis de impacto fiscal como soporte del borrador del Proyecto de Acuerdo Distrital para la Declaratoria. (Evidencia 2: Meta 1 – Actividad 2: Correos institucionales entre DGA y SER).
No se programó esta actividad para el trimestre.</t>
  </si>
  <si>
    <t>Retraso en la compra de predios en razón a trámites internos y externos  en relación con la revisión de los insumos jurídicos de cada predio y ajustes en los procesos  legales que conllevan a la adquisición y datos consignados por los propietarios.</t>
  </si>
  <si>
    <t>En relación con la meta destinada a la compra de predios se dará mayor celeridad en el proceso de gestión predial respecto de los trámites y documentación requerida por parte de los propietarios.  Se programa reunión con catastro de priorización de entrega de avalúo comercial ID 75.</t>
  </si>
  <si>
    <t xml:space="preserve">Para el II trimestre, los IDs 78,76 ubicados en el sector Cuchilla El Gavilán están en proceso de expropiación, ID 60 se realizó el trámite para firma de la promesa de compraventa ajustada. El RT 73 se entrega escritura por parte de notaria, el RT 205 se modifica poder para tramite de escrituración ambos predios equivalen a 0,8ha de área. Con recursos de la vigencia se ejecutó la adquisición de RT73, RT205, RT137, ID60, para un total de 4,6ha de área. Con relación al RT 98, está pendiente la inscripción del inmueble al Distrito con área equivalente a 0,7ha. Para el RT 137 se remite a notaria para escrituración.  RT 159 y RT 156 se firma aceptación de oferta área total de ambos predios 2,6ha.  ID 75 se solicita actualización de avalúo comercial en contrato vigente con Catastro. Se reciben avalúos de referencia y se remite solicitud de justificación de resultado obtenido.
Para el trimestre del 2019, en la adquisición de predios priorizados del cerro sector Cuchilla de Gavilán - PEDMEN, los predios identificados con ID 76,78 del se inició proceso de expropiación judicial, para el predio ID 60 se realizó alcance de la oferta de compra, para el predio ID 75 se solicitó CDP y la oferta de compra esta para firma, para los predios del cerro sector Juan Rey- PEDMEN los predios RT 205 y RT 14 están en trámite de escrituración, el RT 73 está en solicitud de inscripción en el folio de matrícula en la superintendencia de notaria y registro, en trámite la solicitud de avalúos de referencia por parta de Catastro Distrital en el marco del contrato interadministrativo.
</t>
  </si>
  <si>
    <t xml:space="preserve">Retraso en la compra de predios en razón a trámites internos y externos  en relación con la revisión de los insumos jurídicos de cada predio y ajustes en los procesos de legales que conllevan a la adquisición y datos consignados por los propietarios.
Se anularon certificados de disponibilidad  presupuestal  para comora  de predios que fueron priorizados dado que presentaron demandas judiciales y procesos de sucesión que impiden adelantar los procesos de adquisición. 
</t>
  </si>
  <si>
    <t xml:space="preserve">En relación con la meta destinada a la compra de predios se dará mayor celeridad en el proceso de gestión predial respecto de los trámites y documentación requerida por parte de los propietarios. 
Dar mayor celeridad y eficiencia en la anulación de dichos certificados de disponibilidad para realizar la priorización predial de otros predios.
</t>
  </si>
  <si>
    <t>Adquirir predios en elementos de la Estructura Ecológica Principal para aumentar el área potencial para preservación,  conservación y restauración ecológica y la prestación de servicios ecosistémicos y ambientales a la ciudad</t>
  </si>
  <si>
    <t>Remisión a la Dirección Legal Ambiental, mediante el radicado 2019IE95680 - Proceso 4433174, la iniciativa de "Borrador de Proyecto de Acuerdo Distrital para la Declaratoria de nueva área protegida en el Distrito Capital”, (Evidencia 3: Meta 1- Actividad 3. Se adjunta radicado 2019IE95680 - Proceso 4433174)</t>
  </si>
  <si>
    <t xml:space="preserve">
Durante el segundo trimestre de 2019 se avanzó según lo programado en un 21% lo cual corresponde al seguimiento de las actividades mensuales por humedal  plasmada en la matriz de datos significativos y organizadas por estrategia de acuerdo a los Planes de Manejo Ambiental y en articulación con la política de Humedales del Distrito. Adicionalmente frente al seguimiento de los Planes de Manejo Ambiental se consolidó una matriz que contiene la información de avance de cada una de las acciones definidas en los 12 Planes de Manejo adoptados, así como las acciones definidas en el plan de acción de la política distrital
</t>
  </si>
  <si>
    <t xml:space="preserve">Durante el segundo trimestre de 2019 y mediante la ejecución de recursos provenientes de la reserva presupuestal, se avanzó según lo programado en un 30 % de la actividad, mediante el desarrollo de las actividades planteadas en los siguientes contratos suscritos en la vigencia 2018:
Contrato SDA-LP.2018-0087 para adecuaciones locativas en las sedes de la SDA, en el marco del cual se han realizado en el Parque Ecológico Distrital de Humedal Santa María del Lago, arreglos de la infraestructura del ingreso oriental donde funciona la oficina de educación ambiental, la bodega de herramientas, la cocina y unas baterías de baños. Se realizó igualmente la instalación de la acometida eléctrica y de agua que no se tenía para esta portería. En cuanto al frente de obra de exteriores, entre los cuales se encuentran comprendidos el cuarto de herramientas, teatrino y las tres plazoletas, están en proceso de estructuración de andenes y reforzamientos para instalación de material sintético, el cuarto de herramientas tiene pendiente la instalación del techo y terminados de pisos y pintura asi como la instalación de las puertas y ventanas, actualmente se cuenta con un avance del  70%  registrado.
Contrato SDA-SECOP II- 1042018 para la adquisición, instalación y puesta en funcionamiento de una herramienta tecnológica para el sistema de monitoreo y seguimiento de componentes bióticos y sociales para el PEDH córdoba como elemento de la estructura ecológica principal, en el marco de la cual se avanzó en la hincada de los Postes de 14 metros en los puntos autorizados para la instalación de las cámaras, Instalación de los Equipos de Monitoreo, puesta en funcionamiento de cámaras y adecuación del cuarto de monitoreo, entrega y puesta a punto de la herramienta tecnológica para el sistema de monitoreo grabación y visualización en el aula ambiental de humedal córdoba. Los equipos entregados fueron revisados y aprobados por parte de un profesional de la dirección de proyectos y sistemas de información.
</t>
  </si>
  <si>
    <t>Durante el segundo trimestre de 2019 no se presenta avance en la programación de esta actividad en razón a que se deben esperar los resultados del convenio interadministrativo 20171353 entre la entre la Secretaria Distrital de Ambiente – SDA y la Empresa de Acueducto, Alcantarillado y Aseo de Bogotá que arrojará los insumos técnicos necesarios, diseños paisajísticos e ingeniería de detalle para la fase de obra del sistema urbano de drenaje sostenible en el complejo de humedales del rio Tunjuelo. Dichos estudios debían estar listos para el mes de junio pero serán entregados hasta el mes de julio, razón por la cual  no se presenta avance.</t>
  </si>
  <si>
    <t xml:space="preserve">Durante el segundo trimestre de 2019 se avanzó  de acuerdo a lo programado en un 25,02 %, realizando las acciones de formulación de los estudios previos para la contratación del nuevo proyecto de mantenimiento en humedales, así como la suscripción del contrato y el acta de inicio del mismo. Contrato No. SDA-CD 2019-1008 que fue suscrito el día 17 de mayo 2019 con la Empresa Aguas de Bogotá y tiene un plazo inicial de 10 meses.  Dentro de la ejecución de actividades se avanzó en la capacitación de los operarios que conforman las cuadrillas, una reunión de articulación entre el equipo de administradores de la SDA y el equipo de supervisores y profesionales de AB donde se expusieron las actividades a realizar, el cronograma, las áreas priorizadas y se resolvieron dudas frente a las intervenciones a realizar. Dentro de las actividades operativas se avanzó de la siguiente manera: 
Capellanía 20,14 Ha de avance 
Córdoba 9,87 Ha de avance
Burro 7,47 Ha de avance
Jaboque 5,6 Ha de avance
Juan Amarillo 35,59 Ha de avance
Conejera 14, 87 Ha de avance
Isla 0,42 Ha de avance
Salitre 3,88 Ha de avance
Santa María del Lago 4,92 Ha de avance
Techo 3,52 Ha de avance
Tibanica 8,7 Ha de avance
Tunjo 2,82 ha de avance
</t>
  </si>
  <si>
    <t xml:space="preserve">Durante el periodo de abril y mayo se avanzó según lo programado en un 16,68 % con la realización de 17 mesas territoriales y la participación de 352 personas discriminadas de la siguiente manera:
PEDH Isla: 1 con 4 numero de personas  personas
PEDH Jaboque:  2 con 57 numero de personas 
PEDH Juan Amarillo:   2 con numero de personas   87
PEDH Conejera:  2 numero de personas 49
PEDH Salitre: 2 con numero de personas  25
PEDH SML: 1 Con numero de personas  27
PEDH Torca: 2 con numero de personas  20
PDH Tunjo: 3 con numero de personas  38
PEDH Vaca: 2  con numero de personas  47
Durante el desarrollo de estas reuniones se presentaron algunos avances representativos como la socialización del proyecto de corredores ambientales de los humedale Jaboque y Juan Amarillo, la articulación con el fideicomiso de Lagos de Torca para programar reunión con actores territoriales en el marco de la actualización del PMA, entre otros.
</t>
  </si>
  <si>
    <t xml:space="preserve">Durante el periodo de abril a junio, se avanzó según lo programado con la ejecución del 25,02 % correspondiente a 328 actividades de educación ambiental con la participación de 13039 personas, así:
165 recorridos interpretativos con 3783 participantes
46 acciones pedagógicas con 1065 participantes
44 acciones en colegios con 1362 personas
8 talleres con 251 personas
16 eventos representativos con 5408 personas
5 apoyos a PRAES con 395 participantes
9 apoyos a servicios sociales ambientales con 171 personas
3 foros con 260 participantes
2 reuniones de intercambio de saberes con 13 participantes
5 jornadas de apropiación con 187 participantes
14 reuniones de gestión para educación ambiental con 56 participantes
</t>
  </si>
  <si>
    <t xml:space="preserve">Durante el periodo de abril a junio se avanzó según lo programado con una ejecución del 24,94% mediante la realización de las siguientes acciones de administración:
180 actividades de administración con la participación de 1665 personas
7 monitoreos comunitarios con 87 participantes
20 acciones de restauración ecológica con 604 participantes
70 árboles caídos reportados
1 jornada de hábitos saludables con 42 participantes
3 jornadas de limpieza con la participación de 20 personas
55 mesas de coordinación interinstitucional con 903 participantes
1203 lectura de miras
1 reporte de 14 perros ferales nuevos y 4 reportes de 21 ferales reiterativos
2 reportes de 12 semovientes nuevos y 3 reportes de 22 semovientes reiterativos
16 acompañamientos a visitas de entes de control con la participación de 205 personas
Participación en 7 mesas de gestión del riesgo con 75 participantes
2 mesas de seguridad con 25 participantes
</t>
  </si>
  <si>
    <t xml:space="preserve">En el segundo trimestre de 2019, se llevaron a cabo las siguientes actividades: 
1) Seguimiento a Planes de Manejo Ambiental: Seguimiento a la gestión (Plan de Intervención) por medio de la Matriz de Datos Significativos por humedal. Consolidación de la matriz que contiene la información de avance de cada una de las acciones definidas en los 12 Planes de Manejo adoptados, así como las acciones definidas en el plan de acción de la política distrital.
2) Adecuación / Instalación de Infraestructura: Avance de los contratos SDA-LP.2018-0087 Adecuaciones Locativas en la SDA, se realizaron adecuaciones en la infraestructura del ingreso oriental del PEDH Santa María del Lago y se instalaron las acometidas de agua y energía. Contrato SDA-SECOP II- 1042018 para la adquisición, instalación y puesta en funcionamiento de una herramienta tecnológica para el sistema de monitoreo y seguimiento de componentes bióticos y sociales para el PEDH córdoba como elemento de la estructura ecológica principal, en el marco de la cual se avanzó en la hincada de los Postes de 14 metros en los puntos autorizados para la instalación de las cámaras, Instalación de los Equipos de Monitoreo, puesta en funcionamiento de cámaras y adecuación del cuarto de monitoreo, entrega y puesta a punto de la herramienta tecnológica para el sistema de monitoreo grabación y visualización en el aula ambiental de humedal córdoba
3) Sistema Urbano Drenaje Sostenible PEDH Tunjo: No presenta avance se deben esperar los resultados del convenio interadministrativo 20171353 entre SDA y EAAB
En el primer trimestre de 2019 se avanzó en 3,20 del Plan de acción para un acumulado de 93,2% con el desarrollo de las siguientes actividades: 
1) Seguimiento a la gestión de los PEDH con la Matriz de Datos Significativos y la elaboración de informes de gestión en los PEDH. 
2) Se dio inicio a las actividades de mantenimiento locativo en el Humedal Santa María del Lago mediante el contrato SDA-LP.2018-0087.
</t>
  </si>
  <si>
    <t>En el segundo trimestre de 2019, se llevaron a cabo las siguientes actividades: 1) Mantenimiento: Se avanzó en la suscripción y firma del acta de inicio del Contrato No. SDA-CD 2019-1008 con Aguas Bogotá. Dentro de las actividades operativas se avanzó de la siguiente manera: Capellanía 20,14 Ha de avance, Córdoba 9,87 Ha de avance, Burro 7,47 Ha de avance, Jaboque 5,6 Ha de avance, Juan Amarillo 35,59 Ha de avance, Conejera 14, 87 Ha de avance, Isla 0,42 Ha de avance, Salitre 3,88 Ha de avance, Santa María del Lago 4,92 Ha de avance, Techo 3,52 Ha de avance, Tibanica 8,7 Ha de avance y Tunjo 2,82 ha de avance. 2) Mesas Territoriales: Realización en 17 mesas territoriales y la participación de 352. 3) Educación Ambiental: Ejecución de 328 actividades de educación, comunicación y participación con la participación de 13039 personas. 4) Acciones de Administración: Se adelantaron las siguientes acciones de administración: 180 actividades de administración con la participación de 1665 personas, 7 monitoreos comunitarios con 87 participantes, 20 acciones de restauración ecológica con 604 participantes, 55 mesas de coordinación interinstitucional con 903 participantes, 16 acompañamientos a visitas de entes de control con la participación de 205 personas, Participación en 7 mesas de gestión del riesgo con 75 participantes, 2 mesas de seguridad con 25 participantes. En el primer trimestre de 2019, se llevaron a cabo las siguientes actividades: 1. Mantenimiento del 100% del área efectiva de la franja terrestre en 14 PEDH: En ejecución del contrato para el mantenimiento integral se realizó repaso a 7,71 Ha de avance y 449,03 Ha de repaso 2. Mesas Territoriales en cada uno de los Parques Ecológicos Distritales de Humedal: Durante el primer trimestre se realizaron un total de 8 mesas territoriales con la participación de 157 personas. 3. Recorridos interpretativos y actividades de Educación Ambiental: Ejecución de 288 actividades de educación con la partición de 5260 personas.</t>
  </si>
  <si>
    <t xml:space="preserve">El acumulado ejecutado para el cuatrienio corresponde a 68,3% de los cuales en el segundo trimestre de 2019 se avanzó en 5,1%, con las siguientes acciones: 
1. Seguimiento a Planes de Manejo Ambiental: Seguimiento a la gestión (Plan de Intervención) por medio de la Matriz de Datos Significativos por humedal. Consolidación matriz de seguimiento con información de avance de cada una de las acciones en los 12 Planes de Manejo adoptados, así como las acciones definidas en el plan de acción de la política distrital.
2. Adecuación / Instalación de Infraestructura: Avance de los contratos SDA-LP.2018-0087 Adecuaciones Locativas en la SDA, se realizaron adecuaciones en la infraestructura del ingreso oriental del PEDH Santa María del Lago y se instalaron las acometidas de agua y energía. Contrato SDA-SECOP II- 1042018 para la adquisición, instalación y puesta en funcionamiento de una herramienta tecnológica para el sistema de monitoreo y seguimiento de componentes bióticos y sociales para el PEDH córdoba se avanzó en la puesta en funcionamiento de cámaras y adecuación del cuarto de monitoreo, entrega y puesta a punto de la herramienta tecnológica para el sistema de monitoreo grabación y visualización en el aula ambiental de humedal córdoba.
3. Sistema Urbano Drenaje Sostenible PEDH Tunjo: No se presenta avance ya que se deben esperar los resultados del convenio interadministrativo 20171353.
4. Mantenimiento: Se avanzó en la formulación de estudios previos, suscripción y firma del acta de inicio del Contrato No. SDA-CD 2019-1008 para el mantenimiento integral en humedales con la Empresa Aguas de Bogotá. Dentro de la ejecución de actividades operativas se avanzó en el mantenimiento integral en franja terrestre en 117,8 hectáreas de avance.
5. Mesas Territoriales: Realización en 17 mesas territoriales y la participación de 352.
6. Educación Ambiental: Ejecución de 328 actividades de educación, comunicación y participación con la participación de 13039 personas. 
7. Acciones de Administración: la realización de las siguientes acciones de administración: 180 actividades de administración con la participación de 1665 personas, entre otras acciones.
Para la vigencia 2018 se alcanzó un avance acumulado del 60%, con el desarrollo de actividades de mantenimiento en 295,23 ha, 85 mesas territoriales, 2429 actividades de educación y sensibilización ambiental con la participación de 86429 personas.
La vigencia 2017 alcanzó un avance acumulado del 29,5%, de los cuales 21.5% corresponden a la vigencia 2017 con el desarrollo de actividades de mantenimiento en 561.83 ha, 84 mesas territoriales, 2188 actividades de educación y sensibilización ambiental con la participación de más de 87039 personas. En el 2016 se avanzó en el cumplimiento en un 8%, periodo en el que se reportó la contratación para la instalación de señalética en 10 Humedales, contratación para el mantenimiento silvicultural y adaptativo de la franja terrestre en 15 PEDH
</t>
  </si>
  <si>
    <t>Se presenta retraso en la actividad del sistema urbano de drenaje sostenible en PEDH Tunjo en razón a que los diseños de detalle de la obra a realizar aún no han sido entregados por parte del ejecutor del convenio interadministrativo 20171353 y se espera que sean entregados en el mes de julio.</t>
  </si>
  <si>
    <t>Solicitar los productos finales y definitivos del Convenio interadministrativo como insumo necesario para poder formular el proyecto de obra para la ejecución del sistema urbano de drenaje sostenible en el Tunjo.</t>
  </si>
  <si>
    <t xml:space="preserve">Informes de gestión Semestral por Humedal
Matriz Datos Significativos.
Informes ejecución contratos SDA-LP.2018-0087  y  SDA-SECOP II- 1042018
Acta de inicio contrato 2019-1008, cronograma, planes de acción, áreas de intervención.
Actas, listados de asistencia y fotografías de las Mesas Territoriales.
Informes de gestión de mantenimiento de Aguas Bogotá E.S.P-
Actas, listados de asistencia y fotografías de las acciones de administración, manejo integral y seguimiento a los Humedales.
Actas, listados de asistencia y fotografías de las actividades de educación ambiental.
</t>
  </si>
  <si>
    <t xml:space="preserve">Se culminó Concepto Técnico 04168 del 7 de mayo de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 -SFF” (Evidencia 4: Meta 2 – Actividad 4. Se adjunta radicado SDA 2019IE99472, Proceso 4417296). 
</t>
  </si>
  <si>
    <t xml:space="preserve">Depuración cartografías – SHAPES del polígono seleccionado para la declaratoria como nueva área protegida en el D.C., asociada al Concepto Técnico 04168 del 7 de mayo de 2019, radicado SDA 2019IE99472, proceso 4417296. (Evidencia 6: Meta 2- Actividad 6. Se adjunta GDB polígono Declaratoria) </t>
  </si>
  <si>
    <t>Apoyo técnico a las diferentes dependencias de la Secretaría Distrital de Ambiente interviniendo en la Revisión a la iniciativa de Plan de Ordenamiento Territorial de Bogotá D.C.; Generación de  lineamientos ambientales para la expedición de permisos ambientales en áreas protegidas del Distrito Capital; Revisión de Planes de Manejo Ambiental de Parques Ecológicos Distritales de Humedal (PEDH El Salitre y EL Tunjo), Evaluación predial para viabilizar  o no su incorporación como áreas de importancia ambiental. (Evidencia 7: Meta 2 – Actividad 7. Se adjunta   Base de Datos de Asignaciones y Revisión de radicados por la Coordinación).</t>
  </si>
  <si>
    <t>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209; Solicitudes y trámites de usuarios de carácter interno SDA 73; Generación de Conceptos Técnicos de alinderamiento 8, Generación de Concepto Técnico de Declaratoria 1; Expedición de Resoluciones de alinderamiento de cuerpos de agua 8.</t>
  </si>
  <si>
    <t xml:space="preserve">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209; Solicitudes y trámites de usuarios de carácter interno SDA 73; Generación de Conceptos Técnicos de alinderamiento 8, Generación de Concepto Técnico de Declaratoria 1; Expedición de Resoluciones de alinderamiento de cuerpos de agua 8. (Evidencia 8: Meta 2 – Actividad 8: a) Base de Datos de Asignaciones y Revisión de radicados por la Coordinación para el periodo abril-junio de 2019, b) Base de Datos de Conceptos y Resoluciones de Alinderamiento para el periodo abril-junio de 2019).
</t>
  </si>
  <si>
    <t xml:space="preserve">Durante el II trimestre, continuó la ejecución del contrato de obra de construcción del Aula Ambiental de Juan Rey en el Parque Entrenubes, alcanzando un avance de 26,08% desarrollando actividades  como: Vaciado de losa de entrepiso del bloque B en concreto de 3000 psi; excavación manual para zapatas del bloque D; vaciado de solados en concreto de 2000 psi para zapatas del bloque D; y Modulación y colocación de formaleta para losa de entrepiso del bloque C. Con relación al avance en la adecuación del sendero peatonal que conecta del sector de Juan Rey con el CAT y el Corredor Ambiental Tunjuelo – Chiguaza en el Parque Entrenubes, Aguas de Bogotá como operador del convenio interadministrativo No. SDA-CD-20181442, suscribió el contrato de prestación de servicios No. 076 con la empresa INNFRA S.A.S, con el objeto de “Realizar los estudios, diseños e intervenciones necesarias para cumplir el objeto del convenio interadministrativo SDA-CD-20181442 del filo Juan Rey al interior del Parque Entrenubes”; y con relación a las obras de mitigación en la quebrada Hoya del Ramo, se continúa en el trámite de permiso de ocupación de cauce ante la ANLA y están en estructuración los términos de referencia para su contratación.
En el I trimestre la ejecución del contrato de construcción del Aula Ambiental de Juan Rey en el Parque Entrenubes presentó un avance de 12% desarrollando actividades de perfilado del talud (mitigación de riesgos), excavación y cimentación; y mediante el convenio suscrito con Aguas de Bogotá para la adecuación del sendero que conecta del sector de Juan Rey con el CAT y el Corredor Ambiental Tunjuelo – Chiguaza en el Parque Entrenubes, se estructuraron los términos de referencia para la contratación de las obras.
</t>
  </si>
  <si>
    <t xml:space="preserve">Durante el II trimestre, se mantuvo la administración y manejo en 408 ha de Parques Ecológicos Distritales de Montaña y áreas de interés ambiental, las cuales están distribuidas en: 306 ha del PEDM Entrenubes, 6 ha del Parque Soratama, 6 ha Parque Mirador de Nevados y 90 ha de la Serranía El Zuque; con resultados en: Vigilancia, Gestión social, monitoreo, y mantenimiento, realizado a través del nuevo contrato suscrito con la empresa Aguas de Bogotá. En cuanto al proceso de recepción del segundo predio de la Serranía El Zuque, se entregó en el DADEP el acta de entrega del segundo predio con las observaciones realizadas por la DLA para su ajuste. Continuó la ejecución del contrato de adecuaciones locativas con un avance del 90%; en cuanto a las obras de mitigación de riesgos para los Parques Soratama y Mirador de los Nevados, se iniciaron las actividades de obra logrando un avance de 6,13%. Finalmente, se iniciaron las labores de campo para la toma de información actualizada de los polígonos de monitoreo de Entrenubes, que permita la actualización requerida por la Subcomisión de PAIMIS al Plan de Acción formulado por la SDA.
En el I trimestre se mantuvo la administración y manejo de 408 ha de Parques administrados, Gestión social y monitoreo y Mantenimiento; sobre el proceso de recepción del predio denominado Serranía El Zuque, se recibió la segunda acta de entrega formal del segundo predio por parte de DADEP; se adelantó la ejecución del contrato de adecuaciones locativas con un avance del 45% y con relación a las obras requeridas de mitigación de riesgos para los Parques Soratama y Mirador de los Nevados, se realizó la jornada de socialización con la comunidad del Parque Mirador de los Nevados sobre el inicio de la obra. 
</t>
  </si>
  <si>
    <t>Con relación al avance en la adecuación del sendero peatonal que conecta del sector de Juan Rey con el CAT y el Corredor Ambiental Tunjuelo – Chiguaza en el Parque Entrenubes, Aguas de Bogotá como operador del convenio interadministrativo No. SDA-CD-20181442, suscribió el contrato de prestación de servicios No. 076 con la empresa INNFRA S.A.S, con el objeto de “Realizar los estudios, diseños e intervenciones necesarias para cumplir el objeto del convenio interadministrativo SDA-CD-20181442 del filo Juan Rey al interior del Parque Entrenubes”; y con relación a las obras de mitigación en la quebrada Hoya del Ramo, se continúa en el trámite de permiso de ocupación de cauce ante la ANLA y están en estructuración los términos de referencia para su contratación.</t>
  </si>
  <si>
    <t xml:space="preserve">Se presenta un avance del 26% frente a una programación del 60% en la ejecución del contrato de obra de construcción del Aula Ambiental de Juan Rey en el Parque Entrenubes, lo cual se ha realizado a través del desarrollo de actividades  como: Vaciado de losa de entrepiso del bloque B en concreto de 3000 psi; excavación manual para zapatas del bloque D; vaciado de solados en concreto de 2000 psi para zapatas del bloque D; y Modulación y colocación de formaleta para losa de entrepiso del bloque C; el incumplimiento en el avance corresponde a un análisis de adición e inclusión de ítems no previstos que hacen parte de la etapa de cimentación del contrato, lo cual se realizó hasta el mes de mayo y por esta razón se presentó un bajo rendimiento en los meses de abril y mayo.  </t>
  </si>
  <si>
    <t xml:space="preserve">Para el II trimestre, con recursos de la vigencia se realiza el proceso de adquisición del ID 75, ID 149 y RT 156, RT 159. El avance en la ejecución de la actividad para el periodo fue de 15%.
</t>
  </si>
  <si>
    <t xml:space="preserve">Para el segundo trimestre de 2019 y con recursos de la reserva, se realizan los procesos de expropiación de los predios identificados con registro topográfico: sector Cuchilla el Gavilán ID 78, 76. ID en revision jurica ajuste de la oferta de compra. Se reciben avaluos de referencia para el sector "Cuchilla el Gavilan" mediante el Decreto de Declaratoria de Utilidad Publica 484 de 2018 segun rad. 2019ER125958 se remite solcitud 2019EE138704. Avance de gestion 20%
</t>
  </si>
  <si>
    <t>Durante el II trimestre, se programó un avance de 24% con una ejecución del 24%, pues se mantuvo la implementación de las acciones de administración y manejo en 408 ha de Parques Ecológicos Distritales de Montaña y áreas de interés ambiental, las cuales están distribuidas en: 306 ha del PEDM Entrenubes, 6 ha del Parque Soratama, 6 ha Parque Mirador de Nevados y 90 ha de la Serranía El Zuque; con resultados en: Vigilancia, Gestión social, monitoreo, y mantenimiento, el cual es realizado a través del nuevo contrato interadministrativo suscrito con la empresa Aguas de Bogotá.</t>
  </si>
  <si>
    <t>Para este periodo a pesar de que se tenía programado un avance de 24% se logra avanzar en un 15% en la gestión inter institucional para el proceso de recepción del segundo predio que hace parte del área de interés ambiental Serranía El Zuque, puesto que aunque se avanzó en la revisión del acta de entrega enviada por el DADEP, se tuvo que devolver a dicha Entidad, con las observaciones realizadas por la Dirección Legal Ambiental, para su ajuste; a la fecha no se ha recibido el acta corregida para dar trámite a la firma de la misma.</t>
  </si>
  <si>
    <t xml:space="preserve">En esta actividad, para el trimestre abril – junio se programó un avance del 24% frente a una ejecución del 21%, dado que las obras de mitigación de riesgos para los Parques Soratama y Mirador de los Nevados, iniciaron las actividades de obra con posterioridad a la fecha que se tenía prevista inicialmente, empezando con la instalación de cerramientos, señalización de obra y perfilados de taludes, lo que determinó un avance de 6,13%; no obstante con la ejecución del contrato de Adecuaciones Locativas se llegó a un avance del 90%, acorde con la ejecución de actividades como: instalación del piso nuevo en la zona de juegos y arreglo del mobiliario (divisiones) de baños del Parque Mirador de los Nevados, así como la instalación de puertas de baños en Soratama y remate de acabados de las adecuaciones realizadas en Entrenubes. </t>
  </si>
  <si>
    <t>Para el II trimestre se programó un avance del 24% y se logró un avance del 15% a través de la gestión realizada con la Secretaría Distrital de Salud para identificar las acciones para la caracterización de 5 polígonos del Parque Entrenubes, bajo los criterios de salud pública lo cual es insumo para poder reformular el Plan de Acción de PAIMIS del Parque Entrenubes, por lo que se hacia finales del trimestre (21 de junio) iniciaron las labores de campo para la toma de información que permita la actualización requerida, lo cual afectó el cumplimiento de la programación que se estableció inicialmente.</t>
  </si>
  <si>
    <t xml:space="preserve">En el Programa 3, luego de revisar la literatura en el primer trimestre, se notó un vacío de información en fauna vertebrada en la cuenca del Rio Sumapaz en la localidad de Sumapaz. Al cruzar este vacío de información con las áreas donde la SDA hace intervenciones en la localidad de Sumapaz, por parte del grupo de ruralidad de la SER, se tomó la decisión de implementar parte del programa del programa de monitoreo en dos acueductos veredales de esta cuenca: Pasoancho y San Antonio –El Toldo.  En el mes de mayo se realiza la primera visita de reconocimiento a estos dos acueductos veredales priorizados. </t>
  </si>
  <si>
    <t xml:space="preserve">Luego de la visita de reconocimiento a los dos acueductos veredales de la cuenca del Rio Sumapaz, para el Programa 3, se corrige la metodología para monitorear aves y herpetofauna. Dada la topología del área a estudiar, se decide que para estos dos grupos de vertebrados es más eficiente realizar una metodología de Encuentro Casual Visual. Para mamíferos, quede confirmado que el mejor método es por trampas tanto cámaras como de golpe. Se define el metado que va a alimentar la base de datos de seguimiento a fauna vertebrada en acueductos veredales.  
</t>
  </si>
  <si>
    <t>Para el segundo trimestre, en el Programa 4  se realizaron 10 visitas para los tres PEDM. El programa de monitoreo registra por primera vez,la serpiente: Epinephelus bimaculatus, en el Parque Entrenubes. Adicionalmente, se hizo por primera vez una salida de reconocimiento a la Serranía de Zuque, con el objetivo de determinar posibles sitios y transectos para un futuro programa de monitoreo en esta nueva área administrada por la SDA. Con el propósito de hacer seguimiento al Programa 1, se realizaron 12 visitas, a los siguientes humedales: Capellanía, Conejera, El Burro, Jaboque, Juan Amarillo, La Vaca, Salitre, Techo, Tibanica y Tunjo. De registros interesantes en humedales se reportan un total de 48 individuos de Cavia aperea y seis individuos de Didelphis pernigra.</t>
  </si>
  <si>
    <t xml:space="preserve">Para el segundo trimestre, para el Programa 2 y 4 continua el monitoreo de biodiversidad con el fin de evaluar los procesos de restauración realizados en estos parques. En avifauna, la riqueza de especies continúa en aumento. Al segundo trimestre se registran 58 especies. El PEDM Entrenubes es el más rico con 47 especies. En este parque,  Passeriformes es el orden con mayor número de especies, Traupidae la familia más abundante, y el género Diglossa el mejor representado con cuatro especies </t>
  </si>
  <si>
    <t xml:space="preserve">Para el segundo trimestre se procesaron los datos a mayo de 2019 de avifauna aves en los PEDH. Al mes de mayo del presente año se han registrado un total de 67.287 individuos que corresponde a de 140 especies de aves, las cuales están representadas en 17 órdenes y 56 familias. Se realizó un análisis de Bray Curtis de acuerdo a la avifauna presente en los PEDH. La manera en que este análisis agrupa es explicada por el patrón espacial dentro de las respectivas cuencas en las que se encuentran los PEDH de la ciudad. Así, los PEDH al interior de la cuenca Salitre (Córdoba, Conejera, Juan Amarillo y Santa María del Lago) presentan afinidad con los PEDH presentes en las cuencas Jaboque (Jaboque) y Torca (Torca-Guaymaral); del mismo modo los humedales presentes en la cuenca Tunjuelo (Tunjo, Tibanica e Isla) y los presentes en la cuenca del Fucha (Vaca y Burro).  Los únicos humedales que no siguen este patrón son los PEDH Capellanía y Meandro del Say que presentan baja disimilitud debido a su cercanía geográfica, aunque pertenezcan a cuencas diferentes, así como los PEDH Techo y Salitre por los procesos de transformación antrópicos que han experimentado. A la vez, se calcularon tres índices de biodiversidad alfa para los años 2018 y 2019 a mayo, y se encontró que  ninguno de los tres índices calculados muestra un declive significativo a lo largo del tiempo, por el contrario, hay la probabilidad de un aumento para el último año. </t>
  </si>
  <si>
    <t>Dado los compromisos adquiridos en el convenio interadministrativo SDA-CD-20181468 entre la SDA y la CAR, y el contrato SDA-SECOP II 712018 celebrado entre la SDA y el Instituto de Higiene Ambiental, para desarrollar monitoreo hidrobiológico en los PEDH, en el mes de junio empezaron  los muestreos en los PEDH. Al cierre de este trimestre se han monitoreado los humedales de Capellanía, Córdoba, Salitre, Techo y Tibanica.</t>
  </si>
  <si>
    <t xml:space="preserve">Ya se corrieron análisis de diversidad alfa y beta en humedales, y el informe de restauración se encuentra ya en su última fase de corrección.  El objetivo es que el tercer trimestre el informe de monitoreo de biodiversidad queda publicado en el OAB, y el de humedales en el cuarto trimestre. Los listados de la ciencia ciudadana del Global Big Day quedaron publicados en la plataforma E-Bird. </t>
  </si>
  <si>
    <t>En relación con el cumplimiento de la meta de monitoreo se presentaron dificultades de carácter logístico en todo el mes de abril  que incidieron en su ejecución.</t>
  </si>
  <si>
    <t>Se están desarrollando las acciones para superar las dificultades de carácter logístico y de esta manera avanzar en el tercer trimestre con la programación de la meta de monitoreo.</t>
  </si>
  <si>
    <t>En relación con el convenio No. SDA-EAB.CAR CV-20171328 siguen presentándose las dificultades propias de los procesos de contratación de la EAB y CAR para definir el equipo técnico de apoyo en campo y el operador de las acciones en terreno.
El convenio SDA-CV-312018 suscrito con IDIPRON – FDLSC-SDA,  persiste retraso en la entrega a satisfacción de las áreas intervenidas en este periodo.
No se contaba con el Plan de restauración, diagnóstico y diseño del predio La Calera – Monserrate 1 (38 has) para realizar las intervenciones previstas en esta área.</t>
  </si>
  <si>
    <t xml:space="preserve">Se efectúan comités técnicos semanales, se definieron nuevas áreas a intervenir;  la CAR y la EAB siguen presentando inconvenientes con los procesos de contratación del equipo de trabajo para apoyo en campo esperando contar con este tema resuelto a más tardar en el mes de abril.  
En relación con  el  Convenio IDIPRON se esta efectuando un seguimiento semanal en campo y comités técnicos. En marco de este convenio 0312018 posterior a la recepción del plan de restauración, diagnóstico y diseño, se prevé finalizar las actividades de restauración en 38 has en el predio La Calera – Monserrate 1. 
</t>
  </si>
  <si>
    <t xml:space="preserve">En el segundo trimestre en marco del convenio 0312018 con recursos de reserva se realizó la intervención de 0.1 has (304 individuos) en el barrio El tesoro, localidad de Ciudad Bolívar. Adicionalmente se realizaron el plan de restauración, diagnóstico y diseño de 38 has ubicadas en el predio La Calera – Monserrate 1, que serán intervenidas en el segundo semestre del año. Con recursos de vigencia se intervinieron 0.5 has en los PEDH, distribuidas así: Juan Amarillo 0.10 has (65 individuos), Salitre 0.25 has (204 individuos), Torca 0.05 has (37 individuos) y Conejera 0.10 has (90 individuos). Adicionalmente se identificaron 1.71 has para posterior intervención en el segundo semestre del año en los PEDH: Techo (1 has), Burro (0.2 has) y Vaca (0.51 has). 
En el primer trimestre de 2019 se identificaron y priorizaron 45 has nuevas  de las cuales 7 has se encuentran en zona de riesgo no mitigable, y las 38 restantes ubicadas en la Reserva Forestal Protectora Bosque Oriental; se elaboraron los diseños de rehabilitación y plantación de 140 plántulas en 0,22 has en el humedal de Juan Amarillo y  95 plántulas en 0,12 en el Humedal de Capellania. </t>
  </si>
  <si>
    <t>En marco del convenio 0312018 se realizó el diagnóstico y diseño de 38 has ubicadas en el predio La Calera – Monserrate 1, localidad de Santa Fe, adicionalmente se realizó la identificación, priorización y diagnósticos de 0.1 has ubicadas en el barrio El Tesoro, localidad de Ciudad Bolívar. Con recursos de vigencia se realizó la identificación, priorización y elaboración de diagnósticos para 0.5 has en los Parques Ecológicos Distritales de Humedal: Juan Amarillo (0.1 has), Salitre (0.25 has), Torca (0.05 has), Conejera (0.1 has), Techo (1 has), Burro (0.2 has) y Vaca (0.51 has).</t>
  </si>
  <si>
    <t>En marco del convenio 0312018 se realizaron los diseños de restauración de 38 has ubicadas en el predio La Calera – Monserrate 1, localidad de Santa Fe. Adicionalmente se realizaron los diseños de 0.1 has ubicadas en el barrio El Tesoro, localidad de Ciudad Bolívar. Con recursos de vigencia se realizaron los diseños de 0.5 has en los Parques Ecológicos Distritales de Humedal: Juan Amarillo (0.1 has), Salitre (0.25 has), Torca (0.05 has) y Conejera (0.1 has).</t>
  </si>
  <si>
    <t xml:space="preserve">Con recursos de reserva se realizó la intervención de 0.1 has ubicadas en el barrio El Tesoro (304 individuos), localidad de Ciudad Bolívar y con recursos de vigencia se realizaron intervenciones de restauración ecológica en 0.5 has en los PEDH, distribuidas de la siguiente manera: Juan Amarillo (0.1 has) (65 individuos), Salitre (0.25 has) (204 individuos), Torca (0.05 has) (37 individuos) y Conejera (0.1 has) (90 individuos).
</t>
  </si>
  <si>
    <t xml:space="preserve">En el segundo trimestre se vienen adelantando acciones de mantenimiento como: plateo, poda, control fitosanitario y control de especies invasoras en 24.4 hectáreas ubicadas en el PEDMEN, estás áreas no se han recibido a satisfacción  ya que está pendiente el trabajo de enriquecimiento. 
En el primer trimestre del 2019 no se presenta avance en la magnitud de la meta hasta tanto no sea recibido a satisfacción la totalidad del mantenimiento de las áreas citadas en el marco del convenio 031 se definen las áreas para intervenir así; en el PEDMEN 24,4 has, en Altos de la Estancia 14,5 has, en Nueva Esperanza 18,5 has; En la Localidad de Usme 15 has, en Sumapaz 30 has, Cantera el Zuque 1,2 has y en San Cristóbal  12 has. Total 115,6 has;  Se inició actividades de mantenimiento en 20 hectáreas del PEDMEN (LA FISCALA), con avance en las labores de plateo, poda y control fitosanitario para 2005 individuos;  en 14 has localizadas en altos de la estancia con labores de desyerbe y  plateo de 5444 individuos; en ambos se inició el replante. No se reporta avance en la meta  porque no se han recibido a satisfacción las áreas donde se están desarrollando las acciones descritas; Se formuló el plan de producción para el 2019 con 325.405 individuos para cubrir el estimado de las necesidades para cubrir las metas de restauración a cargo de la Gerencia, de los cuales para el proyecto 1132 se producirán 202.000 individuos de los cuales 118.400 pricerales, 62.700 mesocerales y 20.900 tardicerales. </t>
  </si>
  <si>
    <t xml:space="preserve">En relación con el Convenio 0312018 suscrito con IDIPRON – FDLSC – SDA, se presenta retraso en la entrega a satisfacción de las áreas intervenidas en este trimestre, debido a que aún tienen acciones pendientes de mantenimiento como el enriquecimiento, adicionalmente falta la recepción y revisión del informe de actividades del mes de mayo.
</t>
  </si>
  <si>
    <t xml:space="preserve">Se vienen adelantando seguimientos semanales en campo para la recepción de las áreas que tienen pendiente actividades de mantenimiento, de igual manera se están realizando comités técnicos en los que se tratan los temas coyunturales que se presenten. </t>
  </si>
  <si>
    <t>Se viene adelantando la priorización de 128 has que van a ser intervenidas con acciones de mantenimiento en un nuevo convenio entre IDIPRON – FDLSC – SDA, estas áreas se encuentran en las localidades de Ciudad Bolívar, Santa Fe, San Cristóbal, Usme y Sumapaz.</t>
  </si>
  <si>
    <t>Se adelantan actividades de mantenimiento en 24.4 hectáreas ubicadas en el Parque Ecológico Distrital de Montaña Entrenubes con un significativo avance en las actividades de plateo, poda y control fitosanitario. Sin embargo no se han recibido a satisfacción estas áreas porque no se ha realizado el enriquecimiento;  en 14 has localizadas en altos de la estancia con labores de desyerbe y  plateo de 5444 individuos; en ambos se inició el replante. No se reporta avance en la meta  porque no se han recibido a satisfacción las áreas donde se están desarrollando las acciones descritas.</t>
  </si>
  <si>
    <t xml:space="preserve">Se reformuló el plan de producción de material vegetal para el 2019 con un total de 202.000 individuos para cubrir las metas a cargo de la de Gerencia (Proyecto de inversión 1132 y 1150).
</t>
  </si>
  <si>
    <t>Se vienen adelantando seguimientos semanales en campo para la recepción de las áreas que tienen pendiente actividades de mantenimiento, de igual manera se están realizando comités técnicos en los que se tratan los temas coyunturales que se presenten. 
Se están desarrollando las acciones para superar las dificultades de carácter logístico y de esta manera avanzar en el tercer trimestre con la programación de la meta de monitoreo.</t>
  </si>
  <si>
    <t>Elaborar conceptos para la gestión de la declaratoria de 100 nuevas hectáreas de áreas protegidas en ecosistema de páramo y alto andino en el DC</t>
  </si>
  <si>
    <t>Número de hectáreas con conceptos técnicos para la gestión de la declaratoria de nuevas áreas protegidas  y elementos conectores de la EEP</t>
  </si>
  <si>
    <t>El acumulado ejecutado en el cuatrienio, corresponde  84,98 ha. Para el segundo trimestre de 2019, se logró un avance en la meta de 10 ha, lo que corresponde al 74,90 % de cumplimiento de la meta en la vigencia para el año 2019. Para el periodo comprendido entre el 1 de abril y 30 de junio de 2019, 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209; Solicitudes y trámites de usuarios de carácter interno SDA 73; Generación de Conceptos Técnicos de alinderamiento 8, Generación de Concepto Técnico de Declaratoria 1; Expedición de Resoluciones de alinderamiento de cuerpos de agua 8. Para el primer trimestre del año 2019, se programó y ejecutó un avance en la meta del 4.98 has lo que corresponde al 24,90 % de cumplimiento de la meta en la vigencia. Se priorizó  la evaluación técnica de elementos conectores de la ESTRUCTURA ECOLÓGICA PRINCIPAL-EEP, alinderamiento de cuerpos de agua, análisis de afectación e importancia ambiental de componentes de la EEP y generación de insumos técnicos para la conservación de los ecosistemas del Distrito Capital. En el primer trimestre se atendieron: Solicitudes de usuarios externos Ciento sesenta y ocho (168), solicitudes y trámites de usuarios de carácter interno SDA  Cincuenta (50), Generación de  Conceptos Técnicos Siete (7), elaboración y expedición de Resoluciones en Dos (2). En el año 2018 se avanzo en 40 ha para un acumulado del 70% de sectores definidos (100 ha) para la gestión de declaratoria como áreas protegidas y elementos conectores de la EEP.
Para la vigencia 2017 se reportó un avance del total acumulado del 100% correspondiente a las 22 hectáreas (22ha) programadas y en la vigencia 2016 se avanzó en 8 ha.</t>
  </si>
  <si>
    <t xml:space="preserve">Para el segundo trimestre, se presentó un avance de 0,42 derivado de los siguientes aspectos: se llegó al 50% de ejecución para las actividades realizadas en el Programa 3, dado que se realizó una primera visita a dos acueductos veredales en la cuenca del Rio Sumapaz, y la metodología y metadato para monitorear fauna vertebrada quedó estandarizada para estos acueductos. Para los Programas 1 y 4, continua seguimiento e implementación, se obtuvo un avance de 47.81%. Como registros de interés en humedales se observan un total de 48 curies y en el PEDM, el equipo registra por primera vez la serpiente: Epinephelus bimaculatus. Se realizó un análisis de Bray Curtis de acuerdo a la avifauna presente en los PEDH. La manera en que este análisis agrupa es explicada por el patrón espacial dentro de las respectivas cuencas en las que se encuentran los PEDH de la ciudad. Se obtuvo un 45% de avance en el tercer trimestre en el seguimiento  al convenio SDA-CD-20181468 entre la SDA y la CAR. 
En el primer trimestre se presentó un avance de 0,080 derivado de los siguientes aspectos: En el programa 3 (Acueductos Veredales) se avanzó en la primera fase I. En relación con el Programa 2(Restauración Ecológica)  se culminó la fase de toma de datos, y el programa 4 (Estado y tendencias de la biodiversidad en los PEDM) se está desarrollando la fase III (Implementación del programa y obtención de insumos para su comunicación, publicación y uso). Durante la fase de implementación del programa 4, se han registrado un total de 611 individuos de aves, representados en 56 especies. Se socializaron los ajustes al monitoreo hidrobiológico, y se dio directriz para publicar en el CIMAB, y hacer un documento que adopte una norma de calidad del agua en los PEDH. 
</t>
  </si>
  <si>
    <t>Se recibieron y aprobaron los documentos correspondientes al Producto 3 y 4 del contrato de prestación de servicios Nº 262018. Estos son: Implementación fisica de:  4 bancos atrapanieblas, 4 huertas urbanas y 2 redes hidroclimatológicas. De igual manera se aprobaron los productos 5 y 6, realcionados con el proceso de capacitación, plan de monitoreo y seguimiento, mantenimientos e informe final del contrato.</t>
  </si>
  <si>
    <t xml:space="preserve">Se han realizado visitas de monitoreo y seguimiento, y se efectuaron las sesiones de mantenimiento a  la instalación de 4 bancos atrapaniebla, 4 huertas urbanas y 2 redes Hidroclimatológicas en Usme y San Cristóbal. </t>
  </si>
  <si>
    <t xml:space="preserve">Elaboración de los documentos precontratuales: Anexo Técnico, Estudio Previo y Estudio de Mercado. Dichos documentos se encuentran en revisión del área contractual. </t>
  </si>
  <si>
    <t>En el segunto trimestre  se realizaron tres reuniones del grupo Interno de Trabajo sobre Cambio Climático, en donde se realizaron actividades como: el balance de actividades y revisión de las responsabilidades de la implementación del Plan Distrital de Gestion de Riesgo de Desastres y Cambio Climático, Revisión de proyectos prioritarios de Cambio Climático.</t>
  </si>
  <si>
    <t>En el segundo trimestre de 2019 se atendió el 100% de las emergencias ambientales competencia y jurisdiccón de la SDA, para las cuales fue activada la Entidad. Del 1 de abril  al  30 de junio de 2019 se recibieron, activaron y atendieron 873 emergencias correspondientes a: 496  árboles caídos, 366 árboles en riesgo de caída y 11 materiales peligrosos (no hubo incendios forestales ni emergencias por Residuos de Construcción y Demolición).</t>
  </si>
  <si>
    <t>Cambio climático:
-Productos entregados de la consultoría de formulación (4,5, 6 y 7).
-Plan de trabajo Grupo Cambio climático:
-Productos entregados de la consultoría de formulación (4,5, 6 y 7).
-Plan de trabajo Grupo Interno de Cambio Climático.
-Propuestas de articulación visor geográfico y OAB.
-Estudio Previo, Anexo Técnico y Estudio de Mercado de la implementación de los proyectos AbE.
-Agenda del evento: Encuentro Bogotá y Cambio Climático.
-Documentos precontractuales aprobados. 
-Prepliego de la implementación de los proyectos AbE.
-Contrato.
-Acta de inicio.
-Cronograma y plan de trabajo de la implementación.
-Producto 1 y 2: diseño de las medias en campo
-Producto 3 y 4: implementación física de las medidas.</t>
  </si>
  <si>
    <t>Se avanzó en la identificación de posibilidades de intervención en Altos de la Estancia encontrando aprox. 15 ha en las cuales el plan de manejo direcciona acciones de restauración ecológica; así mismo, se realizó la consecución de información cartográfica de las zonas de protección por riesgo declaradas por el IDIGER y adoptadas por planeación distrital para el POT, se hizo identificación de polígonos para posible intervención, pero es necesario conocer las condiciones de propiedad para poder definir las zonas a intervenir. En el transcurso del mes de Febrero se comenzarón actividades de restauración ecologica en siete (7) hectareas del poligono Altos de La Estancia.
 En el transcurso del segundo trimestre se continuaron desarrollando actividades de restauración ecologica  en el poligono de Altos de La Estancia con el fin de cumplir con las siete (7) hectareas programadas para este sector.</t>
  </si>
  <si>
    <t>Se inició la revisión del plan de acción estratégica de Altos de la Estancia.
En el trancurso del segundo trimestre, se tramito la liquidación del contrato de  la consultoria, encargado de realizar los planes de acción y se inicia las socializacion con las entidades responsables de actividades.</t>
  </si>
  <si>
    <t>Se recibió copia de la resolución de adopción del plan de manejo ambiental de Altos - PMA de la Estancia, se inició la revisión de compromisos por parte de la SDA.
 En el transcurso del segundo trimestre se realizo socializacion y reporte de avances de las entidades encargadas de acciones enmarcadas en el PMA.</t>
  </si>
  <si>
    <t>1.67%</t>
  </si>
  <si>
    <t xml:space="preserve">CECA: Certificado del Estado de Conservación Ambiental: En el I y II trimestre de 2019  se recibieron 68  solicitudes de trámite y se estan realizando las actividades requieridas para la expdición del certificado, que han tenido el siguiente comportamiento: 39 visitas de campo, 13 certificados CECA emitido y 16 solicitudes en reviisón y reparto. </t>
  </si>
  <si>
    <t>PIRE: 
a) Reporte actualizado a 30 de junio de 2019. 
b) Formatos de respuesta a emergencias.
c) Georreferenciación de las emergencias en el visor geográfico.
PIGA Y PACA:
Actas, listados de asistencia, informes de gestión, Certificados de Storm y reportes de Forest
CECA: Listado de solicitudes realizadas a través del sistema FOREST</t>
  </si>
  <si>
    <t>PIRE: Atención oportuna de emergencias ambientales para reducir riesgos.
PACA: Se consolidó y presento a Control Interno la Cuenta Anual PACA: Se automatizó el procedimiento de PACA para tener control y trazabilidad de la información reportada por las áreas.
CECA se realizan visitas técnicas para verificar el Estado de Conservación Ambiental, con el objeto expedir el respectivo certificado, el cual se envía a Secretaría Distrital de Hacienda</t>
  </si>
  <si>
    <t>PIRE: En 2019 se han activado y atendido 1229 emergencias: 712 árboles caídos, 497 árboles en riesgo de caída, 18 por materiales peligrosos y 2 incendios forestales. 
De jun/16 a jun/19 se activaron y atendieron 4387 emergencias (4250 de árboles en riesgo o caídos, 130 de materiales peligrosos, 2 de residuos de construcción y demolición y 5 incendios forestales).
PIGA: En 2019 se participó en la consolidación del documento técnico para la regulación de productos desechables en el Distrito Capital. Se realizaron aportes al Documento Técnico de Gestión Ambiental liderado por la Secretaría General de la Alcaldía Mayor de Bogotá y se participó en las mesas técnicas para la actualización de la Res. 242 de 2014. Se han gestionado 26 requerimientos de las entidades ante las dependencias correspondientes de la SDA, se realizó el evento de reconocimiento a las entidades con puntajes &gt; 80%.
PACA: En el 2019 se revisaron, aprobaron y consolidaron los ajustes a la formulación del PACA BMPT. Se consolidó y reportó el indicador PACA en el Observatorio Ambiental de Bogotá, con corte a 31 de diciembre de 2018. Se solicitó y reportó a la Contraloría la información de Cuenta Anual PACA con los contratos suscritos por la entidad durante la vigencia 2018 de cada una de las metas priorizadas en el instrumento. Se revisó, aprobó y consolidó el informe de seguimiento de PACA con corte a 31 de diciembre de 2018.
CECA: se realizan visitas técnicas para verificar el Estado de Conservación Ambiental, con el objeto expedir el respectivo certificado, el cual se envía a Secretaría Distrital de Hacienda</t>
  </si>
  <si>
    <r>
      <t>Se agilizó el  proceso de revisión de los productos remitidos y se realizó la retroalimentación necesaria para la corre</t>
    </r>
    <r>
      <rPr>
        <sz val="12"/>
        <color rgb="FFFF0000"/>
        <rFont val="Arial"/>
        <family val="2"/>
      </rPr>
      <t>c</t>
    </r>
    <r>
      <rPr>
        <sz val="12"/>
        <rFont val="Arial"/>
        <family val="2"/>
      </rPr>
      <t>ión del informe.</t>
    </r>
  </si>
  <si>
    <t xml:space="preserve">Convenio No. SDA-EAB.CAR CV-20171328 persiste con dificultades en contratación de  EAB y CAR; en Convenio SDA-CV-312018 suscrito con IDIPRON – FDLSC-SDA,  persiste retraso en la entrega a satisfacción de las áreas intervenidas en este periodo. </t>
  </si>
  <si>
    <t xml:space="preserve">Comités técnicos semanales. Convenio IDIPRON con seguimiento semanal en campo y comités técnicos. </t>
  </si>
  <si>
    <t xml:space="preserve">El acumulado del cuatrienio en actividades de mantenimiento continua en 136,6 Has, que corresponden al 34.15% de cumplimiento del PDD.
2019: En el segundo trimestre se vienen adelantando acciones de mantenimiento como: plateo, poda, control fitosanitario y control de especies invasoras en 24.4 hectáreas ubicadas en el PEDMEN, estás áreas no se han recibido a satisfacción  ya que está pendiente el trabajo de enriquecimiento. 
En el primer trimestre no se presenta avance en la magnitud de la meta hasta tanto no sea recibido a satisfacción la totalidad del mantenimiento de las áreas priorizadas.  En el marco del convenio 031 se definieron las áreas para intervenir así; en el PEDMEN 24,4 has, en Altos de la Estancia 14,5 has, en Nueva Esperanza 18,5 has; En la Localidad de Usme 15 has, en Sumapaz 30 has, Cantera el Zuque 1,2 has y en San Cristóbal  12 has. Total 115,6 has;  Se inició actividades de mantenimiento en 20 hectáreas del PEDMEN (LA FISCALA). 
En el año 2018 se ejecutaron 80 Has de mantenimiento, equivalente al 20% del plan de mantenimiento,  paralelamente se adelantó la suscripción del convenio SDA-CV-312018 que tiene como meta el mantenimiento de 115.4 Has (103.4 has reserva 2018 y 12 has vigencia 2019). También se encuentra en etapa de implementación la construcción del vivero CERESA.  El total de áreas mantenidas en 2017 fue de 39,9 has.  En la vigencia 2016 se realizaron acciones de mantenimiento en 4,5 ha y actividades de monitoreo de áreas con procesos de restauración ecológica en el PEDMEN de 12,2 ha, para un total de 16,7 has en la vigencia 2016. Monitoreo: Para el segundo trimestre se avanzó en 0,42 el cual se refleja en las siguientes actividades: progreso en la fase I del Programa 3, dado que la metodología y metadato para hacer evaluación de  biodiversidad quedó estandarizada. En los Programas 1 y 4, en fase de implementación y seguimiento se reportan registros  de interés, en humedales se observaron 48 curies, una cifra alta dado el  hábito de esta especie. Se empezó la toma de muestra en humedales dando cumplimiento al convenio SDA-CD-20181468. Para el primer trimestre del 2019  se presentó un avance de 0,080 que corresponde a: En el programa 3 se avanzó en la primera fase (I. Generación de antecedentes y línea base). En el Programa 2( Restauración)  se culminó la fase de toma de datos, y en el programa 4 (PEDM) se está desarrollando la fase III, se han registrado un total de 611 individuos de aves, representados en 56 especies. En el 2018 se avanzó en 1.0 el seguimiento a los programas de monitoreo.  En 2017, se implementó la fase I del plan de monitoreo en los PEDM, y la fase III en los (PEDH). Para el 2016 se realizaron acciones de mantenimiento y sostenibilidad en 4,5 ha y actividades de monitoreo de áreas con procesos de restauración ecológica en el parque Entrenubes, en 12,2 ha monitoreadas. En total se intervinieron 16,7 hectáreas con acciones de mantenimiento, sostenibilidad y monitoreo.
</t>
  </si>
  <si>
    <t xml:space="preserve">En relación con el Convenio 0312018 suscrito con IDIPRON – FDLSC – SDA, se presenta retraso en la entrega a satisfacción de las áreas intervenidas en este trimestre, debido a que aún tienen acciones pendientes de mantenimiento como el enriquecimiento, adicionalmente.
En relación con el cumplimiento de la meta de monitoreo se presentaron dificultades de carácter logístico en todo el mes de abril  que incidieron en su ejecución
</t>
  </si>
  <si>
    <r>
      <t>El acumulado Plan de Desarrollo reporta un avance para el cuatrienio correspondiente a 55.91 has. 2019: En el segundo trimestre en el marco del convenio 0312018 se realizó la intervención de</t>
    </r>
    <r>
      <rPr>
        <b/>
        <sz val="12"/>
        <rFont val="Arial"/>
        <family val="2"/>
      </rPr>
      <t xml:space="preserve"> 0.1 has</t>
    </r>
    <r>
      <rPr>
        <sz val="12"/>
        <rFont val="Arial"/>
        <family val="2"/>
      </rPr>
      <t xml:space="preserve"> (304 individuos) en el barrio El tesoro, localidad de Ciudad Bolívar y se intervinieron </t>
    </r>
    <r>
      <rPr>
        <b/>
        <sz val="12"/>
        <rFont val="Arial"/>
        <family val="2"/>
      </rPr>
      <t>0.5 has en los PEDH</t>
    </r>
    <r>
      <rPr>
        <sz val="12"/>
        <rFont val="Arial"/>
        <family val="2"/>
      </rPr>
      <t>, distribuidas así: Juan Amarillo 0.10 has (65 individuos), Salitre 0.25 has (204 individuos), Torca 0.05 has (37 individuos) y Conejera 0.10 has (90 individuos); se elaboró el plan de restauración, diagnóstico y diseño de 38 has ubicadas en el predio La Calera – Monserrate 1, que serán intervenidas en el segundo semestre del año;  se identificaron 1.71 has para posterior intervención en el segundo semestre del año en los PEDH</t>
    </r>
    <r>
      <rPr>
        <sz val="12"/>
        <color rgb="FFFF0000"/>
        <rFont val="Arial"/>
        <family val="2"/>
      </rPr>
      <t>:</t>
    </r>
    <r>
      <rPr>
        <sz val="12"/>
        <rFont val="Arial"/>
        <family val="2"/>
      </rPr>
      <t xml:space="preserve"> Techo (1 has), Burro (0.2 has) y Vaca (0.51 has). En el primer trimestre se adelantaron los diseños de restauración para 38Has, sin embargo</t>
    </r>
    <r>
      <rPr>
        <sz val="12"/>
        <color rgb="FFFF0000"/>
        <rFont val="Arial"/>
        <family val="2"/>
      </rPr>
      <t xml:space="preserve"> </t>
    </r>
    <r>
      <rPr>
        <sz val="12"/>
        <rFont val="Arial"/>
        <family val="2"/>
      </rPr>
      <t xml:space="preserve">se realizaron acciones de restauración en PEDH Capellanía (95 individuos) 0,12 has y PEDH Juan Amarillo (140 individuos) 0,22 has. 2018: Se realizaron acciones de restauración en 36.84 has, distribuidas así: 33.2 has en las localidades de Usme y Sumapaz. En Usme se intervinieron áreas en las veredas Corinto, La Requilina y Los Soches y en Sumapaz las veredas El Raizal, Las Palmas y Ánimas Bajas; se intervinieron 3.64 has en los Parques Ecológicos Distritales de Humedal (PEDH) distribuidas así: Meandro El Say (0.85 has), Techo (0.5 has), Isla (0.04 has), Conejera (0.36 has), Burro (0.2 has), Juan Amarillo (0.78 has), Salitre (0.34 has), Jaboque (0.28 has), Capellanía (0.06 has), Vaca (0.08 has) y Santa María del Lago (0.15 has).  2017: Se realizó el diagnóstico biofísico - socioeconómico, diseños y participación social para la implementación de acciones de restauración ecológica (RE) en Usme y Sumapaz, para un total de intervención de 11.8ha nuevas en proceso de restauración en Usme e instalación de 11 perchas en Sumapaz. 2016: Acciones de RE en 0.5ha en localidad de San Cristóbal y 5.83ha en el Parque Nacional Enrique Olaya Herrera (PNEOH) polígono 218 con apoyo de la CAR. Formulación y revisión de diseños de RE para 0.5ha en Quebrada Novita, subcuenca Torca.
</t>
    </r>
  </si>
  <si>
    <r>
      <t>Se presentaron retrasos en la corre</t>
    </r>
    <r>
      <rPr>
        <sz val="12"/>
        <color rgb="FFFF0000"/>
        <rFont val="Arial"/>
        <family val="2"/>
      </rPr>
      <t>cc</t>
    </r>
    <r>
      <rPr>
        <sz val="12"/>
        <rFont val="Arial"/>
        <family val="2"/>
      </rPr>
      <t>ión y entrega del informe final del contrato No. 262018</t>
    </r>
  </si>
  <si>
    <t xml:space="preserve">En la vigencia 2017, se avanzó en la gestión para el proceso de adopción de los Planes de Manejo Ambiental formulados, razón por la cual  se remitió la  propuesta del Decreto de Adopción de las dos áreas protegidas respectivamente para la revisión y aprobación de la Dirección Legal Ambiental. A la fecha se está a la espera del concepto de la Dirección Legal Ambiental sobre los insumos técnicos aportados por la Subdirección de Políticas y Planes Ambientales (PPA) sobre los Planes de Manejo Ambiental del Cerro de Torca y Cerro La Conejera para continuar el proceso de adopción. 
De otro lado, desde la Dirección de Planeación y Sistemas de Planeación e Información Ambiental (DPSIA), se informa que actualmente la SDA en el marco de las funciones establecidas dentro del Plan de Ordenamiento Territorial vigente adoptado por el Decreto Distrital 190 de 2004, tiene la competencia para la formulación de los planes de manejo de las Áreas Protegidas Distritales y dentro de las áreas que a la fecha no cuentan con plan de manejo formulado, se encuentra el Parque Ecológico Distrital de Montaña (PEDM) Peña Blanca, con una extensión de 66 Ha, ubicado en el área rural de la localidad de Ciudad Bolivar, esta área fue propuesta para formular el plan de manejo en el presente plan de desarrollo.  En ese orden de ideas y teniendo en cuenta que a la fecha se encuentra en formulación la modificación del Plan de Ordenamiento Territorial de la Ciudad, proceso en cabeza de la Secretaría Distrital de Planeación, se propone el realinderamiento y nuevas declaratorias de áreas protegidas Distritales de acuerdo a las condiciones biofísicas y sociales identificadas en el Distrito Capital, en este caso específico se plantea la creación de una nueva área protegida denominada Parque Ecológico Distrital de Montaña Cuenca Alta Río Tunjuelo, el cual tendría una extensión de 1156 Ha, con la cual se cubriría el área que actualmente está declarada como PEDM Peña Blanca. En este escenario, no se considera pertinente avanzar en la formulación del plan de manejo del PEDM Peña Blanca, ya que ser aprobada la propuesta de la SDP en la modificación del Plan de ordenamiento Territorial, el instrumento de planificación citado no tendría procedencia.
</t>
  </si>
  <si>
    <t>Retraso en el proceso de revisión de los insumos técnicos aportados por parte de la Dirección Legal Ambiental</t>
  </si>
  <si>
    <t>Se generará revisión  de los insumos técnicos para cubrir el tiempo de retraso que lleva el proceso de adopción, así mismo se creará la meta  dentro del proyecto de inversión para la asignación de los recursos específicos para avanzar en el cumplimiento de la meta.</t>
  </si>
  <si>
    <t xml:space="preserve">En el marco de la meta plan de desarrollo, la SDA ha avanzado así:
Para la vigencia 2016, se elaboró una base de información técnica y una guía conceptual sobre Adaptación basada en Ecosistemas (AbE), un Plan de trabajo acerca de la programación para la formulación, lo que representó un 0,50.
Para vigencia 2017 alcanzó  0,85 de la formulación consistente en la elaboración y entregaron de los siguientes productos:  producto 1: Presentación del Plan de trabajo con el enfoque metodológico propuesto para elaborar la formulación de los dos (2) proyectos de adaptación al cambio climático; y el Producto 2: análisis de la identificación de actores y áreas, junto con el Producto 3:  Evaluación socioambiental, con la caracterización y aspectos demográficos de las comunidades, que se beneficiarán de la implementación de los proyectos, y caracterización ambiental. 
En la vigencia 2018 finalizó el proceso de formulación de los dos proyectos de adaptación al cambio climático basada en ecosistemas, que se llevó a cabo mediante el contrato de consultoría Nº SDA-CM-019-2017. En esta vigencia se recibieron y a probaron los productos:  4. Análisis de vulnerabilidad, 5: Componente social (talleres en Usme y San Cristóbal), 6: Proyección de medidas de adaptación y 7: Formulación de los proyectos. De Igual manera, se dio inicio a la Fase I de implementación de los proyectos, el proceso contratación y selección   se realizó mediante una selección abreviada de menor cuantía y se dio inicio a la ejecución del contrato de prestación de servicios N.262018.  Se recibió y aprobó el producto 1: "Plan de Trabajo y Cronograma". De igual manera, se lideraron las actividades en el marco del GITCC, llevándose a cabo 9 reuniones en la vigencia. Lo anterior representa un avance de 1.34 en magnitud.
En el I trimestre de 2019 se recibió y aprobó el Producto 2 del contrato No.262018 mediante el cual se lleva a cabo la Fase I de implementación de los proyectos de adaptación al cambio climático. Se están revisaron los Productos 3 y 4 y se hicieron observaciones oficiales, como resultado de las visitas de verificación a los productos en campo.  También se dio inicio a las gestiones y consultas necesarias para estructurar la contratación de la Fase II de implementación. Se han llevado a cabo dos reuniones del Grupo Interno de Cambio Climático (GITCC). Lo anterior representa un avance de 1,45. 
Para el II trimestre de 2019 se recibieron y aprobaron los productos 3 y 4, relacionados con la implementación física de las medidas de adaptación y los productos 5 y 6 relacionados con el proceso de capacitación, plan de monitoreo y seguimiento, mantenimiento e informe final del contrato. Se llevaron a cabo tres reuniones del GITCC. Se concluyeron los documentos precontractuales para la segunda fase de implementación de los proyectos (Estudio Previo, Estudio de Mercando y Anexo Técnico), que se encuentra en revisión por parte del área contractual. Todo ello representa una magnitud 1.48 </t>
  </si>
  <si>
    <t xml:space="preserve">Para el segundo trimestre de 2019,  la meta plan de desarrollo mantuvo con avance de 408 ha de PEDM y áreas de interés ambiental manejadas integralmente, aunque no se presenta aumento en la magnitud de la meta, en el II trimestre se desarrolló la ejecución del contrato de construcción del Aula Ambiental de Juan Rey, así como en la adecuación del sendero peatonal que conecta del sector de Juan Rey con el CAT y el Corredor Ambiental Tunjuelo – Chiguaza en el Parque Entrenubes. Con relación a la adquisición de predios, bajo la declaratoria de utilidad pública de "Cuchilla El Gavilán", los IDs 78, 76 están en proceso de expropiación, los RT 73, 205, 98 y 137 en trámites de escritura pública, mientras que los predios ID60, RT 156 y RT 159 están pendientes para firma de titulares de la oferta de compra. Se realiza priorización de actualización de avaluó ID 75 Y con los insumos jurídicos y técnicos del predio ID 80 con área total de 30ha, se prioriza adquirir en el marco del convenio EAAB. Se mantuvo la administración y manejo en 408 ha de Parques Ecológicos Distritales de Montaña y áreas de interés ambiental, las cuales están distribuidas en: 306 ha del PEDM Entrenubes, 6 ha del Parque Soratama, 6 ha Parque Mirador de Nevados y 90 ha de la Serranía El Zuque; con resultados en: Vigilancia, Gestión social, monitoreo, y mantenimiento, realizado a través del nuevo contrato suscrito con la empresa Aguas de Bogotá. En cuanto al proceso de recepción del segundo predio de la Serranía El Zuque, se entregó en el DADEP el acta de entrega del segundo predio con las observaciones para su ajuste. Continuó la ejecución del contrato de adecuaciones locativas con un avance del 90%; en cuanto a las obras de mitigación de riesgos para los Parques Soratama y Mirador de los Nevados, se iniciaron las actividades de obra logrando un avance de 6,13%. Finalmente, se iniciaron las labores de campo para la toma de información actualizada de los polígonos de monitoreo de Entrenubes, que permita la actualización requerida por la Subcomisión de PAIMIS al Plan de Acción formulado por la SDA. En el I trimestre, avanzó  la construcción del Aula Ambiental de Juan Rey con un 12% y mediante el convenio para la adecuación del sendero que conecta del sector de Juan Rey con el CAT y el Corredor Ambiental Tunjuelo – Chiguaza en el Parque Entrenubes, se estructuraron los términos para contratar las obras. Se mantuvo la gestión en la priorización de los RTs 78,76 y 60 y en los avalúos para enajenación voluntaria; así como la implementación de las acciones de administración y manejo en: 306 ha del PEDM Entrenubes, 6 ha del Parque Soratama, 6 ha Parque Mirador de Nevados y 90 ha de la Serranía El Zuque con Vigilancia, Gestión social y monitoreo y Mantenimiento. La vigencia 2018, cerró con un avance en la magnitud de la meta, con un acumulado de 408 ha. La vigencia 2017, finalizó en 315 ha, dado que se prescindió de 30 ha de Arborizadora Alta. La vigencia 2016 finalizó con 342 hectáreas".
</t>
  </si>
  <si>
    <t xml:space="preserve">En el primer trimestre del año  2019 se avanzó en la identificación de posibilidades de intervención en Altos de la Estancia encontrando aprox. 15 ha en las cuales el plan de manejo direcciona acciones de restauración ecológica; así mismo, se realizó la consecución de información cartográfica de las zonas de protección por riesgo declaradas por el IDIGER y adoptadas por planeación distrital para el POT, se hizo identificación de polígonos para posible intervención, pero es necesario conocer las condiciones de propiedad para poder definir las zonas a intervenir.  Acumulado PDD se reportan 33,6 has intervenidas. En el transcurso del mes de Febrero se comenzarón actividades de restauración ecologica en siete (7) hectareas del poligono Altos de La Estancia.
 En el transcurso del segundo trimestre se continuaron desarrollando actividades de restauración ecologica  en el poligono de Altos de La Estancia con el fin de cumplir con las siete (7) hectareas programadas para este sector.
 En el primer trimestre del año 2018 se intervinieron 6 ha de suelo de protección por riesgo ubicadas en el sector Nueva Esperanza de la localidad Rafael Uribe Uribe, mediante las acciones del contrato SDA-CPS-20171379 y en las cuales se enmarcaron las siguientes actividades: Realización de la georreferenciación de las áreas objeto de la intervención y los individuos vegetales presentes al interior de cada área; realización de la limpieza de todas aquellas especies rastreras, trepadoras, especies exóticas e invasoras, sin afectar las especies propicias del proceso sucesional. Durante el II, III y IV trimestre de 2018 no se alcanzó el cumplimiento de la magnitud en la meta; sin embargo, se adelantaron procesos contractuales para la restauración ambiental de siete (7) hectáreas de suelo de protección por riesgo en el sector de Altos de La Estancia, con lo cual se da cumplimiento a la magnitud propuesta para esa vigencia. En la vigencia 2017, se intervinieron 26,6 ha para el desarrollo de procesos de restauración y/o recuperación en suelos de protección en riesgo no mitigable, y en la vigencia 2016 se intervino 1 ha. </t>
  </si>
  <si>
    <r>
      <t xml:space="preserve">7, OBSERVACIONES AVANCE TRIMESTRE </t>
    </r>
    <r>
      <rPr>
        <b/>
        <u val="single"/>
        <sz val="10"/>
        <rFont val="Arial"/>
        <family val="2"/>
      </rPr>
      <t xml:space="preserve"> II </t>
    </r>
    <r>
      <rPr>
        <b/>
        <sz val="10"/>
        <rFont val="Arial"/>
        <family val="2"/>
      </rPr>
      <t xml:space="preserve"> DE _</t>
    </r>
    <r>
      <rPr>
        <b/>
        <u val="single"/>
        <sz val="10"/>
        <rFont val="Arial"/>
        <family val="2"/>
      </rPr>
      <t>2019</t>
    </r>
    <r>
      <rPr>
        <b/>
        <sz val="10"/>
        <rFont val="Arial"/>
        <family val="2"/>
      </rPr>
      <t>_</t>
    </r>
  </si>
  <si>
    <t>PROGRAMACIÓN, ACTUALIZACIÓN Y SEGUIMIENTO DEL PLAN DE ACCIÓN
Actualización y seguimiento a territorialización de la inversión</t>
  </si>
  <si>
    <t>Código: PE01-PR02-F2</t>
  </si>
  <si>
    <t>2019 - Corte Junio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</si>
</sst>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1" formatCode="_-* #,##0_-;\-* #,##0_-;_-* &quot;-&quot;_-;_-@_-"/>
    <numFmt numFmtId="43" formatCode="_-* #,##0.00_-;\-* #,##0.00_-;_-* &quot;-&quot;??_-;_-@_-"/>
    <numFmt numFmtId="164" formatCode="_-&quot;$&quot;* #,##0.00_-;\-&quot;$&quot;* #,##0.00_-;_-&quot;$&quot;* &quot;-&quot;??_-;_-@_-"/>
    <numFmt numFmtId="165" formatCode="_-* #,##0.00\ &quot;€&quot;_-;\-* #,##0.00\ &quot;€&quot;_-;_-* &quot;-&quot;??\ &quot;€&quot;_-;_-@_-"/>
    <numFmt numFmtId="166" formatCode="_-* #,##0.00\ _€_-;\-* #,##0.00\ _€_-;_-* &quot;-&quot;??\ _€_-;_-@_-"/>
    <numFmt numFmtId="167" formatCode="_-&quot;$&quot;\ * #,##0_-;\-&quot;$&quot;\ * #,##0_-;_-&quot;$&quot;\ * &quot;-&quot;_-;_-@_-"/>
    <numFmt numFmtId="168" formatCode="_-&quot;$&quot;\ * #,##0.00_-;\-&quot;$&quot;\ * #,##0.00_-;_-&quot;$&quot;\ * &quot;-&quot;??_-;_-@_-"/>
    <numFmt numFmtId="169" formatCode="_(&quot;$&quot;\ * #,##0.00_);_(&quot;$&quot;\ * \(#,##0.00\);_(&quot;$&quot;\ * &quot;-&quot;??_);_(@_)"/>
    <numFmt numFmtId="170" formatCode="_(* #,##0.00_);_(* \(#,##0.00\);_(* &quot;-&quot;??_);_(@_)"/>
    <numFmt numFmtId="171" formatCode="_ &quot;$&quot;\ * #,##0.00_ ;_ &quot;$&quot;\ * \-#,##0.00_ ;_ &quot;$&quot;\ * &quot;-&quot;??_ ;_ @_ "/>
    <numFmt numFmtId="172" formatCode="_ * #,##0.00_ ;_ * \-#,##0.00_ ;_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_(&quot;$&quot;\ * #,##0_);_(&quot;$&quot;\ * \(#,##0\);_(&quot;$&quot;\ * &quot;-&quot;_);_(@_)"/>
    <numFmt numFmtId="179" formatCode="&quot;$&quot;\ #,##0.00"/>
    <numFmt numFmtId="180" formatCode="#,##0.0"/>
    <numFmt numFmtId="181" formatCode="0.0"/>
    <numFmt numFmtId="182" formatCode="_-* #,##0.0\ _€_-;\-* #,##0.0\ _€_-;_-* &quot;-&quot;??\ _€_-;_-@_-"/>
    <numFmt numFmtId="183" formatCode="_-* #,##0.000\ _€_-;\-* #,##0.000\ _€_-;_-* &quot;-&quot;??\ _€_-;_-@_-"/>
    <numFmt numFmtId="184" formatCode="_-* #,##0.00_-;\-* #,##0.00_-;_-* &quot;-&quot;_-;_-@_-"/>
    <numFmt numFmtId="185" formatCode="[$ $]#,##0"/>
    <numFmt numFmtId="186" formatCode="#,##0.0_);\(#,##0.0\)"/>
    <numFmt numFmtId="187" formatCode="#,##0.0;\-#,##0.0"/>
    <numFmt numFmtId="188" formatCode="#,##0.0000000_);\(#,##0.0000000\)"/>
    <numFmt numFmtId="189" formatCode="0.000%"/>
    <numFmt numFmtId="190" formatCode="#,##0.000"/>
    <numFmt numFmtId="191" formatCode="_(* #,##0_);_(* \(#,##0\);_(* &quot;-&quot;??_);_(@_)"/>
    <numFmt numFmtId="192" formatCode="0.000"/>
    <numFmt numFmtId="193" formatCode="#,##0.00_ ;\-#,##0.00\ "/>
    <numFmt numFmtId="194" formatCode="&quot;$&quot;\ #,##0"/>
    <numFmt numFmtId="195" formatCode="#,##0_ ;\-#,##0\ "/>
  </numFmts>
  <fonts count="48">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8"/>
      <name val="Calibri"/>
      <family val="2"/>
    </font>
    <font>
      <b/>
      <sz val="14"/>
      <name val="Arial"/>
      <family val="2"/>
    </font>
    <font>
      <sz val="8"/>
      <name val="Arial"/>
      <family val="2"/>
    </font>
    <font>
      <b/>
      <sz val="8"/>
      <name val="Arial"/>
      <family val="2"/>
    </font>
    <font>
      <sz val="7"/>
      <name val="Arial"/>
      <family val="2"/>
    </font>
    <font>
      <sz val="9"/>
      <name val="Arial"/>
      <family val="2"/>
    </font>
    <font>
      <b/>
      <sz val="9"/>
      <name val="Arial"/>
      <family val="2"/>
    </font>
    <font>
      <sz val="7"/>
      <name val="Calibri"/>
      <family val="2"/>
      <scheme val="minor"/>
    </font>
    <font>
      <sz val="14"/>
      <name val="Tahoma"/>
      <family val="2"/>
    </font>
    <font>
      <b/>
      <sz val="14"/>
      <name val="Tahoma"/>
      <family val="2"/>
    </font>
    <font>
      <sz val="14"/>
      <name val="Arial"/>
      <family val="2"/>
    </font>
    <font>
      <b/>
      <sz val="20"/>
      <name val="Arial"/>
      <family val="2"/>
    </font>
    <font>
      <b/>
      <sz val="24"/>
      <name val="Arial"/>
      <family val="2"/>
    </font>
    <font>
      <sz val="24"/>
      <name val="Arial"/>
      <family val="2"/>
    </font>
    <font>
      <sz val="11"/>
      <color theme="0"/>
      <name val="Calibri"/>
      <family val="2"/>
      <scheme val="minor"/>
    </font>
    <font>
      <sz val="12"/>
      <color theme="1"/>
      <name val="Calibri"/>
      <family val="2"/>
      <scheme val="minor"/>
    </font>
    <font>
      <sz val="12"/>
      <color theme="0"/>
      <name val="Calibri"/>
      <family val="2"/>
      <scheme val="minor"/>
    </font>
    <font>
      <b/>
      <u val="single"/>
      <sz val="10"/>
      <name val="Arial"/>
      <family val="2"/>
    </font>
    <font>
      <b/>
      <sz val="12"/>
      <name val="Arial"/>
      <family val="2"/>
    </font>
    <font>
      <sz val="12"/>
      <name val="Calibri"/>
      <family val="2"/>
    </font>
    <font>
      <b/>
      <sz val="7"/>
      <name val="Arial"/>
      <family val="2"/>
    </font>
    <font>
      <sz val="11"/>
      <name val="Calibri"/>
      <family val="2"/>
    </font>
    <font>
      <sz val="10"/>
      <color rgb="FF000000"/>
      <name val="Arial"/>
      <family val="2"/>
    </font>
    <font>
      <sz val="11"/>
      <name val="Calibri"/>
      <family val="2"/>
      <scheme val="minor"/>
    </font>
    <font>
      <b/>
      <sz val="8"/>
      <name val="Calibri"/>
      <family val="2"/>
    </font>
    <font>
      <b/>
      <sz val="11"/>
      <name val="Calibri"/>
      <family val="2"/>
      <scheme val="minor"/>
    </font>
    <font>
      <sz val="24"/>
      <name val="Calibri"/>
      <family val="2"/>
      <scheme val="minor"/>
    </font>
    <font>
      <sz val="20"/>
      <name val="Calibri"/>
      <family val="2"/>
      <scheme val="minor"/>
    </font>
    <font>
      <sz val="11"/>
      <name val="Arial Narrow"/>
      <family val="2"/>
    </font>
    <font>
      <b/>
      <sz val="10"/>
      <name val="Calibri"/>
      <family val="2"/>
      <scheme val="minor"/>
    </font>
    <font>
      <sz val="10"/>
      <name val="Calibri"/>
      <family val="2"/>
      <scheme val="minor"/>
    </font>
    <font>
      <sz val="9"/>
      <name val="Tahoma"/>
      <family val="2"/>
    </font>
    <font>
      <b/>
      <sz val="9"/>
      <name val="Tahoma"/>
      <family val="2"/>
    </font>
    <font>
      <sz val="9"/>
      <color theme="1"/>
      <name val="Arial"/>
      <family val="2"/>
    </font>
    <font>
      <sz val="12"/>
      <color theme="1"/>
      <name val="Arial"/>
      <family val="2"/>
    </font>
    <font>
      <b/>
      <sz val="11"/>
      <name val="Calibri"/>
      <family val="2"/>
    </font>
    <font>
      <b/>
      <sz val="11"/>
      <name val="Arial"/>
      <family val="2"/>
    </font>
    <font>
      <b/>
      <sz val="16"/>
      <name val="Arial"/>
      <family val="2"/>
    </font>
    <font>
      <sz val="7"/>
      <name val="Calibri"/>
      <family val="2"/>
    </font>
    <font>
      <b/>
      <sz val="7"/>
      <name val="Calibri"/>
      <family val="2"/>
    </font>
    <font>
      <b/>
      <sz val="9"/>
      <color theme="1"/>
      <name val="Arial"/>
      <family val="2"/>
    </font>
    <font>
      <sz val="12"/>
      <color rgb="FFFF0000"/>
      <name val="Arial"/>
      <family val="2"/>
    </font>
  </fonts>
  <fills count="15">
    <fill>
      <patternFill/>
    </fill>
    <fill>
      <patternFill patternType="gray125"/>
    </fill>
    <fill>
      <patternFill patternType="solid">
        <fgColor theme="4"/>
        <bgColor indexed="64"/>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75DBFF"/>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FF"/>
        <bgColor indexed="64"/>
      </patternFill>
    </fill>
    <fill>
      <patternFill patternType="solid">
        <fgColor rgb="FFBFBFBF"/>
        <bgColor indexed="64"/>
      </patternFill>
    </fill>
    <fill>
      <patternFill patternType="solid">
        <fgColor rgb="FFA6A6A6"/>
        <bgColor indexed="64"/>
      </patternFill>
    </fill>
    <fill>
      <patternFill patternType="solid">
        <fgColor rgb="FFD9D9D9"/>
        <bgColor indexed="64"/>
      </patternFill>
    </fill>
    <fill>
      <patternFill patternType="solid">
        <fgColor theme="0" tint="-0.24997000396251678"/>
        <bgColor indexed="64"/>
      </patternFill>
    </fill>
    <fill>
      <patternFill patternType="solid">
        <fgColor theme="0"/>
        <bgColor indexed="64"/>
      </patternFill>
    </fill>
  </fills>
  <borders count="87">
    <border>
      <left/>
      <right/>
      <top/>
      <bottom/>
      <diagonal/>
    </border>
    <border>
      <left style="thin"/>
      <right/>
      <top style="thin"/>
      <bottom style="thin"/>
    </border>
    <border>
      <left style="thin"/>
      <right/>
      <top style="medium"/>
      <bottom style="thin"/>
    </border>
    <border>
      <left style="thin"/>
      <right style="thin"/>
      <top style="medium"/>
      <bottom style="thin"/>
    </border>
    <border>
      <left style="thin"/>
      <right style="thin"/>
      <top style="thin"/>
      <bottom style="thin"/>
    </border>
    <border>
      <left style="thin"/>
      <right style="medium"/>
      <top/>
      <bottom style="medium"/>
    </border>
    <border>
      <left style="thin"/>
      <right style="thin"/>
      <top/>
      <bottom style="medium"/>
    </border>
    <border>
      <left style="thin"/>
      <right style="thin"/>
      <top style="thin"/>
      <bottom style="medium"/>
    </border>
    <border>
      <left style="thin"/>
      <right style="medium"/>
      <top style="thin"/>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right style="medium"/>
      <top/>
      <bottom/>
    </border>
    <border>
      <left style="thin"/>
      <right style="thin"/>
      <top/>
      <bottom style="thin"/>
    </border>
    <border>
      <left style="thin"/>
      <right style="thin">
        <color rgb="FF000000"/>
      </right>
      <top style="thin"/>
      <bottom style="medium"/>
    </border>
    <border>
      <left style="medium"/>
      <right style="medium"/>
      <top/>
      <bottom style="thin"/>
    </border>
    <border>
      <left/>
      <right style="thin"/>
      <top/>
      <bottom style="thin"/>
    </border>
    <border>
      <left style="medium"/>
      <right style="medium"/>
      <top style="thin"/>
      <bottom style="thin"/>
    </border>
    <border>
      <left/>
      <right style="thin"/>
      <top style="thin"/>
      <bottom style="thin"/>
    </border>
    <border>
      <left style="medium"/>
      <right style="medium"/>
      <top style="thin"/>
      <bottom style="medium"/>
    </border>
    <border>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thin">
        <color rgb="FF000000"/>
      </right>
      <top style="thin"/>
      <bottom style="medium"/>
    </border>
    <border>
      <left style="thin">
        <color rgb="FF000000"/>
      </left>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medium"/>
      <right/>
      <top/>
      <bottom/>
    </border>
    <border>
      <left style="thin">
        <color rgb="FF000000"/>
      </left>
      <right style="thin"/>
      <top style="thin"/>
      <bottom style="thin"/>
    </border>
    <border>
      <left style="thin"/>
      <right style="medium"/>
      <top style="medium"/>
      <bottom style="thin"/>
    </border>
    <border>
      <left style="thin"/>
      <right style="medium"/>
      <top style="thin"/>
      <bottom style="thin"/>
    </border>
    <border>
      <left/>
      <right/>
      <top style="thin"/>
      <bottom style="thin"/>
    </border>
    <border>
      <left/>
      <right/>
      <top style="medium"/>
      <bottom style="thin"/>
    </border>
    <border>
      <left/>
      <right style="medium"/>
      <top style="medium"/>
      <bottom style="thin"/>
    </border>
    <border>
      <left/>
      <right style="medium"/>
      <top style="thin"/>
      <bottom style="thin"/>
    </border>
    <border>
      <left style="thin"/>
      <right/>
      <top style="thin"/>
      <bottom/>
    </border>
    <border>
      <left/>
      <right/>
      <top style="thin"/>
      <bottom/>
    </border>
    <border>
      <left/>
      <right/>
      <top style="thin"/>
      <bottom style="medium"/>
    </border>
    <border>
      <left style="thin"/>
      <right/>
      <top style="thin"/>
      <bottom style="medium"/>
    </border>
    <border>
      <left/>
      <right style="medium"/>
      <top style="thin"/>
      <bottom style="medium"/>
    </border>
    <border>
      <left style="medium"/>
      <right/>
      <top style="medium"/>
      <bottom/>
    </border>
    <border>
      <left/>
      <right/>
      <top style="medium"/>
      <bottom/>
    </border>
    <border>
      <left/>
      <right style="thin"/>
      <top style="medium"/>
      <bottom/>
    </border>
    <border>
      <left/>
      <right style="thin"/>
      <top/>
      <bottom/>
    </border>
    <border>
      <left style="thin"/>
      <right style="thin"/>
      <top/>
      <bottom/>
    </border>
    <border>
      <left style="medium"/>
      <right style="medium"/>
      <top style="medium"/>
      <bottom/>
    </border>
    <border>
      <left style="medium"/>
      <right style="medium"/>
      <top/>
      <bottom/>
    </border>
    <border>
      <left style="medium"/>
      <right style="medium"/>
      <top/>
      <bottom style="medium"/>
    </border>
    <border>
      <left/>
      <right style="thin"/>
      <top style="medium"/>
      <bottom style="thin"/>
    </border>
    <border>
      <left style="medium"/>
      <right style="thin">
        <color rgb="FF000000"/>
      </right>
      <top style="medium"/>
      <bottom/>
    </border>
    <border>
      <left style="medium"/>
      <right style="thin">
        <color rgb="FF000000"/>
      </right>
      <top/>
      <bottom/>
    </border>
    <border>
      <left style="medium"/>
      <right style="thin">
        <color rgb="FF000000"/>
      </right>
      <top/>
      <bottom style="medium"/>
    </border>
    <border>
      <left style="thin">
        <color rgb="FF000000"/>
      </left>
      <right style="thin"/>
      <top style="medium"/>
      <bottom/>
    </border>
    <border>
      <left style="thin">
        <color rgb="FF000000"/>
      </left>
      <right style="thin"/>
      <top/>
      <bottom/>
    </border>
    <border>
      <left style="thin">
        <color rgb="FF000000"/>
      </left>
      <right style="thin"/>
      <top/>
      <bottom style="medium"/>
    </border>
    <border>
      <left style="thin">
        <color rgb="FF000000"/>
      </left>
      <right style="thin">
        <color rgb="FF000000"/>
      </right>
      <top style="medium"/>
      <bottom/>
    </border>
    <border>
      <left style="thin">
        <color rgb="FF000000"/>
      </left>
      <right style="thin">
        <color rgb="FF000000"/>
      </right>
      <top/>
      <bottom/>
    </border>
    <border>
      <left style="thin">
        <color rgb="FF000000"/>
      </left>
      <right style="thin">
        <color rgb="FF000000"/>
      </right>
      <top/>
      <bottom style="medium"/>
    </border>
    <border>
      <left style="medium"/>
      <right/>
      <top/>
      <bottom style="medium"/>
    </border>
    <border>
      <left/>
      <right/>
      <top/>
      <bottom style="medium"/>
    </border>
    <border>
      <left/>
      <right style="thin"/>
      <top/>
      <bottom style="medium"/>
    </border>
    <border>
      <left style="medium"/>
      <right/>
      <top style="thin"/>
      <bottom style="medium"/>
    </border>
    <border>
      <left style="thin"/>
      <right/>
      <top/>
      <bottom style="thin"/>
    </border>
    <border>
      <left/>
      <right/>
      <top/>
      <bottom style="thin"/>
    </border>
    <border>
      <left/>
      <right style="medium"/>
      <top/>
      <bottom style="thin"/>
    </border>
    <border>
      <left style="thin"/>
      <right/>
      <top style="medium"/>
      <bottom/>
    </border>
    <border>
      <left/>
      <right style="medium"/>
      <top style="medium"/>
      <bottom/>
    </border>
    <border>
      <left style="thin"/>
      <right/>
      <top/>
      <bottom/>
    </border>
    <border>
      <left style="thin"/>
      <right/>
      <top/>
      <bottom style="medium"/>
    </border>
    <border>
      <left/>
      <right style="medium"/>
      <top/>
      <bottom style="medium"/>
    </border>
    <border>
      <left style="thin"/>
      <right style="thin"/>
      <top style="medium"/>
      <bottom/>
    </border>
    <border>
      <left style="thin"/>
      <right style="medium"/>
      <top style="thin"/>
      <bottom/>
    </border>
    <border>
      <left style="medium"/>
      <right/>
      <top style="medium"/>
      <bottom style="thin"/>
    </border>
    <border>
      <left style="medium"/>
      <right style="thin"/>
      <top/>
      <bottom style="medium"/>
    </border>
    <border>
      <left style="thin"/>
      <right style="medium"/>
      <top/>
      <bottom style="thin"/>
    </border>
    <border>
      <left style="medium"/>
      <right/>
      <top style="thin"/>
      <bottom style="thin"/>
    </border>
    <border>
      <left style="medium"/>
      <right style="thin"/>
      <top style="medium"/>
      <bottom/>
    </border>
    <border>
      <left style="thin"/>
      <right style="medium"/>
      <top/>
      <bottom/>
    </border>
    <border>
      <left style="thin"/>
      <right style="medium"/>
      <top style="medium"/>
      <bottom/>
    </border>
    <border>
      <left style="medium"/>
      <right style="thin"/>
      <top/>
      <bottom/>
    </border>
    <border>
      <left style="medium"/>
      <right style="thin"/>
      <top/>
      <bottom style="thin"/>
    </border>
    <border>
      <left/>
      <right style="medium"/>
      <top style="thin"/>
      <bottom/>
    </border>
    <border>
      <left style="thin"/>
      <right style="thin">
        <color rgb="FF000000"/>
      </right>
      <top style="medium"/>
      <bottom/>
    </border>
    <border>
      <left style="thin"/>
      <right style="thin">
        <color rgb="FF000000"/>
      </right>
      <top/>
      <bottom/>
    </border>
    <border>
      <left style="thin"/>
      <right style="thin">
        <color rgb="FF000000"/>
      </right>
      <top/>
      <bottom style="medium"/>
    </border>
    <border>
      <left style="medium"/>
      <right/>
      <top/>
      <bottom style="thin"/>
    </border>
  </borders>
  <cellStyleXfs count="3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0" fontId="0"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65" fontId="1"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71" fontId="1" fillId="0" borderId="0" applyFont="0" applyFill="0" applyBorder="0" applyAlignment="0" applyProtection="0"/>
    <xf numFmtId="175" fontId="1" fillId="0" borderId="0" applyFont="0" applyFill="0" applyBorder="0" applyAlignment="0" applyProtection="0"/>
    <xf numFmtId="169" fontId="0" fillId="0" borderId="0" applyFont="0" applyFill="0" applyBorder="0" applyAlignment="0" applyProtection="0"/>
    <xf numFmtId="176" fontId="1" fillId="0" borderId="0" applyFont="0" applyFill="0" applyBorder="0" applyAlignment="0" applyProtection="0"/>
    <xf numFmtId="165"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68" fontId="1"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6"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5"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0" fontId="21" fillId="0" borderId="0">
      <alignment/>
      <protection/>
    </xf>
    <xf numFmtId="164" fontId="21" fillId="0" borderId="0" applyFont="0" applyFill="0" applyBorder="0" applyAlignment="0" applyProtection="0"/>
    <xf numFmtId="43" fontId="21" fillId="0" borderId="0" applyFont="0" applyFill="0" applyBorder="0" applyAlignment="0" applyProtection="0"/>
    <xf numFmtId="0" fontId="20" fillId="2" borderId="0" applyNumberFormat="0" applyBorder="0" applyAlignment="0" applyProtection="0"/>
    <xf numFmtId="0" fontId="0" fillId="0" borderId="0">
      <alignment/>
      <protection/>
    </xf>
    <xf numFmtId="169" fontId="0"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78" fontId="2" fillId="0" borderId="0" applyFont="0" applyFill="0" applyBorder="0" applyAlignment="0" applyProtection="0"/>
    <xf numFmtId="169" fontId="0" fillId="0" borderId="0" applyFont="0" applyFill="0" applyBorder="0" applyAlignment="0" applyProtection="0"/>
    <xf numFmtId="0" fontId="22" fillId="2" borderId="0" applyNumberFormat="0" applyBorder="0" applyAlignment="0" applyProtection="0"/>
    <xf numFmtId="0" fontId="21" fillId="0" borderId="0">
      <alignment/>
      <protection/>
    </xf>
    <xf numFmtId="164" fontId="2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5"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5"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5"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78"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0" fontId="28" fillId="0" borderId="0">
      <alignment/>
      <protection/>
    </xf>
    <xf numFmtId="166" fontId="0" fillId="0" borderId="0" applyFont="0" applyFill="0" applyBorder="0" applyAlignment="0" applyProtection="0"/>
  </cellStyleXfs>
  <cellXfs count="1045">
    <xf numFmtId="0" fontId="0" fillId="0" borderId="0" xfId="0"/>
    <xf numFmtId="0" fontId="5" fillId="0" borderId="0" xfId="33" applyFont="1" applyBorder="1" applyAlignment="1">
      <alignment vertical="center"/>
      <protection/>
    </xf>
    <xf numFmtId="0" fontId="1" fillId="0" borderId="0" xfId="0" applyFont="1" applyFill="1"/>
    <xf numFmtId="0" fontId="5" fillId="0" borderId="0" xfId="0" applyFont="1" applyFill="1" applyAlignment="1">
      <alignment horizontal="center"/>
    </xf>
    <xf numFmtId="0" fontId="8" fillId="3" borderId="0" xfId="33" applyFont="1" applyFill="1" applyAlignment="1">
      <alignment vertical="center"/>
      <protection/>
    </xf>
    <xf numFmtId="0" fontId="8" fillId="0" borderId="0" xfId="33" applyFont="1" applyAlignment="1">
      <alignment vertical="center"/>
      <protection/>
    </xf>
    <xf numFmtId="0" fontId="8" fillId="0" borderId="0" xfId="0" applyFont="1" applyFill="1"/>
    <xf numFmtId="0" fontId="5" fillId="4" borderId="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174" fontId="13" fillId="5" borderId="3" xfId="0" applyNumberFormat="1" applyFont="1" applyFill="1" applyBorder="1" applyAlignment="1">
      <alignment vertical="center"/>
    </xf>
    <xf numFmtId="174" fontId="13" fillId="6" borderId="4" xfId="0" applyNumberFormat="1" applyFont="1" applyFill="1" applyBorder="1" applyAlignment="1">
      <alignment vertical="center"/>
    </xf>
    <xf numFmtId="0" fontId="3" fillId="5" borderId="5" xfId="33" applyFont="1" applyFill="1" applyBorder="1" applyAlignment="1">
      <alignment horizontal="center" vertical="center" wrapText="1"/>
      <protection/>
    </xf>
    <xf numFmtId="0" fontId="1" fillId="4" borderId="0" xfId="0" applyFont="1" applyFill="1"/>
    <xf numFmtId="0" fontId="8" fillId="4" borderId="0" xfId="0" applyFont="1" applyFill="1"/>
    <xf numFmtId="0" fontId="5" fillId="4" borderId="0" xfId="0" applyFont="1" applyFill="1" applyAlignment="1">
      <alignment horizontal="center"/>
    </xf>
    <xf numFmtId="0" fontId="5" fillId="0" borderId="4" xfId="0" applyFont="1" applyFill="1" applyBorder="1" applyAlignment="1">
      <alignment horizontal="center" vertical="center" wrapText="1"/>
    </xf>
    <xf numFmtId="0" fontId="13" fillId="3" borderId="0" xfId="33" applyFont="1" applyFill="1" applyAlignment="1">
      <alignment vertical="center"/>
      <protection/>
    </xf>
    <xf numFmtId="0" fontId="13" fillId="4" borderId="0" xfId="33" applyFont="1" applyFill="1" applyAlignment="1">
      <alignment vertical="center"/>
      <protection/>
    </xf>
    <xf numFmtId="0" fontId="13" fillId="3" borderId="0" xfId="33" applyFont="1" applyFill="1" applyBorder="1" applyAlignment="1">
      <alignment vertical="center"/>
      <protection/>
    </xf>
    <xf numFmtId="0" fontId="13" fillId="0" borderId="0" xfId="33" applyFont="1" applyBorder="1" applyAlignment="1">
      <alignment vertical="center"/>
      <protection/>
    </xf>
    <xf numFmtId="174" fontId="13" fillId="5" borderId="4" xfId="0" applyNumberFormat="1" applyFont="1" applyFill="1" applyBorder="1" applyAlignment="1">
      <alignment vertical="center"/>
    </xf>
    <xf numFmtId="9" fontId="3" fillId="5" borderId="6" xfId="328"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1" fillId="0" borderId="9" xfId="0" applyFont="1" applyFill="1" applyBorder="1" applyAlignment="1">
      <alignment vertical="center" wrapText="1"/>
    </xf>
    <xf numFmtId="0" fontId="11" fillId="0" borderId="10" xfId="0" applyFont="1" applyFill="1" applyBorder="1" applyAlignment="1">
      <alignment vertical="center" wrapText="1"/>
    </xf>
    <xf numFmtId="0" fontId="29" fillId="4" borderId="0" xfId="0" applyFont="1" applyFill="1"/>
    <xf numFmtId="0" fontId="31" fillId="4" borderId="0" xfId="0" applyFont="1" applyFill="1"/>
    <xf numFmtId="0" fontId="31" fillId="7" borderId="4"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0" xfId="0" applyFont="1" applyFill="1"/>
    <xf numFmtId="174" fontId="13" fillId="6" borderId="7" xfId="0" applyNumberFormat="1" applyFont="1" applyFill="1" applyBorder="1" applyAlignment="1">
      <alignment vertical="center"/>
    </xf>
    <xf numFmtId="0" fontId="32" fillId="0" borderId="0" xfId="0" applyFont="1" applyFill="1"/>
    <xf numFmtId="0" fontId="33" fillId="0" borderId="0" xfId="0" applyFont="1" applyFill="1"/>
    <xf numFmtId="0" fontId="29" fillId="4" borderId="0" xfId="0" applyFont="1" applyFill="1" applyAlignment="1">
      <alignment horizontal="center"/>
    </xf>
    <xf numFmtId="177" fontId="29" fillId="4" borderId="0" xfId="0" applyNumberFormat="1" applyFont="1" applyFill="1" applyAlignment="1">
      <alignment horizontal="center"/>
    </xf>
    <xf numFmtId="0" fontId="34" fillId="0" borderId="0" xfId="0" applyFont="1" applyFill="1" applyAlignment="1">
      <alignment horizontal="center" vertical="center"/>
    </xf>
    <xf numFmtId="0" fontId="10" fillId="0" borderId="0" xfId="0" applyFont="1" applyFill="1" applyAlignment="1">
      <alignment horizontal="center" vertical="center"/>
    </xf>
    <xf numFmtId="0" fontId="4" fillId="0" borderId="0" xfId="0" applyFont="1" applyFill="1"/>
    <xf numFmtId="0" fontId="31" fillId="0" borderId="0" xfId="0" applyFont="1" applyFill="1"/>
    <xf numFmtId="0" fontId="29" fillId="0" borderId="0" xfId="0" applyFont="1" applyFill="1" applyAlignment="1">
      <alignment horizontal="center"/>
    </xf>
    <xf numFmtId="0" fontId="5" fillId="5" borderId="11" xfId="0" applyFont="1" applyFill="1" applyBorder="1" applyAlignment="1">
      <alignment horizontal="center" vertical="center" wrapText="1"/>
    </xf>
    <xf numFmtId="0" fontId="9" fillId="5" borderId="11" xfId="33" applyFont="1" applyFill="1" applyBorder="1" applyAlignment="1">
      <alignment horizontal="center" vertical="center" textRotation="90" wrapText="1"/>
      <protection/>
    </xf>
    <xf numFmtId="10" fontId="1" fillId="5" borderId="11" xfId="33" applyNumberFormat="1" applyFont="1" applyFill="1" applyBorder="1" applyAlignment="1">
      <alignment horizontal="center" vertical="center" wrapText="1"/>
      <protection/>
    </xf>
    <xf numFmtId="0" fontId="3" fillId="5" borderId="11" xfId="33" applyFont="1" applyFill="1" applyBorder="1" applyAlignment="1">
      <alignment horizontal="center" vertical="center" wrapText="1"/>
      <protection/>
    </xf>
    <xf numFmtId="0" fontId="1" fillId="0" borderId="0" xfId="33" applyFont="1" applyBorder="1" applyAlignment="1">
      <alignment vertical="center"/>
      <protection/>
    </xf>
    <xf numFmtId="0" fontId="1" fillId="3" borderId="0" xfId="33" applyFont="1" applyFill="1" applyBorder="1" applyAlignment="1">
      <alignment vertical="center"/>
      <protection/>
    </xf>
    <xf numFmtId="0" fontId="1" fillId="3" borderId="0" xfId="33" applyFont="1" applyFill="1" applyAlignment="1">
      <alignment vertical="center"/>
      <protection/>
    </xf>
    <xf numFmtId="0" fontId="1" fillId="3" borderId="0" xfId="33" applyFont="1" applyFill="1" applyAlignment="1">
      <alignment horizontal="left" vertical="center"/>
      <protection/>
    </xf>
    <xf numFmtId="10" fontId="1" fillId="3" borderId="0" xfId="33" applyNumberFormat="1" applyFont="1" applyFill="1" applyAlignment="1">
      <alignment vertical="center"/>
      <protection/>
    </xf>
    <xf numFmtId="0" fontId="1" fillId="0" borderId="0" xfId="33" applyFont="1" applyAlignment="1">
      <alignment vertical="center"/>
      <protection/>
    </xf>
    <xf numFmtId="0" fontId="1" fillId="4" borderId="0" xfId="33" applyFont="1" applyFill="1" applyAlignment="1">
      <alignment vertical="center"/>
      <protection/>
    </xf>
    <xf numFmtId="10" fontId="1" fillId="0" borderId="0" xfId="33" applyNumberFormat="1" applyFont="1" applyAlignment="1">
      <alignment vertical="center"/>
      <protection/>
    </xf>
    <xf numFmtId="0" fontId="1" fillId="0" borderId="0" xfId="33" applyFont="1" applyAlignment="1">
      <alignment horizontal="left" vertical="center"/>
      <protection/>
    </xf>
    <xf numFmtId="0" fontId="5" fillId="4" borderId="0" xfId="0" applyFont="1" applyFill="1" applyBorder="1"/>
    <xf numFmtId="0" fontId="5" fillId="4" borderId="12" xfId="0" applyFont="1" applyFill="1" applyBorder="1"/>
    <xf numFmtId="0" fontId="5" fillId="0" borderId="0" xfId="0" applyFont="1"/>
    <xf numFmtId="0" fontId="5" fillId="4" borderId="0" xfId="0" applyFont="1" applyFill="1"/>
    <xf numFmtId="0" fontId="36" fillId="0" borderId="4" xfId="0" applyFont="1" applyFill="1" applyBorder="1" applyAlignment="1">
      <alignment horizontal="center" vertical="center"/>
    </xf>
    <xf numFmtId="193" fontId="5" fillId="0" borderId="0" xfId="0" applyNumberFormat="1" applyFont="1" applyFill="1" applyAlignment="1">
      <alignment horizontal="center"/>
    </xf>
    <xf numFmtId="41" fontId="29" fillId="0" borderId="0" xfId="329" applyFont="1" applyFill="1"/>
    <xf numFmtId="10" fontId="29" fillId="4" borderId="0" xfId="328" applyNumberFormat="1" applyFont="1" applyFill="1"/>
    <xf numFmtId="193" fontId="29" fillId="0" borderId="0" xfId="0" applyNumberFormat="1" applyFont="1" applyFill="1"/>
    <xf numFmtId="195" fontId="29" fillId="0" borderId="0" xfId="329" applyNumberFormat="1" applyFont="1" applyFill="1"/>
    <xf numFmtId="173" fontId="5" fillId="0" borderId="0" xfId="0" applyNumberFormat="1" applyFont="1" applyFill="1" applyAlignment="1">
      <alignment horizontal="center"/>
    </xf>
    <xf numFmtId="0" fontId="27" fillId="0" borderId="0" xfId="0" applyNumberFormat="1" applyFont="1" applyFill="1" applyBorder="1" applyAlignment="1" applyProtection="1">
      <alignment/>
      <protection/>
    </xf>
    <xf numFmtId="0" fontId="27" fillId="5" borderId="0" xfId="0" applyNumberFormat="1" applyFont="1" applyFill="1" applyBorder="1" applyAlignment="1" applyProtection="1">
      <alignment/>
      <protection/>
    </xf>
    <xf numFmtId="0" fontId="27" fillId="8" borderId="0" xfId="0" applyNumberFormat="1" applyFont="1" applyFill="1" applyBorder="1" applyAlignment="1" applyProtection="1">
      <alignment/>
      <protection/>
    </xf>
    <xf numFmtId="0" fontId="27" fillId="9" borderId="0" xfId="0" applyNumberFormat="1" applyFont="1" applyFill="1" applyBorder="1" applyAlignment="1" applyProtection="1">
      <alignment/>
      <protection/>
    </xf>
    <xf numFmtId="4" fontId="27" fillId="9" borderId="0" xfId="0" applyNumberFormat="1" applyFont="1" applyFill="1" applyBorder="1" applyAlignment="1" applyProtection="1">
      <alignment/>
      <protection/>
    </xf>
    <xf numFmtId="167" fontId="27" fillId="9" borderId="0" xfId="0" applyNumberFormat="1" applyFont="1" applyFill="1" applyBorder="1" applyAlignment="1" applyProtection="1">
      <alignment/>
      <protection/>
    </xf>
    <xf numFmtId="0" fontId="14" fillId="9" borderId="0" xfId="0" applyNumberFormat="1" applyFont="1" applyFill="1" applyBorder="1" applyAlignment="1" applyProtection="1">
      <alignment/>
      <protection locked="0"/>
    </xf>
    <xf numFmtId="0" fontId="16" fillId="9" borderId="0" xfId="0" applyNumberFormat="1" applyFont="1" applyFill="1" applyBorder="1" applyAlignment="1" applyProtection="1">
      <alignment/>
      <protection locked="0"/>
    </xf>
    <xf numFmtId="0" fontId="41" fillId="9" borderId="0" xfId="0" applyNumberFormat="1" applyFont="1" applyFill="1" applyBorder="1" applyAlignment="1" applyProtection="1">
      <alignment/>
      <protection/>
    </xf>
    <xf numFmtId="0" fontId="15" fillId="9" borderId="0" xfId="0" applyNumberFormat="1" applyFont="1" applyFill="1" applyBorder="1" applyAlignment="1" applyProtection="1">
      <alignment horizontal="center"/>
      <protection locked="0"/>
    </xf>
    <xf numFmtId="4" fontId="27" fillId="0" borderId="0" xfId="0" applyNumberFormat="1" applyFont="1" applyFill="1" applyBorder="1" applyAlignment="1" applyProtection="1">
      <alignment/>
      <protection/>
    </xf>
    <xf numFmtId="193" fontId="5" fillId="0" borderId="0" xfId="0" applyNumberFormat="1" applyFont="1" applyFill="1" applyBorder="1" applyAlignment="1" applyProtection="1">
      <alignment horizontal="center"/>
      <protection/>
    </xf>
    <xf numFmtId="0" fontId="9" fillId="5" borderId="6" xfId="0" applyNumberFormat="1" applyFont="1" applyFill="1" applyBorder="1" applyAlignment="1" applyProtection="1">
      <alignment horizontal="center" vertical="center" wrapText="1"/>
      <protection/>
    </xf>
    <xf numFmtId="0" fontId="9" fillId="5" borderId="7" xfId="0" applyNumberFormat="1" applyFont="1" applyFill="1" applyBorder="1" applyAlignment="1" applyProtection="1">
      <alignment horizontal="center" vertical="center" wrapText="1"/>
      <protection/>
    </xf>
    <xf numFmtId="0" fontId="9" fillId="5" borderId="7" xfId="0" applyNumberFormat="1" applyFont="1" applyFill="1" applyBorder="1" applyAlignment="1" applyProtection="1">
      <alignment horizontal="center" vertical="center"/>
      <protection/>
    </xf>
    <xf numFmtId="0" fontId="9" fillId="5" borderId="8" xfId="0" applyNumberFormat="1" applyFont="1" applyFill="1" applyBorder="1" applyAlignment="1" applyProtection="1">
      <alignment horizontal="center" vertical="center" wrapText="1"/>
      <protection/>
    </xf>
    <xf numFmtId="174" fontId="44" fillId="5" borderId="4" xfId="0" applyNumberFormat="1" applyFont="1" applyFill="1" applyBorder="1" applyAlignment="1" applyProtection="1">
      <alignment vertical="center"/>
      <protection/>
    </xf>
    <xf numFmtId="4" fontId="11" fillId="0" borderId="13" xfId="0" applyNumberFormat="1" applyFont="1" applyFill="1" applyBorder="1" applyAlignment="1" applyProtection="1">
      <alignment horizontal="center" vertical="center"/>
      <protection/>
    </xf>
    <xf numFmtId="4" fontId="12" fillId="0" borderId="13" xfId="0" applyNumberFormat="1" applyFont="1" applyFill="1" applyBorder="1" applyAlignment="1" applyProtection="1">
      <alignment horizontal="center" vertical="center"/>
      <protection/>
    </xf>
    <xf numFmtId="3" fontId="11" fillId="0" borderId="3"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protection/>
    </xf>
    <xf numFmtId="174" fontId="44" fillId="6" borderId="4" xfId="0" applyNumberFormat="1" applyFont="1" applyFill="1" applyBorder="1" applyAlignment="1" applyProtection="1">
      <alignment vertical="center"/>
      <protection/>
    </xf>
    <xf numFmtId="3" fontId="11" fillId="0" borderId="4"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protection/>
    </xf>
    <xf numFmtId="4" fontId="12" fillId="0" borderId="4" xfId="0" applyNumberFormat="1" applyFont="1" applyFill="1" applyBorder="1" applyAlignment="1" applyProtection="1">
      <alignment horizontal="center" vertical="center"/>
      <protection/>
    </xf>
    <xf numFmtId="4" fontId="11" fillId="0" borderId="4" xfId="0" applyNumberFormat="1" applyFont="1" applyFill="1" applyBorder="1" applyAlignment="1" applyProtection="1">
      <alignment horizontal="center" vertical="center"/>
      <protection/>
    </xf>
    <xf numFmtId="3" fontId="11" fillId="0" borderId="13" xfId="0" applyNumberFormat="1" applyFont="1" applyFill="1" applyBorder="1" applyAlignment="1" applyProtection="1">
      <alignment horizontal="center" vertical="center"/>
      <protection/>
    </xf>
    <xf numFmtId="41" fontId="2" fillId="0" borderId="4" xfId="0" applyNumberFormat="1" applyFont="1" applyFill="1" applyBorder="1" applyAlignment="1" applyProtection="1">
      <alignment horizontal="center" vertical="center"/>
      <protection/>
    </xf>
    <xf numFmtId="3" fontId="11" fillId="0" borderId="11" xfId="0" applyNumberFormat="1" applyFont="1" applyFill="1" applyBorder="1" applyAlignment="1" applyProtection="1">
      <alignment horizontal="center" vertical="center"/>
      <protection/>
    </xf>
    <xf numFmtId="3" fontId="11" fillId="0" borderId="7"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protection/>
    </xf>
    <xf numFmtId="4" fontId="12" fillId="0" borderId="3"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vertical="center" wrapText="1"/>
      <protection/>
    </xf>
    <xf numFmtId="169" fontId="11" fillId="0" borderId="4" xfId="0" applyNumberFormat="1" applyFont="1" applyFill="1" applyBorder="1" applyAlignment="1" applyProtection="1">
      <alignment horizontal="center" vertical="center"/>
      <protection/>
    </xf>
    <xf numFmtId="0" fontId="11" fillId="0" borderId="4" xfId="0" applyNumberFormat="1" applyFont="1" applyFill="1" applyBorder="1" applyAlignment="1" applyProtection="1">
      <alignment vertical="center" wrapText="1"/>
      <protection/>
    </xf>
    <xf numFmtId="174" fontId="44" fillId="6" borderId="11" xfId="0" applyNumberFormat="1" applyFont="1" applyFill="1" applyBorder="1" applyAlignment="1" applyProtection="1">
      <alignment vertical="center"/>
      <protection/>
    </xf>
    <xf numFmtId="0" fontId="11" fillId="0" borderId="11" xfId="0" applyNumberFormat="1" applyFont="1" applyFill="1" applyBorder="1" applyAlignment="1" applyProtection="1">
      <alignment vertical="center" wrapText="1"/>
      <protection/>
    </xf>
    <xf numFmtId="174" fontId="44" fillId="5" borderId="3" xfId="0" applyNumberFormat="1" applyFont="1" applyFill="1" applyBorder="1" applyAlignment="1" applyProtection="1">
      <alignment vertical="center"/>
      <protection/>
    </xf>
    <xf numFmtId="0" fontId="11" fillId="0" borderId="3" xfId="0" applyNumberFormat="1" applyFont="1" applyFill="1" applyBorder="1" applyAlignment="1" applyProtection="1">
      <alignment/>
      <protection/>
    </xf>
    <xf numFmtId="0" fontId="11" fillId="0" borderId="4" xfId="0" applyNumberFormat="1" applyFont="1" applyFill="1" applyBorder="1" applyAlignment="1" applyProtection="1">
      <alignment/>
      <protection/>
    </xf>
    <xf numFmtId="174" fontId="44" fillId="6" borderId="7" xfId="0" applyNumberFormat="1" applyFont="1" applyFill="1" applyBorder="1" applyAlignment="1" applyProtection="1">
      <alignment vertical="center"/>
      <protection/>
    </xf>
    <xf numFmtId="0" fontId="11" fillId="0" borderId="7" xfId="0" applyNumberFormat="1" applyFont="1" applyFill="1" applyBorder="1" applyAlignment="1" applyProtection="1">
      <alignment/>
      <protection/>
    </xf>
    <xf numFmtId="0" fontId="11" fillId="0" borderId="13" xfId="0" applyNumberFormat="1" applyFont="1" applyFill="1" applyBorder="1" applyAlignment="1" applyProtection="1">
      <alignment vertical="center" wrapText="1"/>
      <protection/>
    </xf>
    <xf numFmtId="174" fontId="44" fillId="5" borderId="13" xfId="0" applyNumberFormat="1" applyFont="1" applyFill="1" applyBorder="1" applyAlignment="1" applyProtection="1">
      <alignment vertical="center"/>
      <protection/>
    </xf>
    <xf numFmtId="39" fontId="11" fillId="0" borderId="13" xfId="0" applyNumberFormat="1" applyFont="1" applyFill="1" applyBorder="1" applyAlignment="1" applyProtection="1">
      <alignment horizontal="center" vertical="center" wrapText="1"/>
      <protection/>
    </xf>
    <xf numFmtId="4" fontId="11" fillId="0" borderId="13" xfId="0" applyNumberFormat="1" applyFont="1" applyFill="1" applyBorder="1" applyAlignment="1" applyProtection="1">
      <alignment horizontal="center" vertical="center" wrapText="1"/>
      <protection/>
    </xf>
    <xf numFmtId="3" fontId="11" fillId="0" borderId="4" xfId="0" applyNumberFormat="1" applyFont="1" applyFill="1" applyBorder="1" applyAlignment="1" applyProtection="1">
      <alignment horizontal="center" vertical="center" wrapText="1"/>
      <protection/>
    </xf>
    <xf numFmtId="4" fontId="11" fillId="0" borderId="4" xfId="0" applyNumberFormat="1" applyFont="1" applyFill="1" applyBorder="1" applyAlignment="1" applyProtection="1">
      <alignment horizontal="center" vertical="center" wrapText="1"/>
      <protection/>
    </xf>
    <xf numFmtId="39" fontId="11" fillId="0" borderId="4" xfId="0" applyNumberFormat="1" applyFont="1" applyFill="1" applyBorder="1" applyAlignment="1" applyProtection="1">
      <alignment horizontal="center" vertical="center"/>
      <protection/>
    </xf>
    <xf numFmtId="0" fontId="11" fillId="0" borderId="4"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protection/>
    </xf>
    <xf numFmtId="3" fontId="11" fillId="9" borderId="4" xfId="0" applyNumberFormat="1" applyFont="1" applyFill="1" applyBorder="1" applyAlignment="1" applyProtection="1">
      <alignment horizontal="center" vertical="center" wrapText="1"/>
      <protection/>
    </xf>
    <xf numFmtId="3" fontId="11" fillId="9" borderId="4" xfId="0" applyNumberFormat="1" applyFont="1" applyFill="1" applyBorder="1" applyAlignment="1" applyProtection="1">
      <alignment horizontal="center" vertical="center"/>
      <protection/>
    </xf>
    <xf numFmtId="4" fontId="11" fillId="9" borderId="4" xfId="0" applyNumberFormat="1" applyFont="1" applyFill="1" applyBorder="1" applyAlignment="1" applyProtection="1">
      <alignment horizontal="center" vertical="center"/>
      <protection/>
    </xf>
    <xf numFmtId="4" fontId="11" fillId="9" borderId="4" xfId="0" applyNumberFormat="1" applyFont="1" applyFill="1" applyBorder="1" applyAlignment="1" applyProtection="1">
      <alignment horizontal="center" vertical="center" wrapText="1"/>
      <protection/>
    </xf>
    <xf numFmtId="170" fontId="2" fillId="9" borderId="4" xfId="0" applyNumberFormat="1" applyFont="1" applyFill="1" applyBorder="1" applyAlignment="1" applyProtection="1">
      <alignment horizontal="center" vertical="center"/>
      <protection/>
    </xf>
    <xf numFmtId="174" fontId="45" fillId="5" borderId="4" xfId="0" applyNumberFormat="1" applyFont="1" applyFill="1" applyBorder="1" applyAlignment="1" applyProtection="1">
      <alignment vertical="center"/>
      <protection/>
    </xf>
    <xf numFmtId="174" fontId="45" fillId="6" borderId="4" xfId="0" applyNumberFormat="1" applyFont="1" applyFill="1" applyBorder="1" applyAlignment="1" applyProtection="1">
      <alignment vertical="center"/>
      <protection/>
    </xf>
    <xf numFmtId="9" fontId="12" fillId="0" borderId="4" xfId="0" applyNumberFormat="1" applyFont="1" applyFill="1" applyBorder="1" applyAlignment="1" applyProtection="1">
      <alignment horizontal="center" vertical="center" wrapText="1"/>
      <protection/>
    </xf>
    <xf numFmtId="39" fontId="12" fillId="0" borderId="4" xfId="0" applyNumberFormat="1" applyFont="1" applyFill="1" applyBorder="1" applyAlignment="1" applyProtection="1">
      <alignment horizontal="center" vertical="center"/>
      <protection/>
    </xf>
    <xf numFmtId="3" fontId="11" fillId="10" borderId="4" xfId="0" applyNumberFormat="1" applyFont="1" applyFill="1" applyBorder="1" applyAlignment="1" applyProtection="1">
      <alignment vertical="center"/>
      <protection/>
    </xf>
    <xf numFmtId="3" fontId="11" fillId="10" borderId="4" xfId="0" applyNumberFormat="1" applyFont="1" applyFill="1" applyBorder="1" applyAlignment="1" applyProtection="1">
      <alignment horizontal="center" vertical="center"/>
      <protection/>
    </xf>
    <xf numFmtId="3" fontId="11" fillId="11" borderId="4" xfId="0" applyNumberFormat="1" applyFont="1" applyFill="1" applyBorder="1" applyAlignment="1" applyProtection="1">
      <alignment horizontal="center" vertical="center"/>
      <protection/>
    </xf>
    <xf numFmtId="3" fontId="11" fillId="11" borderId="4" xfId="0" applyNumberFormat="1" applyFont="1" applyFill="1" applyBorder="1" applyAlignment="1" applyProtection="1">
      <alignment vertical="center"/>
      <protection/>
    </xf>
    <xf numFmtId="3" fontId="11" fillId="10" borderId="4" xfId="0" applyNumberFormat="1" applyFont="1" applyFill="1" applyBorder="1" applyAlignment="1" applyProtection="1">
      <alignment horizontal="center" vertical="center" wrapText="1"/>
      <protection/>
    </xf>
    <xf numFmtId="3" fontId="11" fillId="11" borderId="4" xfId="0" applyNumberFormat="1" applyFont="1" applyFill="1" applyBorder="1" applyAlignment="1" applyProtection="1">
      <alignment horizontal="center" vertical="center" wrapText="1"/>
      <protection/>
    </xf>
    <xf numFmtId="3" fontId="12" fillId="11" borderId="4" xfId="0" applyNumberFormat="1" applyFont="1" applyFill="1" applyBorder="1" applyAlignment="1" applyProtection="1">
      <alignment horizontal="center" vertical="center" wrapText="1"/>
      <protection/>
    </xf>
    <xf numFmtId="180" fontId="11" fillId="10" borderId="4" xfId="0" applyNumberFormat="1" applyFont="1" applyFill="1" applyBorder="1" applyAlignment="1" applyProtection="1">
      <alignment horizontal="center" vertical="center" wrapText="1"/>
      <protection/>
    </xf>
    <xf numFmtId="4" fontId="11" fillId="10" borderId="4" xfId="0" applyNumberFormat="1" applyFont="1" applyFill="1" applyBorder="1" applyAlignment="1" applyProtection="1">
      <alignment horizontal="center" vertical="center" wrapText="1"/>
      <protection/>
    </xf>
    <xf numFmtId="4" fontId="11" fillId="10" borderId="4" xfId="0" applyNumberFormat="1" applyFont="1" applyFill="1" applyBorder="1" applyAlignment="1" applyProtection="1">
      <alignment vertical="center"/>
      <protection/>
    </xf>
    <xf numFmtId="39" fontId="11" fillId="0" borderId="13" xfId="0" applyNumberFormat="1" applyFont="1" applyFill="1" applyBorder="1" applyAlignment="1" applyProtection="1">
      <alignment horizontal="center" vertical="center"/>
      <protection/>
    </xf>
    <xf numFmtId="3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protection/>
    </xf>
    <xf numFmtId="39" fontId="11" fillId="0" borderId="14" xfId="0" applyNumberFormat="1" applyFont="1" applyFill="1" applyBorder="1" applyAlignment="1" applyProtection="1">
      <alignment horizontal="center" vertical="center"/>
      <protection/>
    </xf>
    <xf numFmtId="39" fontId="11" fillId="0" borderId="3" xfId="0" applyNumberFormat="1" applyFont="1" applyFill="1" applyBorder="1" applyAlignment="1" applyProtection="1">
      <alignment horizontal="center" vertical="center"/>
      <protection/>
    </xf>
    <xf numFmtId="0" fontId="12" fillId="5" borderId="15" xfId="0" applyNumberFormat="1" applyFont="1" applyFill="1" applyBorder="1" applyAlignment="1" applyProtection="1">
      <alignment horizontal="left" vertical="center" wrapText="1"/>
      <protection/>
    </xf>
    <xf numFmtId="167" fontId="12" fillId="5" borderId="16" xfId="0" applyNumberFormat="1" applyFont="1" applyFill="1" applyBorder="1" applyAlignment="1" applyProtection="1">
      <alignment horizontal="center" vertical="center" wrapText="1"/>
      <protection/>
    </xf>
    <xf numFmtId="0" fontId="12" fillId="5" borderId="13" xfId="0" applyNumberFormat="1" applyFont="1" applyFill="1" applyBorder="1" applyAlignment="1" applyProtection="1">
      <alignment horizontal="left" vertical="center" wrapText="1"/>
      <protection/>
    </xf>
    <xf numFmtId="0" fontId="12" fillId="6" borderId="17" xfId="0" applyNumberFormat="1" applyFont="1" applyFill="1" applyBorder="1" applyAlignment="1" applyProtection="1">
      <alignment horizontal="left" vertical="center" wrapText="1"/>
      <protection/>
    </xf>
    <xf numFmtId="167" fontId="12" fillId="6" borderId="18" xfId="0" applyNumberFormat="1" applyFont="1" applyFill="1" applyBorder="1" applyAlignment="1" applyProtection="1">
      <alignment horizontal="center" vertical="center" wrapText="1"/>
      <protection/>
    </xf>
    <xf numFmtId="0" fontId="12" fillId="6" borderId="4" xfId="0" applyNumberFormat="1" applyFont="1" applyFill="1" applyBorder="1" applyAlignment="1" applyProtection="1">
      <alignment horizontal="left" vertical="center" wrapText="1"/>
      <protection/>
    </xf>
    <xf numFmtId="0" fontId="12" fillId="5" borderId="19" xfId="0" applyNumberFormat="1" applyFont="1" applyFill="1" applyBorder="1" applyAlignment="1" applyProtection="1">
      <alignment horizontal="left" vertical="center" wrapText="1"/>
      <protection/>
    </xf>
    <xf numFmtId="167" fontId="12" fillId="5" borderId="20" xfId="0" applyNumberFormat="1" applyFont="1" applyFill="1" applyBorder="1" applyAlignment="1" applyProtection="1">
      <alignment horizontal="left" vertical="center" wrapText="1"/>
      <protection/>
    </xf>
    <xf numFmtId="0" fontId="12" fillId="5" borderId="7" xfId="0" applyNumberFormat="1" applyFont="1" applyFill="1" applyBorder="1" applyAlignment="1" applyProtection="1">
      <alignment horizontal="left" vertical="center" wrapText="1"/>
      <protection/>
    </xf>
    <xf numFmtId="0" fontId="41" fillId="12" borderId="4" xfId="0" applyNumberFormat="1" applyFont="1" applyFill="1" applyBorder="1" applyAlignment="1" applyProtection="1">
      <alignment horizontal="center" vertical="center"/>
      <protection/>
    </xf>
    <xf numFmtId="0" fontId="27" fillId="0" borderId="4" xfId="0" applyNumberFormat="1" applyFont="1" applyFill="1" applyBorder="1" applyAlignment="1" applyProtection="1">
      <alignment horizontal="center" vertical="center"/>
      <protection/>
    </xf>
    <xf numFmtId="0" fontId="35" fillId="7" borderId="4" xfId="0" applyFont="1" applyFill="1" applyBorder="1" applyAlignment="1">
      <alignment horizontal="center" vertical="center"/>
    </xf>
    <xf numFmtId="0" fontId="35" fillId="7" borderId="4" xfId="0" applyFont="1" applyFill="1" applyBorder="1" applyAlignment="1">
      <alignment vertical="center"/>
    </xf>
    <xf numFmtId="0" fontId="35" fillId="7" borderId="4" xfId="0" applyFont="1" applyFill="1" applyBorder="1" applyAlignment="1">
      <alignment vertical="center" wrapText="1"/>
    </xf>
    <xf numFmtId="0" fontId="36" fillId="0" borderId="4" xfId="0" applyFont="1" applyFill="1" applyBorder="1" applyAlignment="1">
      <alignment vertical="center"/>
    </xf>
    <xf numFmtId="0" fontId="36" fillId="0" borderId="4" xfId="0" applyFont="1" applyFill="1" applyBorder="1" applyAlignment="1">
      <alignment/>
    </xf>
    <xf numFmtId="177" fontId="5" fillId="4" borderId="4" xfId="23" applyNumberFormat="1" applyFont="1" applyFill="1" applyBorder="1" applyAlignment="1">
      <alignment horizontal="left" vertical="center"/>
    </xf>
    <xf numFmtId="177" fontId="5" fillId="4" borderId="4" xfId="23" applyNumberFormat="1" applyFont="1" applyFill="1" applyBorder="1" applyAlignment="1">
      <alignment horizontal="center" vertical="center"/>
    </xf>
    <xf numFmtId="177" fontId="5" fillId="4" borderId="11" xfId="23" applyNumberFormat="1" applyFont="1" applyFill="1" applyBorder="1" applyAlignment="1">
      <alignment horizontal="center" vertical="center"/>
    </xf>
    <xf numFmtId="174" fontId="13" fillId="5" borderId="13" xfId="0" applyNumberFormat="1" applyFont="1" applyFill="1" applyBorder="1" applyAlignment="1">
      <alignment vertical="center"/>
    </xf>
    <xf numFmtId="174" fontId="13" fillId="6" borderId="4" xfId="0" applyNumberFormat="1" applyFont="1" applyFill="1" applyBorder="1" applyAlignment="1">
      <alignment vertical="center"/>
    </xf>
    <xf numFmtId="174" fontId="13" fillId="6" borderId="11" xfId="0" applyNumberFormat="1" applyFont="1" applyFill="1" applyBorder="1" applyAlignment="1">
      <alignment vertical="center"/>
    </xf>
    <xf numFmtId="174" fontId="13" fillId="5" borderId="4" xfId="0" applyNumberFormat="1" applyFont="1" applyFill="1" applyBorder="1" applyAlignment="1">
      <alignment vertical="center"/>
    </xf>
    <xf numFmtId="180" fontId="11" fillId="0" borderId="18" xfId="0" applyNumberFormat="1" applyFont="1" applyFill="1" applyBorder="1" applyAlignment="1" applyProtection="1">
      <alignment horizontal="center" vertical="center" wrapText="1"/>
      <protection/>
    </xf>
    <xf numFmtId="3" fontId="11" fillId="0" borderId="18" xfId="0" applyNumberFormat="1" applyFont="1" applyFill="1" applyBorder="1" applyAlignment="1" applyProtection="1">
      <alignment horizontal="center" vertical="center" wrapText="1"/>
      <protection/>
    </xf>
    <xf numFmtId="3" fontId="11" fillId="0" borderId="18" xfId="0" applyNumberFormat="1" applyFont="1" applyFill="1" applyBorder="1" applyAlignment="1" applyProtection="1">
      <alignment horizontal="center" vertical="center"/>
      <protection/>
    </xf>
    <xf numFmtId="174" fontId="45" fillId="6" borderId="11" xfId="0" applyNumberFormat="1" applyFont="1" applyFill="1" applyBorder="1" applyAlignment="1" applyProtection="1">
      <alignment vertical="center"/>
      <protection/>
    </xf>
    <xf numFmtId="39" fontId="11" fillId="0" borderId="11" xfId="0" applyNumberFormat="1" applyFont="1" applyFill="1" applyBorder="1" applyAlignment="1" applyProtection="1">
      <alignment horizontal="center" vertical="center"/>
      <protection/>
    </xf>
    <xf numFmtId="174" fontId="44" fillId="5" borderId="21" xfId="0" applyNumberFormat="1" applyFont="1" applyFill="1" applyBorder="1" applyAlignment="1" applyProtection="1">
      <alignment vertical="center"/>
      <protection/>
    </xf>
    <xf numFmtId="174" fontId="44" fillId="6" borderId="22" xfId="0" applyNumberFormat="1" applyFont="1" applyFill="1" applyBorder="1" applyAlignment="1" applyProtection="1">
      <alignment vertical="center"/>
      <protection/>
    </xf>
    <xf numFmtId="174" fontId="44" fillId="5" borderId="22" xfId="0" applyNumberFormat="1" applyFont="1" applyFill="1" applyBorder="1" applyAlignment="1" applyProtection="1">
      <alignment vertical="center"/>
      <protection/>
    </xf>
    <xf numFmtId="174" fontId="44" fillId="6" borderId="23" xfId="0" applyNumberFormat="1" applyFont="1" applyFill="1" applyBorder="1" applyAlignment="1" applyProtection="1">
      <alignment vertical="center"/>
      <protection/>
    </xf>
    <xf numFmtId="170" fontId="2" fillId="0" borderId="7" xfId="0" applyNumberFormat="1" applyFont="1" applyFill="1" applyBorder="1" applyAlignment="1" applyProtection="1">
      <alignment horizontal="center" vertical="center"/>
      <protection/>
    </xf>
    <xf numFmtId="39" fontId="11" fillId="9" borderId="16" xfId="0" applyNumberFormat="1" applyFont="1" applyFill="1" applyBorder="1" applyAlignment="1" applyProtection="1">
      <alignment horizontal="center" vertical="center"/>
      <protection/>
    </xf>
    <xf numFmtId="39" fontId="11" fillId="0" borderId="18" xfId="0" applyNumberFormat="1" applyFont="1" applyFill="1" applyBorder="1" applyAlignment="1" applyProtection="1">
      <alignment horizontal="center" vertical="center"/>
      <protection/>
    </xf>
    <xf numFmtId="39" fontId="11" fillId="0" borderId="24" xfId="0" applyNumberFormat="1" applyFont="1" applyFill="1" applyBorder="1" applyAlignment="1" applyProtection="1">
      <alignment horizontal="center" vertical="center"/>
      <protection/>
    </xf>
    <xf numFmtId="41" fontId="2" fillId="0" borderId="7" xfId="0" applyNumberFormat="1" applyFont="1" applyFill="1" applyBorder="1" applyAlignment="1" applyProtection="1">
      <alignment horizontal="center" vertical="center"/>
      <protection/>
    </xf>
    <xf numFmtId="4" fontId="11" fillId="0" borderId="18" xfId="0" applyNumberFormat="1" applyFont="1" applyFill="1" applyBorder="1" applyAlignment="1" applyProtection="1">
      <alignment horizontal="center" vertical="center"/>
      <protection/>
    </xf>
    <xf numFmtId="3" fontId="11" fillId="9" borderId="18" xfId="0" applyNumberFormat="1" applyFont="1" applyFill="1" applyBorder="1" applyAlignment="1" applyProtection="1">
      <alignment horizontal="center" vertical="center"/>
      <protection/>
    </xf>
    <xf numFmtId="41" fontId="2" fillId="9" borderId="18" xfId="0" applyNumberFormat="1" applyFont="1" applyFill="1" applyBorder="1" applyAlignment="1" applyProtection="1">
      <alignment horizontal="center" vertical="center"/>
      <protection/>
    </xf>
    <xf numFmtId="170" fontId="2" fillId="9" borderId="18" xfId="0" applyNumberFormat="1" applyFont="1" applyFill="1" applyBorder="1" applyAlignment="1" applyProtection="1">
      <alignment horizontal="center" vertical="center"/>
      <protection/>
    </xf>
    <xf numFmtId="3" fontId="11" fillId="10" borderId="11" xfId="0" applyNumberFormat="1" applyFont="1" applyFill="1" applyBorder="1" applyAlignment="1" applyProtection="1">
      <alignment horizontal="center" vertical="center" wrapText="1"/>
      <protection/>
    </xf>
    <xf numFmtId="3" fontId="11" fillId="10" borderId="11" xfId="0" applyNumberFormat="1" applyFont="1" applyFill="1" applyBorder="1" applyAlignment="1" applyProtection="1">
      <alignment horizontal="center" vertical="center"/>
      <protection/>
    </xf>
    <xf numFmtId="3" fontId="11" fillId="11" borderId="11" xfId="0" applyNumberFormat="1" applyFont="1" applyFill="1" applyBorder="1" applyAlignment="1" applyProtection="1">
      <alignment horizontal="center" vertical="center" wrapText="1"/>
      <protection/>
    </xf>
    <xf numFmtId="174" fontId="45" fillId="5" borderId="22" xfId="0" applyNumberFormat="1" applyFont="1" applyFill="1" applyBorder="1" applyAlignment="1" applyProtection="1">
      <alignment vertical="center"/>
      <protection/>
    </xf>
    <xf numFmtId="174" fontId="45" fillId="6" borderId="22" xfId="0" applyNumberFormat="1" applyFont="1" applyFill="1" applyBorder="1" applyAlignment="1" applyProtection="1">
      <alignment vertical="center"/>
      <protection/>
    </xf>
    <xf numFmtId="174" fontId="45" fillId="6" borderId="23" xfId="0" applyNumberFormat="1" applyFont="1" applyFill="1" applyBorder="1" applyAlignment="1" applyProtection="1">
      <alignment vertical="center"/>
      <protection/>
    </xf>
    <xf numFmtId="39" fontId="11" fillId="0" borderId="7" xfId="0" applyNumberFormat="1" applyFont="1" applyFill="1" applyBorder="1" applyAlignment="1" applyProtection="1">
      <alignment horizontal="center" vertical="center"/>
      <protection/>
    </xf>
    <xf numFmtId="3" fontId="11" fillId="10" borderId="13" xfId="0" applyNumberFormat="1" applyFont="1" applyFill="1" applyBorder="1" applyAlignment="1" applyProtection="1">
      <alignment vertical="center"/>
      <protection/>
    </xf>
    <xf numFmtId="3" fontId="11" fillId="10" borderId="13" xfId="0" applyNumberFormat="1" applyFont="1" applyFill="1" applyBorder="1" applyAlignment="1" applyProtection="1">
      <alignment horizontal="center" vertical="center"/>
      <protection/>
    </xf>
    <xf numFmtId="3" fontId="11" fillId="11" borderId="13" xfId="0" applyNumberFormat="1" applyFont="1" applyFill="1" applyBorder="1" applyAlignment="1" applyProtection="1">
      <alignment horizontal="center" vertical="center"/>
      <protection/>
    </xf>
    <xf numFmtId="39" fontId="12" fillId="0" borderId="3" xfId="0" applyNumberFormat="1" applyFont="1" applyFill="1" applyBorder="1" applyAlignment="1" applyProtection="1">
      <alignment horizontal="center" vertical="center" wrapText="1"/>
      <protection/>
    </xf>
    <xf numFmtId="190" fontId="11" fillId="0" borderId="18" xfId="0" applyNumberFormat="1" applyFont="1" applyFill="1" applyBorder="1" applyAlignment="1" applyProtection="1">
      <alignment horizontal="center" vertical="center" wrapText="1"/>
      <protection/>
    </xf>
    <xf numFmtId="9" fontId="12" fillId="0" borderId="3" xfId="0" applyNumberFormat="1" applyFont="1" applyFill="1" applyBorder="1" applyAlignment="1" applyProtection="1">
      <alignment horizontal="center" vertical="center" wrapText="1"/>
      <protection/>
    </xf>
    <xf numFmtId="3" fontId="11" fillId="9" borderId="18" xfId="0" applyNumberFormat="1" applyFont="1" applyFill="1" applyBorder="1" applyAlignment="1" applyProtection="1">
      <alignment horizontal="center" vertical="center" wrapText="1"/>
      <protection/>
    </xf>
    <xf numFmtId="181" fontId="11" fillId="0" borderId="3" xfId="0" applyNumberFormat="1" applyFont="1" applyFill="1" applyBorder="1" applyAlignment="1" applyProtection="1">
      <alignment horizontal="center" vertical="center"/>
      <protection/>
    </xf>
    <xf numFmtId="4" fontId="11" fillId="0" borderId="18" xfId="0" applyNumberFormat="1" applyFont="1" applyFill="1" applyBorder="1" applyAlignment="1" applyProtection="1">
      <alignment horizontal="center" vertical="center" wrapText="1"/>
      <protection/>
    </xf>
    <xf numFmtId="170" fontId="2" fillId="0" borderId="7" xfId="0" applyNumberFormat="1" applyFont="1" applyFill="1" applyBorder="1" applyAlignment="1" applyProtection="1">
      <alignment vertical="center"/>
      <protection/>
    </xf>
    <xf numFmtId="3" fontId="11" fillId="4" borderId="4" xfId="0" applyNumberFormat="1" applyFont="1" applyFill="1" applyBorder="1" applyAlignment="1" applyProtection="1">
      <alignment horizontal="center" vertical="center" wrapText="1"/>
      <protection/>
    </xf>
    <xf numFmtId="0" fontId="5" fillId="4" borderId="13" xfId="0" applyFont="1" applyFill="1" applyBorder="1" applyAlignment="1">
      <alignment horizontal="justify" vertical="center" wrapText="1"/>
    </xf>
    <xf numFmtId="0" fontId="5" fillId="4" borderId="13" xfId="0" applyFont="1" applyFill="1" applyBorder="1" applyAlignment="1">
      <alignment horizontal="center" vertical="center"/>
    </xf>
    <xf numFmtId="0" fontId="5" fillId="4" borderId="13" xfId="0" applyFont="1" applyFill="1" applyBorder="1" applyAlignment="1" quotePrefix="1">
      <alignment horizontal="center" vertical="center" wrapText="1"/>
    </xf>
    <xf numFmtId="0" fontId="5" fillId="4" borderId="13" xfId="0" applyFont="1" applyFill="1" applyBorder="1" applyAlignment="1">
      <alignment horizontal="center" vertical="center" wrapText="1"/>
    </xf>
    <xf numFmtId="177" fontId="5" fillId="4" borderId="13" xfId="23" applyNumberFormat="1" applyFont="1" applyFill="1" applyBorder="1" applyAlignment="1">
      <alignment horizontal="center" vertical="center"/>
    </xf>
    <xf numFmtId="0" fontId="5" fillId="4" borderId="13" xfId="0" applyFont="1" applyFill="1" applyBorder="1"/>
    <xf numFmtId="177" fontId="5" fillId="4" borderId="13" xfId="23" applyNumberFormat="1" applyFont="1" applyFill="1" applyBorder="1" applyAlignment="1">
      <alignment vertical="center"/>
    </xf>
    <xf numFmtId="0" fontId="5" fillId="4" borderId="25" xfId="0" applyFont="1" applyFill="1" applyBorder="1" applyAlignment="1">
      <alignment horizontal="center" vertical="center" wrapText="1"/>
    </xf>
    <xf numFmtId="177" fontId="5" fillId="4" borderId="13" xfId="23" applyNumberFormat="1" applyFont="1" applyFill="1" applyBorder="1" applyAlignment="1">
      <alignment horizontal="left" vertical="center"/>
    </xf>
    <xf numFmtId="0" fontId="5" fillId="4" borderId="26" xfId="0" applyFont="1" applyFill="1" applyBorder="1" applyAlignment="1">
      <alignment horizontal="center" vertical="center" wrapText="1"/>
    </xf>
    <xf numFmtId="2" fontId="5" fillId="4" borderId="26" xfId="0" applyNumberFormat="1" applyFont="1" applyFill="1" applyBorder="1" applyAlignment="1">
      <alignment horizontal="center" vertical="center" wrapText="1"/>
    </xf>
    <xf numFmtId="166" fontId="5" fillId="4" borderId="4" xfId="23" applyNumberFormat="1" applyFont="1" applyFill="1" applyBorder="1" applyAlignment="1">
      <alignment vertical="center"/>
    </xf>
    <xf numFmtId="177" fontId="5" fillId="4" borderId="0" xfId="23" applyNumberFormat="1" applyFont="1" applyFill="1" applyBorder="1" applyAlignment="1">
      <alignment vertical="center"/>
    </xf>
    <xf numFmtId="2" fontId="24" fillId="4" borderId="26" xfId="0" applyNumberFormat="1" applyFont="1" applyFill="1" applyBorder="1" applyAlignment="1">
      <alignment horizontal="center" vertical="center" wrapText="1"/>
    </xf>
    <xf numFmtId="9" fontId="24" fillId="4" borderId="13" xfId="40" applyNumberFormat="1" applyFont="1" applyFill="1" applyBorder="1" applyAlignment="1">
      <alignment horizontal="center" vertical="center"/>
    </xf>
    <xf numFmtId="0" fontId="5" fillId="4" borderId="4" xfId="0" applyFont="1" applyFill="1" applyBorder="1" applyAlignment="1">
      <alignment horizontal="justify" vertical="center" wrapText="1"/>
    </xf>
    <xf numFmtId="0" fontId="5" fillId="4" borderId="4" xfId="0" applyFont="1" applyFill="1" applyBorder="1" applyAlignment="1">
      <alignment horizontal="center" vertical="center"/>
    </xf>
    <xf numFmtId="0" fontId="5" fillId="4" borderId="4" xfId="0" applyFont="1" applyFill="1" applyBorder="1" applyAlignment="1" quotePrefix="1">
      <alignment horizontal="center" vertical="center" wrapText="1"/>
    </xf>
    <xf numFmtId="0" fontId="5" fillId="4" borderId="4" xfId="0" applyFont="1" applyFill="1" applyBorder="1" applyAlignment="1">
      <alignment horizontal="center" vertical="center" wrapText="1"/>
    </xf>
    <xf numFmtId="177" fontId="5" fillId="4" borderId="4" xfId="23" applyNumberFormat="1" applyFont="1" applyFill="1" applyBorder="1" applyAlignment="1">
      <alignment horizontal="center" vertical="center"/>
    </xf>
    <xf numFmtId="177" fontId="5" fillId="4" borderId="4" xfId="23" applyNumberFormat="1" applyFont="1" applyFill="1" applyBorder="1" applyAlignment="1">
      <alignment vertical="center"/>
    </xf>
    <xf numFmtId="0" fontId="5" fillId="4" borderId="9" xfId="0" applyFont="1" applyFill="1" applyBorder="1" applyAlignment="1">
      <alignment horizontal="center" vertical="center" wrapText="1"/>
    </xf>
    <xf numFmtId="1" fontId="5" fillId="4" borderId="4" xfId="40" applyNumberFormat="1" applyFont="1" applyFill="1" applyBorder="1" applyAlignment="1">
      <alignment horizontal="center" vertical="center"/>
    </xf>
    <xf numFmtId="177" fontId="5" fillId="4" borderId="4" xfId="23" applyNumberFormat="1" applyFont="1" applyFill="1" applyBorder="1" applyAlignment="1">
      <alignment horizontal="left" vertical="center"/>
    </xf>
    <xf numFmtId="177" fontId="5" fillId="4" borderId="13" xfId="23" applyNumberFormat="1" applyFont="1" applyFill="1" applyBorder="1" applyAlignment="1">
      <alignment horizontal="center" vertical="center"/>
    </xf>
    <xf numFmtId="177" fontId="5" fillId="4" borderId="13" xfId="23" applyNumberFormat="1" applyFont="1" applyFill="1" applyBorder="1" applyAlignment="1">
      <alignment horizontal="left" vertical="center"/>
    </xf>
    <xf numFmtId="2" fontId="24" fillId="4" borderId="4" xfId="23" applyNumberFormat="1" applyFont="1" applyFill="1" applyBorder="1" applyAlignment="1">
      <alignment vertical="center"/>
    </xf>
    <xf numFmtId="166" fontId="5" fillId="4" borderId="4" xfId="23" applyNumberFormat="1" applyFont="1" applyFill="1" applyBorder="1" applyAlignment="1">
      <alignment vertical="center"/>
    </xf>
    <xf numFmtId="43" fontId="24" fillId="4" borderId="26" xfId="0" applyNumberFormat="1" applyFont="1" applyFill="1" applyBorder="1" applyAlignment="1">
      <alignment horizontal="center" vertical="center" wrapText="1"/>
    </xf>
    <xf numFmtId="10" fontId="24" fillId="4" borderId="13" xfId="40" applyNumberFormat="1" applyFont="1" applyFill="1" applyBorder="1" applyAlignment="1">
      <alignment horizontal="center" vertical="center"/>
    </xf>
    <xf numFmtId="0" fontId="5" fillId="4" borderId="4" xfId="0" applyFont="1" applyFill="1" applyBorder="1" applyAlignment="1">
      <alignment horizontal="justify" vertical="center" wrapText="1"/>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9" fontId="5" fillId="4" borderId="4" xfId="40" applyFont="1" applyFill="1" applyBorder="1" applyAlignment="1">
      <alignment horizontal="center" vertical="center"/>
    </xf>
    <xf numFmtId="9" fontId="5" fillId="4" borderId="9" xfId="0" applyNumberFormat="1" applyFont="1" applyFill="1" applyBorder="1" applyAlignment="1">
      <alignment horizontal="center" vertical="center" wrapText="1"/>
    </xf>
    <xf numFmtId="174" fontId="5" fillId="4" borderId="4" xfId="40" applyNumberFormat="1" applyFont="1" applyFill="1" applyBorder="1" applyAlignment="1">
      <alignment horizontal="center" vertical="center"/>
    </xf>
    <xf numFmtId="177" fontId="24" fillId="4" borderId="4" xfId="23" applyNumberFormat="1" applyFont="1" applyFill="1" applyBorder="1" applyAlignment="1">
      <alignment horizontal="left" vertical="center"/>
    </xf>
    <xf numFmtId="166" fontId="24" fillId="4" borderId="4" xfId="23" applyNumberFormat="1" applyFont="1" applyFill="1" applyBorder="1" applyAlignment="1">
      <alignment vertical="center"/>
    </xf>
    <xf numFmtId="177" fontId="5" fillId="4" borderId="4" xfId="23" applyNumberFormat="1" applyFont="1" applyFill="1" applyBorder="1" applyAlignment="1">
      <alignment vertical="center"/>
    </xf>
    <xf numFmtId="10" fontId="5" fillId="4" borderId="4" xfId="40" applyNumberFormat="1" applyFont="1" applyFill="1" applyBorder="1" applyAlignment="1">
      <alignment vertical="center"/>
    </xf>
    <xf numFmtId="1" fontId="24" fillId="4" borderId="4" xfId="40" applyNumberFormat="1" applyFont="1" applyFill="1" applyBorder="1" applyAlignment="1">
      <alignment horizontal="center" vertical="center"/>
    </xf>
    <xf numFmtId="10" fontId="24" fillId="4" borderId="13" xfId="40" applyNumberFormat="1" applyFont="1" applyFill="1" applyBorder="1" applyAlignment="1">
      <alignment horizontal="center" vertical="center"/>
    </xf>
    <xf numFmtId="10" fontId="24" fillId="4" borderId="27" xfId="40" applyNumberFormat="1" applyFont="1" applyFill="1" applyBorder="1" applyAlignment="1">
      <alignment horizontal="center" vertical="center" wrapText="1"/>
    </xf>
    <xf numFmtId="0" fontId="5" fillId="4" borderId="4" xfId="0" applyFont="1" applyFill="1" applyBorder="1" applyAlignment="1">
      <alignment vertical="center" wrapText="1"/>
    </xf>
    <xf numFmtId="0" fontId="5" fillId="4" borderId="4" xfId="0" applyFont="1" applyFill="1" applyBorder="1" applyAlignment="1" quotePrefix="1">
      <alignment horizontal="center" vertical="center" wrapText="1"/>
    </xf>
    <xf numFmtId="166" fontId="5" fillId="4" borderId="4" xfId="23" applyNumberFormat="1" applyFont="1" applyFill="1" applyBorder="1" applyAlignment="1">
      <alignment horizontal="center" vertical="center"/>
    </xf>
    <xf numFmtId="0" fontId="24" fillId="4" borderId="9" xfId="0" applyFont="1" applyFill="1" applyBorder="1" applyAlignment="1">
      <alignment horizontal="center" vertical="center" wrapText="1"/>
    </xf>
    <xf numFmtId="182" fontId="5" fillId="4" borderId="4" xfId="23" applyNumberFormat="1" applyFont="1" applyFill="1" applyBorder="1" applyAlignment="1">
      <alignment horizontal="center" vertical="center"/>
    </xf>
    <xf numFmtId="177" fontId="24" fillId="4" borderId="4" xfId="23" applyNumberFormat="1" applyFont="1" applyFill="1" applyBorder="1" applyAlignment="1">
      <alignment vertical="center"/>
    </xf>
    <xf numFmtId="10" fontId="24" fillId="4" borderId="9" xfId="0" applyNumberFormat="1" applyFont="1" applyFill="1" applyBorder="1" applyAlignment="1">
      <alignment horizontal="center" vertical="center" wrapText="1"/>
    </xf>
    <xf numFmtId="166" fontId="5" fillId="4" borderId="4" xfId="23" applyNumberFormat="1" applyFont="1" applyFill="1" applyBorder="1" applyAlignment="1">
      <alignment horizontal="left" vertical="center"/>
    </xf>
    <xf numFmtId="183" fontId="5" fillId="4" borderId="4" xfId="23" applyNumberFormat="1" applyFont="1" applyFill="1" applyBorder="1" applyAlignment="1">
      <alignment vertical="center"/>
    </xf>
    <xf numFmtId="182" fontId="5" fillId="4" borderId="13" xfId="23" applyNumberFormat="1" applyFont="1" applyFill="1" applyBorder="1" applyAlignment="1">
      <alignment horizontal="center" vertical="center"/>
    </xf>
    <xf numFmtId="182" fontId="5" fillId="4" borderId="13" xfId="23" applyNumberFormat="1" applyFont="1" applyFill="1" applyBorder="1" applyAlignment="1">
      <alignment horizontal="left" vertical="center"/>
    </xf>
    <xf numFmtId="182" fontId="5" fillId="4" borderId="4" xfId="23" applyNumberFormat="1" applyFont="1" applyFill="1" applyBorder="1" applyAlignment="1">
      <alignment horizontal="left" vertical="center"/>
    </xf>
    <xf numFmtId="10" fontId="5" fillId="4" borderId="9" xfId="0" applyNumberFormat="1" applyFont="1" applyFill="1" applyBorder="1" applyAlignment="1">
      <alignment horizontal="center" vertical="center" wrapText="1"/>
    </xf>
    <xf numFmtId="10" fontId="5" fillId="4" borderId="27" xfId="40" applyNumberFormat="1" applyFont="1" applyFill="1" applyBorder="1" applyAlignment="1">
      <alignment horizontal="center" vertical="center" wrapText="1"/>
    </xf>
    <xf numFmtId="166" fontId="5" fillId="4" borderId="13" xfId="23" applyNumberFormat="1" applyFont="1" applyFill="1" applyBorder="1" applyAlignment="1">
      <alignment horizontal="center" vertical="center"/>
    </xf>
    <xf numFmtId="166" fontId="5" fillId="4" borderId="13" xfId="23" applyNumberFormat="1" applyFont="1" applyFill="1" applyBorder="1" applyAlignment="1">
      <alignment horizontal="left" vertical="center"/>
    </xf>
    <xf numFmtId="2" fontId="5" fillId="4" borderId="4" xfId="23" applyNumberFormat="1" applyFont="1" applyFill="1" applyBorder="1" applyAlignment="1">
      <alignment vertical="center"/>
    </xf>
    <xf numFmtId="0" fontId="5" fillId="4" borderId="4" xfId="0" applyFont="1" applyFill="1" applyBorder="1"/>
    <xf numFmtId="177" fontId="24" fillId="4" borderId="4" xfId="23" applyNumberFormat="1" applyFont="1" applyFill="1" applyBorder="1" applyAlignment="1">
      <alignment horizontal="center" vertical="center"/>
    </xf>
    <xf numFmtId="0" fontId="5" fillId="4" borderId="9" xfId="0" applyFont="1" applyFill="1" applyBorder="1" applyAlignment="1">
      <alignment vertical="center" wrapText="1"/>
    </xf>
    <xf numFmtId="177" fontId="24" fillId="4" borderId="11" xfId="23" applyNumberFormat="1" applyFont="1" applyFill="1" applyBorder="1" applyAlignment="1">
      <alignment horizontal="center" vertical="center"/>
    </xf>
    <xf numFmtId="177" fontId="5" fillId="4" borderId="11" xfId="23" applyNumberFormat="1" applyFont="1" applyFill="1" applyBorder="1" applyAlignment="1">
      <alignment horizontal="left" vertical="center"/>
    </xf>
    <xf numFmtId="177" fontId="5" fillId="4" borderId="11" xfId="23" applyNumberFormat="1" applyFont="1" applyFill="1" applyBorder="1" applyAlignment="1">
      <alignment vertical="center"/>
    </xf>
    <xf numFmtId="0" fontId="5" fillId="4" borderId="10" xfId="0" applyFont="1" applyFill="1" applyBorder="1" applyAlignment="1">
      <alignment horizontal="center" vertical="center" wrapText="1"/>
    </xf>
    <xf numFmtId="10" fontId="5" fillId="4" borderId="10" xfId="0" applyNumberFormat="1" applyFont="1" applyFill="1" applyBorder="1" applyAlignment="1">
      <alignment horizontal="center" vertical="center" wrapText="1"/>
    </xf>
    <xf numFmtId="0" fontId="5" fillId="4" borderId="10" xfId="0" applyFont="1" applyFill="1" applyBorder="1" applyAlignment="1">
      <alignment vertical="center" wrapText="1"/>
    </xf>
    <xf numFmtId="166" fontId="5" fillId="4" borderId="4" xfId="23" applyFont="1" applyFill="1" applyBorder="1" applyAlignment="1">
      <alignment horizontal="center" vertical="center"/>
    </xf>
    <xf numFmtId="0" fontId="5" fillId="4" borderId="27" xfId="0" applyFont="1" applyFill="1" applyBorder="1" applyAlignment="1">
      <alignment horizontal="center" vertical="center" wrapText="1"/>
    </xf>
    <xf numFmtId="2" fontId="5" fillId="4" borderId="4" xfId="0" applyNumberFormat="1" applyFont="1" applyFill="1" applyBorder="1" applyAlignment="1">
      <alignment horizontal="center" vertical="center" wrapText="1"/>
    </xf>
    <xf numFmtId="10" fontId="5" fillId="4" borderId="4" xfId="0" applyNumberFormat="1" applyFont="1" applyFill="1" applyBorder="1" applyAlignment="1">
      <alignment horizontal="center" vertical="center" wrapText="1"/>
    </xf>
    <xf numFmtId="10" fontId="5" fillId="4" borderId="4" xfId="40" applyNumberFormat="1" applyFont="1" applyFill="1" applyBorder="1" applyAlignment="1">
      <alignment horizontal="center" vertical="center" wrapText="1"/>
    </xf>
    <xf numFmtId="0" fontId="24" fillId="4" borderId="9" xfId="0" applyFont="1" applyFill="1" applyBorder="1" applyAlignment="1">
      <alignment horizontal="center" vertical="top" wrapText="1"/>
    </xf>
    <xf numFmtId="0" fontId="5" fillId="4" borderId="9" xfId="0" applyFont="1" applyFill="1" applyBorder="1" applyAlignment="1">
      <alignment horizontal="center" wrapText="1"/>
    </xf>
    <xf numFmtId="0" fontId="5" fillId="4" borderId="9" xfId="0" applyFont="1" applyFill="1" applyBorder="1" applyAlignment="1">
      <alignment horizontal="center" vertical="top" wrapText="1"/>
    </xf>
    <xf numFmtId="0" fontId="5" fillId="4" borderId="26" xfId="0" applyFont="1" applyFill="1" applyBorder="1" applyAlignment="1">
      <alignment vertical="top" wrapText="1"/>
    </xf>
    <xf numFmtId="0" fontId="25" fillId="4" borderId="10" xfId="0" applyFont="1" applyFill="1" applyBorder="1" applyAlignment="1">
      <alignment vertical="top" wrapText="1"/>
    </xf>
    <xf numFmtId="0" fontId="5" fillId="4" borderId="9" xfId="0" applyFont="1" applyFill="1" applyBorder="1" applyAlignment="1">
      <alignment wrapText="1"/>
    </xf>
    <xf numFmtId="0" fontId="5" fillId="4" borderId="10" xfId="0" applyFont="1" applyFill="1" applyBorder="1" applyAlignment="1">
      <alignment wrapText="1"/>
    </xf>
    <xf numFmtId="10" fontId="39" fillId="4" borderId="3" xfId="33" applyNumberFormat="1" applyFont="1" applyFill="1" applyBorder="1" applyAlignment="1">
      <alignment horizontal="center" vertical="center" wrapText="1"/>
      <protection/>
    </xf>
    <xf numFmtId="10" fontId="11" fillId="4" borderId="4" xfId="33" applyNumberFormat="1" applyFont="1" applyFill="1" applyBorder="1" applyAlignment="1">
      <alignment horizontal="center" vertical="center" wrapText="1"/>
      <protection/>
    </xf>
    <xf numFmtId="10" fontId="39" fillId="4" borderId="4" xfId="33" applyNumberFormat="1" applyFont="1" applyFill="1" applyBorder="1" applyAlignment="1">
      <alignment horizontal="center" vertical="center" wrapText="1"/>
      <protection/>
    </xf>
    <xf numFmtId="10" fontId="11" fillId="4" borderId="4" xfId="33" applyNumberFormat="1" applyFont="1" applyFill="1" applyBorder="1" applyAlignment="1" applyProtection="1">
      <alignment horizontal="center" vertical="center" wrapText="1"/>
      <protection/>
    </xf>
    <xf numFmtId="10" fontId="39" fillId="4" borderId="13" xfId="33" applyNumberFormat="1" applyFont="1" applyFill="1" applyBorder="1" applyAlignment="1">
      <alignment horizontal="center" vertical="center" wrapText="1"/>
      <protection/>
    </xf>
    <xf numFmtId="10" fontId="8" fillId="4" borderId="4" xfId="33" applyNumberFormat="1" applyFont="1" applyFill="1" applyBorder="1" applyAlignment="1">
      <alignment horizontal="center" vertical="center" wrapText="1"/>
      <protection/>
    </xf>
    <xf numFmtId="10" fontId="11" fillId="4" borderId="7" xfId="33" applyNumberFormat="1" applyFont="1" applyFill="1" applyBorder="1" applyAlignment="1">
      <alignment horizontal="center" vertical="center" wrapText="1"/>
      <protection/>
    </xf>
    <xf numFmtId="10" fontId="11" fillId="4" borderId="7" xfId="33" applyNumberFormat="1" applyFont="1" applyFill="1" applyBorder="1" applyAlignment="1" applyProtection="1">
      <alignment horizontal="center" vertical="center" wrapText="1"/>
      <protection/>
    </xf>
    <xf numFmtId="10" fontId="11" fillId="4" borderId="11" xfId="33" applyNumberFormat="1" applyFont="1" applyFill="1" applyBorder="1" applyAlignment="1">
      <alignment horizontal="center" vertical="center" wrapText="1"/>
      <protection/>
    </xf>
    <xf numFmtId="10" fontId="39" fillId="4" borderId="4" xfId="33" applyNumberFormat="1" applyFont="1" applyFill="1" applyBorder="1" applyAlignment="1">
      <alignment horizontal="center" vertical="center" wrapText="1"/>
      <protection/>
    </xf>
    <xf numFmtId="10" fontId="11" fillId="4" borderId="4" xfId="33" applyNumberFormat="1" applyFont="1" applyFill="1" applyBorder="1" applyAlignment="1">
      <alignment horizontal="center" vertical="center" wrapText="1"/>
      <protection/>
    </xf>
    <xf numFmtId="10" fontId="39" fillId="4" borderId="13" xfId="33" applyNumberFormat="1" applyFont="1" applyFill="1" applyBorder="1" applyAlignment="1">
      <alignment horizontal="center" vertical="center" wrapText="1"/>
      <protection/>
    </xf>
    <xf numFmtId="0" fontId="1" fillId="5" borderId="3" xfId="0" applyFont="1" applyFill="1" applyBorder="1" applyAlignment="1" applyProtection="1">
      <alignment horizontal="left" vertical="center" wrapText="1"/>
      <protection locked="0"/>
    </xf>
    <xf numFmtId="4" fontId="1" fillId="0" borderId="3" xfId="0" applyNumberFormat="1" applyFont="1" applyFill="1" applyBorder="1" applyAlignment="1">
      <alignment horizontal="center" vertical="center" wrapText="1"/>
    </xf>
    <xf numFmtId="4" fontId="1" fillId="13" borderId="3" xfId="0" applyNumberFormat="1" applyFont="1" applyFill="1" applyBorder="1" applyAlignment="1">
      <alignment horizontal="center" vertical="center" wrapText="1"/>
    </xf>
    <xf numFmtId="3" fontId="1" fillId="13" borderId="3" xfId="0" applyNumberFormat="1" applyFont="1" applyFill="1" applyBorder="1" applyAlignment="1">
      <alignment horizontal="center" vertical="center" wrapText="1"/>
    </xf>
    <xf numFmtId="39" fontId="1" fillId="13" borderId="3" xfId="0" applyNumberFormat="1" applyFont="1" applyFill="1" applyBorder="1" applyAlignment="1">
      <alignment horizontal="center" vertical="center" wrapText="1"/>
    </xf>
    <xf numFmtId="37" fontId="1" fillId="4" borderId="3" xfId="0" applyNumberFormat="1" applyFont="1" applyFill="1" applyBorder="1" applyAlignment="1">
      <alignment horizontal="center" vertical="center" wrapText="1"/>
    </xf>
    <xf numFmtId="37" fontId="1" fillId="0" borderId="3"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4" borderId="3" xfId="0" applyFont="1" applyFill="1" applyBorder="1" applyAlignment="1">
      <alignment horizontal="center" vertical="center"/>
    </xf>
    <xf numFmtId="3" fontId="1" fillId="4" borderId="3" xfId="0" applyNumberFormat="1" applyFont="1" applyFill="1" applyBorder="1" applyAlignment="1">
      <alignment horizontal="center" vertical="center" wrapText="1"/>
    </xf>
    <xf numFmtId="3" fontId="3" fillId="4" borderId="3" xfId="0" applyNumberFormat="1" applyFont="1" applyFill="1" applyBorder="1" applyAlignment="1">
      <alignment horizontal="center" vertical="center"/>
    </xf>
    <xf numFmtId="3" fontId="3" fillId="4" borderId="3" xfId="0" applyNumberFormat="1" applyFont="1" applyFill="1" applyBorder="1" applyAlignment="1">
      <alignment horizontal="center" vertical="center" wrapText="1"/>
    </xf>
    <xf numFmtId="0" fontId="1" fillId="4" borderId="3" xfId="0" applyFont="1" applyFill="1" applyBorder="1" applyAlignment="1">
      <alignment horizontal="center" vertical="center"/>
    </xf>
    <xf numFmtId="9" fontId="3" fillId="4" borderId="3" xfId="40" applyNumberFormat="1" applyFont="1" applyFill="1" applyBorder="1" applyAlignment="1">
      <alignment horizontal="right" vertical="center" wrapText="1"/>
    </xf>
    <xf numFmtId="0" fontId="1" fillId="6" borderId="4" xfId="0" applyFont="1" applyFill="1" applyBorder="1" applyAlignment="1" applyProtection="1">
      <alignment horizontal="left" vertical="center" wrapText="1"/>
      <protection locked="0"/>
    </xf>
    <xf numFmtId="3" fontId="1" fillId="0" borderId="4" xfId="0" applyNumberFormat="1" applyFont="1" applyFill="1" applyBorder="1" applyAlignment="1">
      <alignment horizontal="center" vertical="center" wrapText="1"/>
    </xf>
    <xf numFmtId="3" fontId="1" fillId="13" borderId="4" xfId="0" applyNumberFormat="1" applyFont="1" applyFill="1" applyBorder="1" applyAlignment="1">
      <alignment horizontal="center" vertical="center" wrapText="1"/>
    </xf>
    <xf numFmtId="4" fontId="1" fillId="13" borderId="4" xfId="27" applyNumberFormat="1" applyFont="1" applyFill="1" applyBorder="1" applyAlignment="1">
      <alignment horizontal="center" vertical="center"/>
    </xf>
    <xf numFmtId="37" fontId="1" fillId="13" borderId="4" xfId="27" applyNumberFormat="1" applyFont="1" applyFill="1" applyBorder="1" applyAlignment="1">
      <alignment horizontal="center" vertical="center"/>
    </xf>
    <xf numFmtId="39" fontId="1" fillId="13" borderId="4" xfId="27" applyNumberFormat="1" applyFont="1" applyFill="1" applyBorder="1" applyAlignment="1">
      <alignment horizontal="center" vertical="center"/>
    </xf>
    <xf numFmtId="37" fontId="1" fillId="4" borderId="4" xfId="27" applyNumberFormat="1" applyFont="1" applyFill="1" applyBorder="1" applyAlignment="1">
      <alignment horizontal="center" vertical="center"/>
    </xf>
    <xf numFmtId="37" fontId="1" fillId="0" borderId="4" xfId="27" applyNumberFormat="1" applyFont="1" applyFill="1" applyBorder="1" applyAlignment="1">
      <alignment horizontal="center" vertical="center"/>
    </xf>
    <xf numFmtId="166" fontId="1" fillId="0" borderId="4" xfId="331" applyFont="1" applyFill="1" applyBorder="1" applyAlignment="1">
      <alignment horizontal="center" vertical="center"/>
    </xf>
    <xf numFmtId="41" fontId="1" fillId="4" borderId="4" xfId="329" applyFont="1" applyFill="1" applyBorder="1" applyAlignment="1">
      <alignment horizontal="center" vertical="center"/>
    </xf>
    <xf numFmtId="0" fontId="1" fillId="4" borderId="4" xfId="0" applyFont="1" applyFill="1" applyBorder="1" applyAlignment="1">
      <alignment horizontal="center" vertical="center"/>
    </xf>
    <xf numFmtId="10" fontId="1" fillId="4" borderId="4" xfId="40" applyNumberFormat="1" applyFont="1" applyFill="1" applyBorder="1" applyAlignment="1">
      <alignment horizontal="right" vertical="center" wrapText="1"/>
    </xf>
    <xf numFmtId="0" fontId="1" fillId="5" borderId="4" xfId="0" applyFont="1" applyFill="1" applyBorder="1" applyAlignment="1" applyProtection="1">
      <alignment horizontal="left" vertical="center" wrapText="1"/>
      <protection locked="0"/>
    </xf>
    <xf numFmtId="0" fontId="1" fillId="13" borderId="4" xfId="0" applyFont="1" applyFill="1" applyBorder="1" applyAlignment="1">
      <alignment horizontal="right" vertical="center"/>
    </xf>
    <xf numFmtId="4" fontId="1" fillId="13" borderId="4" xfId="0" applyNumberFormat="1" applyFont="1" applyFill="1" applyBorder="1" applyAlignment="1">
      <alignment horizontal="right" vertical="center"/>
    </xf>
    <xf numFmtId="39" fontId="1" fillId="13" borderId="4" xfId="0" applyNumberFormat="1" applyFont="1" applyFill="1" applyBorder="1" applyAlignment="1">
      <alignment horizontal="center" vertical="center"/>
    </xf>
    <xf numFmtId="0" fontId="1" fillId="13" borderId="4" xfId="0" applyFont="1" applyFill="1" applyBorder="1" applyAlignment="1">
      <alignment horizontal="center" vertical="center"/>
    </xf>
    <xf numFmtId="1" fontId="1" fillId="13" borderId="4" xfId="0" applyNumberFormat="1" applyFont="1" applyFill="1" applyBorder="1" applyAlignment="1">
      <alignment horizontal="center" vertical="center"/>
    </xf>
    <xf numFmtId="0" fontId="1" fillId="0" borderId="4" xfId="0" applyFont="1" applyFill="1" applyBorder="1" applyAlignment="1">
      <alignment horizontal="center" vertical="center"/>
    </xf>
    <xf numFmtId="0" fontId="3" fillId="4" borderId="4" xfId="0" applyFont="1" applyFill="1" applyBorder="1" applyAlignment="1">
      <alignment horizontal="center" vertical="center"/>
    </xf>
    <xf numFmtId="39" fontId="1" fillId="4" borderId="4" xfId="0" applyNumberFormat="1" applyFont="1" applyFill="1" applyBorder="1" applyAlignment="1">
      <alignment horizontal="center" vertical="center"/>
    </xf>
    <xf numFmtId="37" fontId="3" fillId="4" borderId="4" xfId="0" applyNumberFormat="1" applyFont="1" applyFill="1" applyBorder="1" applyAlignment="1">
      <alignment horizontal="center" vertical="center"/>
    </xf>
    <xf numFmtId="9" fontId="3" fillId="4" borderId="4" xfId="40" applyNumberFormat="1" applyFont="1" applyFill="1" applyBorder="1" applyAlignment="1">
      <alignment horizontal="right" vertical="center" wrapText="1"/>
    </xf>
    <xf numFmtId="193" fontId="1" fillId="0" borderId="4" xfId="0" applyNumberFormat="1" applyFont="1" applyFill="1" applyBorder="1" applyAlignment="1">
      <alignment horizontal="right" vertical="center"/>
    </xf>
    <xf numFmtId="3" fontId="1" fillId="0" borderId="4" xfId="27" applyNumberFormat="1" applyFont="1" applyFill="1" applyBorder="1" applyAlignment="1">
      <alignment horizontal="center" vertical="center" wrapText="1"/>
    </xf>
    <xf numFmtId="3" fontId="1" fillId="13" borderId="4" xfId="27" applyNumberFormat="1" applyFont="1" applyFill="1" applyBorder="1" applyAlignment="1">
      <alignment horizontal="center" vertical="center" wrapText="1"/>
    </xf>
    <xf numFmtId="4" fontId="1" fillId="13" borderId="4" xfId="27" applyNumberFormat="1" applyFont="1" applyFill="1" applyBorder="1" applyAlignment="1">
      <alignment horizontal="center" vertical="center" wrapText="1"/>
    </xf>
    <xf numFmtId="39" fontId="1" fillId="13" borderId="4" xfId="27" applyNumberFormat="1" applyFont="1" applyFill="1" applyBorder="1" applyAlignment="1">
      <alignment horizontal="center" vertical="center" wrapText="1"/>
    </xf>
    <xf numFmtId="37" fontId="1" fillId="4" borderId="4" xfId="0" applyNumberFormat="1" applyFont="1" applyFill="1" applyBorder="1" applyAlignment="1">
      <alignment horizontal="center" vertical="center" wrapText="1"/>
    </xf>
    <xf numFmtId="3" fontId="3" fillId="0" borderId="4" xfId="27" applyNumberFormat="1" applyFont="1" applyFill="1" applyBorder="1" applyAlignment="1">
      <alignment horizontal="center" vertical="center" wrapText="1"/>
    </xf>
    <xf numFmtId="2" fontId="3" fillId="0" borderId="4" xfId="27" applyNumberFormat="1" applyFont="1" applyFill="1" applyBorder="1" applyAlignment="1">
      <alignment horizontal="center" vertical="center" wrapText="1"/>
    </xf>
    <xf numFmtId="3" fontId="3" fillId="4" borderId="4" xfId="27" applyNumberFormat="1" applyFont="1" applyFill="1" applyBorder="1" applyAlignment="1">
      <alignment horizontal="center" vertical="center" wrapText="1"/>
    </xf>
    <xf numFmtId="3" fontId="3" fillId="4" borderId="4" xfId="0" applyNumberFormat="1" applyFont="1" applyFill="1" applyBorder="1" applyAlignment="1">
      <alignment horizontal="center" vertical="center"/>
    </xf>
    <xf numFmtId="3" fontId="1" fillId="4" borderId="4" xfId="0" applyNumberFormat="1" applyFont="1" applyFill="1" applyBorder="1" applyAlignment="1">
      <alignment horizontal="center" vertical="center" wrapText="1"/>
    </xf>
    <xf numFmtId="3" fontId="1" fillId="4" borderId="4" xfId="27" applyNumberFormat="1" applyFont="1" applyFill="1" applyBorder="1" applyAlignment="1">
      <alignment horizontal="center" vertical="center" wrapText="1"/>
    </xf>
    <xf numFmtId="1" fontId="1" fillId="4" borderId="4" xfId="0" applyNumberFormat="1" applyFont="1" applyFill="1" applyBorder="1" applyAlignment="1">
      <alignment horizontal="center" vertical="center"/>
    </xf>
    <xf numFmtId="0" fontId="1" fillId="6" borderId="7" xfId="0" applyFont="1" applyFill="1" applyBorder="1" applyAlignment="1" applyProtection="1">
      <alignment horizontal="left" vertical="center" wrapText="1"/>
      <protection locked="0"/>
    </xf>
    <xf numFmtId="37" fontId="1" fillId="0" borderId="7" xfId="27" applyNumberFormat="1" applyFont="1" applyFill="1" applyBorder="1" applyAlignment="1">
      <alignment horizontal="center" vertical="center"/>
    </xf>
    <xf numFmtId="37" fontId="1" fillId="13" borderId="7" xfId="27" applyNumberFormat="1" applyFont="1" applyFill="1" applyBorder="1" applyAlignment="1">
      <alignment horizontal="center" vertical="center"/>
    </xf>
    <xf numFmtId="4" fontId="1" fillId="13" borderId="7" xfId="27" applyNumberFormat="1" applyFont="1" applyFill="1" applyBorder="1" applyAlignment="1">
      <alignment horizontal="center" vertical="center"/>
    </xf>
    <xf numFmtId="39" fontId="1" fillId="13" borderId="7" xfId="27" applyNumberFormat="1" applyFont="1" applyFill="1" applyBorder="1" applyAlignment="1">
      <alignment horizontal="center" vertical="center"/>
    </xf>
    <xf numFmtId="39" fontId="1" fillId="4" borderId="7" xfId="27" applyNumberFormat="1" applyFont="1" applyFill="1" applyBorder="1" applyAlignment="1">
      <alignment horizontal="center" vertical="center"/>
    </xf>
    <xf numFmtId="37" fontId="1" fillId="4" borderId="7" xfId="27" applyNumberFormat="1" applyFont="1" applyFill="1" applyBorder="1" applyAlignment="1">
      <alignment horizontal="center" vertical="center"/>
    </xf>
    <xf numFmtId="0" fontId="1" fillId="4" borderId="7" xfId="27" applyNumberFormat="1" applyFont="1" applyFill="1" applyBorder="1" applyAlignment="1">
      <alignment horizontal="center" vertical="center"/>
    </xf>
    <xf numFmtId="0" fontId="1" fillId="4" borderId="7" xfId="0" applyFont="1" applyFill="1" applyBorder="1" applyAlignment="1">
      <alignment horizontal="center" vertical="center"/>
    </xf>
    <xf numFmtId="10" fontId="1" fillId="4" borderId="13" xfId="40" applyNumberFormat="1" applyFont="1" applyFill="1" applyBorder="1" applyAlignment="1">
      <alignment horizontal="right" vertical="center" wrapText="1"/>
    </xf>
    <xf numFmtId="0" fontId="1" fillId="0" borderId="3" xfId="0" applyFont="1" applyFill="1" applyBorder="1" applyAlignment="1">
      <alignment horizontal="center" vertical="center"/>
    </xf>
    <xf numFmtId="4" fontId="3" fillId="4" borderId="3" xfId="0" applyNumberFormat="1" applyFont="1" applyFill="1" applyBorder="1" applyAlignment="1">
      <alignment horizontal="center" vertical="center" wrapText="1"/>
    </xf>
    <xf numFmtId="3" fontId="1" fillId="4" borderId="3" xfId="27" applyNumberFormat="1" applyFont="1" applyFill="1" applyBorder="1" applyAlignment="1">
      <alignment horizontal="center" vertical="center" wrapText="1"/>
    </xf>
    <xf numFmtId="39" fontId="1" fillId="4" borderId="3" xfId="0" applyNumberFormat="1" applyFont="1" applyFill="1" applyBorder="1" applyAlignment="1">
      <alignment horizontal="center" vertical="center" wrapText="1"/>
    </xf>
    <xf numFmtId="39" fontId="3" fillId="4" borderId="3" xfId="0" applyNumberFormat="1" applyFont="1" applyFill="1" applyBorder="1" applyAlignment="1">
      <alignment horizontal="center" vertical="center" wrapText="1"/>
    </xf>
    <xf numFmtId="4" fontId="1" fillId="4" borderId="3" xfId="0" applyNumberFormat="1" applyFont="1" applyFill="1" applyBorder="1" applyAlignment="1">
      <alignment horizontal="center" vertical="center" wrapText="1"/>
    </xf>
    <xf numFmtId="10" fontId="3" fillId="4" borderId="3" xfId="40" applyNumberFormat="1" applyFont="1" applyFill="1" applyBorder="1" applyAlignment="1">
      <alignment horizontal="right" vertical="center" wrapText="1"/>
    </xf>
    <xf numFmtId="4" fontId="1" fillId="0" borderId="4" xfId="27" applyNumberFormat="1" applyFont="1" applyFill="1" applyBorder="1" applyAlignment="1">
      <alignment horizontal="center" vertical="center"/>
    </xf>
    <xf numFmtId="39" fontId="1" fillId="0" borderId="4" xfId="0" applyNumberFormat="1" applyFont="1" applyFill="1" applyBorder="1" applyAlignment="1">
      <alignment horizontal="center"/>
    </xf>
    <xf numFmtId="185" fontId="1" fillId="4" borderId="4" xfId="0" applyNumberFormat="1" applyFont="1" applyFill="1" applyBorder="1" applyAlignment="1">
      <alignment horizontal="center"/>
    </xf>
    <xf numFmtId="2" fontId="1" fillId="13" borderId="4" xfId="0" applyNumberFormat="1" applyFont="1" applyFill="1" applyBorder="1" applyAlignment="1">
      <alignment horizontal="center" vertical="center"/>
    </xf>
    <xf numFmtId="1" fontId="1" fillId="13" borderId="4" xfId="40" applyNumberFormat="1" applyFont="1" applyFill="1" applyBorder="1" applyAlignment="1">
      <alignment horizontal="center" vertical="center"/>
    </xf>
    <xf numFmtId="173" fontId="1" fillId="13" borderId="4" xfId="0" applyNumberFormat="1" applyFont="1" applyFill="1" applyBorder="1" applyAlignment="1">
      <alignment horizontal="right" vertical="center"/>
    </xf>
    <xf numFmtId="4" fontId="1" fillId="13" borderId="4" xfId="0" applyNumberFormat="1" applyFont="1" applyFill="1" applyBorder="1" applyAlignment="1">
      <alignment horizontal="center" vertical="center"/>
    </xf>
    <xf numFmtId="173" fontId="1" fillId="4" borderId="4" xfId="0" applyNumberFormat="1" applyFont="1" applyFill="1" applyBorder="1" applyAlignment="1">
      <alignment horizontal="right" vertical="center"/>
    </xf>
    <xf numFmtId="39" fontId="1" fillId="0" borderId="4" xfId="0" applyNumberFormat="1" applyFont="1" applyFill="1" applyBorder="1" applyAlignment="1">
      <alignment horizontal="center" vertical="center"/>
    </xf>
    <xf numFmtId="173" fontId="1" fillId="4" borderId="4" xfId="0" applyNumberFormat="1" applyFont="1" applyFill="1" applyBorder="1" applyAlignment="1">
      <alignment horizontal="center" vertical="center"/>
    </xf>
    <xf numFmtId="0" fontId="1" fillId="4" borderId="4" xfId="0" applyFont="1" applyFill="1" applyBorder="1" applyAlignment="1">
      <alignment horizontal="center"/>
    </xf>
    <xf numFmtId="4" fontId="1" fillId="0" borderId="4" xfId="27" applyNumberFormat="1" applyFont="1" applyFill="1" applyBorder="1" applyAlignment="1">
      <alignment horizontal="center" vertical="center" wrapText="1"/>
    </xf>
    <xf numFmtId="37" fontId="1" fillId="0" borderId="4" xfId="0"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wrapText="1"/>
    </xf>
    <xf numFmtId="39" fontId="1" fillId="4" borderId="4" xfId="0" applyNumberFormat="1" applyFont="1" applyFill="1" applyBorder="1" applyAlignment="1">
      <alignment horizontal="center" vertical="center" wrapText="1"/>
    </xf>
    <xf numFmtId="39" fontId="3" fillId="4" borderId="4" xfId="0" applyNumberFormat="1" applyFont="1" applyFill="1" applyBorder="1" applyAlignment="1">
      <alignment horizontal="center" vertical="center" wrapText="1"/>
    </xf>
    <xf numFmtId="4" fontId="1" fillId="4" borderId="4" xfId="27" applyNumberFormat="1" applyFont="1" applyFill="1" applyBorder="1" applyAlignment="1">
      <alignment horizontal="center" vertical="center" wrapText="1"/>
    </xf>
    <xf numFmtId="10" fontId="3" fillId="4" borderId="4" xfId="40" applyNumberFormat="1" applyFont="1" applyFill="1" applyBorder="1" applyAlignment="1">
      <alignment horizontal="right" vertical="center" wrapText="1"/>
    </xf>
    <xf numFmtId="3" fontId="1" fillId="0" borderId="7" xfId="27" applyNumberFormat="1" applyFont="1" applyFill="1" applyBorder="1" applyAlignment="1">
      <alignment horizontal="center" vertical="center" wrapText="1"/>
    </xf>
    <xf numFmtId="4" fontId="1" fillId="0" borderId="7" xfId="27" applyNumberFormat="1" applyFont="1" applyFill="1" applyBorder="1" applyAlignment="1">
      <alignment horizontal="center" vertical="center"/>
    </xf>
    <xf numFmtId="3" fontId="1" fillId="0" borderId="3" xfId="27" applyNumberFormat="1" applyFont="1" applyFill="1" applyBorder="1" applyAlignment="1">
      <alignment horizontal="center" vertical="center" wrapText="1"/>
    </xf>
    <xf numFmtId="4" fontId="1" fillId="0" borderId="3" xfId="27" applyNumberFormat="1" applyFont="1" applyFill="1" applyBorder="1" applyAlignment="1">
      <alignment horizontal="center" vertical="center" wrapText="1"/>
    </xf>
    <xf numFmtId="186" fontId="1" fillId="0" borderId="3" xfId="0" applyNumberFormat="1" applyFont="1" applyFill="1" applyBorder="1" applyAlignment="1">
      <alignment horizontal="center" vertical="center" wrapText="1"/>
    </xf>
    <xf numFmtId="1" fontId="3" fillId="0" borderId="3" xfId="40" applyNumberFormat="1" applyFont="1" applyFill="1" applyBorder="1" applyAlignment="1">
      <alignment horizontal="center" vertical="center" wrapText="1"/>
    </xf>
    <xf numFmtId="1" fontId="1" fillId="4" borderId="3" xfId="40" applyNumberFormat="1" applyFont="1" applyFill="1" applyBorder="1" applyAlignment="1">
      <alignment horizontal="center" vertical="center" wrapText="1"/>
    </xf>
    <xf numFmtId="39" fontId="1" fillId="0" borderId="4" xfId="27" applyNumberFormat="1" applyFont="1" applyFill="1" applyBorder="1" applyAlignment="1">
      <alignment horizontal="center" vertical="center"/>
    </xf>
    <xf numFmtId="173" fontId="1" fillId="0" borderId="4" xfId="0" applyNumberFormat="1" applyFont="1" applyFill="1" applyBorder="1" applyAlignment="1">
      <alignment horizontal="right" vertical="center"/>
    </xf>
    <xf numFmtId="173" fontId="1" fillId="13" borderId="4" xfId="0" applyNumberFormat="1" applyFont="1" applyFill="1" applyBorder="1" applyAlignment="1">
      <alignment horizontal="center" vertical="center"/>
    </xf>
    <xf numFmtId="0" fontId="1" fillId="4" borderId="4" xfId="0" applyFont="1" applyFill="1" applyBorder="1" applyAlignment="1">
      <alignment horizontal="center" vertical="center"/>
    </xf>
    <xf numFmtId="173" fontId="1" fillId="4" borderId="4" xfId="0" applyNumberFormat="1" applyFont="1" applyFill="1" applyBorder="1" applyAlignment="1">
      <alignment horizontal="center" vertical="center"/>
    </xf>
    <xf numFmtId="37" fontId="1" fillId="4" borderId="4" xfId="27" applyNumberFormat="1" applyFont="1" applyFill="1" applyBorder="1" applyAlignment="1">
      <alignment horizontal="center" vertical="center"/>
    </xf>
    <xf numFmtId="1" fontId="1" fillId="4" borderId="4" xfId="40" applyNumberFormat="1" applyFont="1" applyFill="1" applyBorder="1" applyAlignment="1">
      <alignment horizontal="center" vertical="center"/>
    </xf>
    <xf numFmtId="0" fontId="1" fillId="4" borderId="4" xfId="0" applyFont="1" applyFill="1" applyBorder="1" applyAlignment="1">
      <alignment horizontal="center"/>
    </xf>
    <xf numFmtId="186" fontId="1" fillId="0" borderId="4" xfId="0" applyNumberFormat="1" applyFont="1" applyFill="1" applyBorder="1" applyAlignment="1">
      <alignment horizontal="center" vertical="center" wrapText="1"/>
    </xf>
    <xf numFmtId="1" fontId="3" fillId="0" borderId="4" xfId="40" applyNumberFormat="1" applyFont="1" applyFill="1" applyBorder="1" applyAlignment="1">
      <alignment horizontal="center" vertical="center" wrapText="1"/>
    </xf>
    <xf numFmtId="4" fontId="3" fillId="4" borderId="13" xfId="43" applyNumberFormat="1" applyFont="1" applyFill="1" applyBorder="1" applyAlignment="1">
      <alignment horizontal="center" vertical="center"/>
    </xf>
    <xf numFmtId="3" fontId="1" fillId="4" borderId="13" xfId="27" applyNumberFormat="1" applyFont="1" applyFill="1" applyBorder="1" applyAlignment="1">
      <alignment horizontal="center" vertical="center" wrapText="1"/>
    </xf>
    <xf numFmtId="0" fontId="1" fillId="4" borderId="13" xfId="0" applyFont="1" applyFill="1" applyBorder="1" applyAlignment="1">
      <alignment horizontal="center" vertical="center"/>
    </xf>
    <xf numFmtId="39" fontId="1" fillId="4" borderId="4" xfId="43" applyNumberFormat="1" applyFont="1" applyFill="1" applyBorder="1" applyAlignment="1">
      <alignment horizontal="center" vertical="center"/>
    </xf>
    <xf numFmtId="4" fontId="1" fillId="4" borderId="13" xfId="0" applyNumberFormat="1" applyFont="1" applyFill="1" applyBorder="1" applyAlignment="1">
      <alignment horizontal="center" vertical="center" wrapText="1"/>
    </xf>
    <xf numFmtId="1" fontId="1" fillId="4" borderId="13" xfId="40" applyNumberFormat="1" applyFont="1" applyFill="1" applyBorder="1" applyAlignment="1">
      <alignment horizontal="center" vertical="center" wrapText="1"/>
    </xf>
    <xf numFmtId="39" fontId="1" fillId="0" borderId="7" xfId="27" applyNumberFormat="1" applyFont="1" applyFill="1" applyBorder="1" applyAlignment="1">
      <alignment horizontal="center" vertical="center"/>
    </xf>
    <xf numFmtId="37" fontId="1" fillId="4" borderId="6" xfId="27" applyNumberFormat="1" applyFont="1" applyFill="1" applyBorder="1" applyAlignment="1">
      <alignment horizontal="center" vertical="center"/>
    </xf>
    <xf numFmtId="4" fontId="1" fillId="4" borderId="4" xfId="27" applyNumberFormat="1" applyFont="1" applyFill="1" applyBorder="1" applyAlignment="1">
      <alignment horizontal="center" vertical="center"/>
    </xf>
    <xf numFmtId="39" fontId="1" fillId="4" borderId="4" xfId="27" applyNumberFormat="1" applyFont="1" applyFill="1" applyBorder="1" applyAlignment="1">
      <alignment horizontal="center" vertical="center"/>
    </xf>
    <xf numFmtId="4" fontId="1" fillId="0" borderId="4" xfId="0" applyNumberFormat="1" applyFont="1" applyFill="1" applyBorder="1" applyAlignment="1">
      <alignment horizontal="center" vertical="center" wrapText="1"/>
    </xf>
    <xf numFmtId="1" fontId="3" fillId="0" borderId="4" xfId="27" applyNumberFormat="1" applyFont="1" applyFill="1" applyBorder="1" applyAlignment="1">
      <alignment horizontal="center" vertical="center" wrapText="1"/>
    </xf>
    <xf numFmtId="3" fontId="3" fillId="4" borderId="4" xfId="0" applyNumberFormat="1" applyFont="1" applyFill="1" applyBorder="1" applyAlignment="1">
      <alignment horizontal="center" vertical="center" wrapText="1"/>
    </xf>
    <xf numFmtId="37" fontId="3" fillId="4" borderId="4" xfId="0" applyNumberFormat="1" applyFont="1" applyFill="1" applyBorder="1" applyAlignment="1">
      <alignment horizontal="center" vertical="center" wrapText="1"/>
    </xf>
    <xf numFmtId="1" fontId="1" fillId="4" borderId="4" xfId="27" applyNumberFormat="1" applyFont="1" applyFill="1" applyBorder="1" applyAlignment="1">
      <alignment horizontal="center" vertical="center" wrapText="1"/>
    </xf>
    <xf numFmtId="180" fontId="1" fillId="0" borderId="3" xfId="0" applyNumberFormat="1" applyFont="1" applyFill="1" applyBorder="1" applyAlignment="1">
      <alignment horizontal="center" vertical="center" wrapText="1"/>
    </xf>
    <xf numFmtId="39" fontId="1" fillId="0" borderId="3" xfId="0" applyNumberFormat="1" applyFont="1" applyFill="1" applyBorder="1" applyAlignment="1">
      <alignment horizontal="center" vertical="center" wrapText="1"/>
    </xf>
    <xf numFmtId="2" fontId="1" fillId="4" borderId="3" xfId="0" applyNumberFormat="1" applyFont="1" applyFill="1" applyBorder="1" applyAlignment="1">
      <alignment horizontal="center" vertical="center"/>
    </xf>
    <xf numFmtId="180" fontId="1" fillId="0" borderId="4" xfId="27" applyNumberFormat="1" applyFont="1" applyFill="1" applyBorder="1" applyAlignment="1">
      <alignment horizontal="center" vertical="center" wrapText="1"/>
    </xf>
    <xf numFmtId="39" fontId="1" fillId="0" borderId="4" xfId="27" applyNumberFormat="1" applyFont="1" applyFill="1" applyBorder="1" applyAlignment="1">
      <alignment horizontal="center" vertical="center" wrapText="1"/>
    </xf>
    <xf numFmtId="39" fontId="1" fillId="0" borderId="4" xfId="0" applyNumberFormat="1" applyFont="1" applyFill="1" applyBorder="1" applyAlignment="1">
      <alignment horizontal="center" vertical="center" wrapText="1"/>
    </xf>
    <xf numFmtId="2" fontId="1" fillId="4" borderId="4" xfId="0" applyNumberFormat="1" applyFont="1" applyFill="1" applyBorder="1" applyAlignment="1">
      <alignment horizontal="center" vertical="center"/>
    </xf>
    <xf numFmtId="186" fontId="1" fillId="4" borderId="4" xfId="0" applyNumberFormat="1" applyFont="1" applyFill="1" applyBorder="1" applyAlignment="1">
      <alignment horizontal="center" vertical="center"/>
    </xf>
    <xf numFmtId="186" fontId="1" fillId="4" borderId="4" xfId="0" applyNumberFormat="1" applyFont="1" applyFill="1" applyBorder="1" applyAlignment="1">
      <alignment horizontal="center" vertical="center" wrapText="1"/>
    </xf>
    <xf numFmtId="186" fontId="1" fillId="0" borderId="4" xfId="27" applyNumberFormat="1" applyFont="1" applyFill="1" applyBorder="1" applyAlignment="1">
      <alignment horizontal="center" vertical="center"/>
    </xf>
    <xf numFmtId="2" fontId="1" fillId="4" borderId="4" xfId="0" applyNumberFormat="1" applyFont="1" applyFill="1" applyBorder="1" applyAlignment="1">
      <alignment horizontal="center" vertical="center" wrapText="1"/>
    </xf>
    <xf numFmtId="4" fontId="1" fillId="4" borderId="4" xfId="0" applyNumberFormat="1" applyFont="1" applyFill="1" applyBorder="1" applyAlignment="1">
      <alignment horizontal="center" vertical="center" wrapText="1"/>
    </xf>
    <xf numFmtId="187" fontId="1" fillId="4" borderId="4" xfId="27" applyNumberFormat="1" applyFont="1" applyFill="1" applyBorder="1" applyAlignment="1">
      <alignment horizontal="center" vertical="center"/>
    </xf>
    <xf numFmtId="187" fontId="3" fillId="4" borderId="4" xfId="27" applyNumberFormat="1" applyFont="1" applyFill="1" applyBorder="1" applyAlignment="1">
      <alignment horizontal="center" vertical="center"/>
    </xf>
    <xf numFmtId="39" fontId="3" fillId="4" borderId="4" xfId="27" applyNumberFormat="1" applyFont="1" applyFill="1" applyBorder="1" applyAlignment="1">
      <alignment horizontal="center" vertical="center"/>
    </xf>
    <xf numFmtId="173" fontId="1" fillId="4" borderId="4" xfId="43" applyNumberFormat="1" applyFont="1" applyFill="1" applyBorder="1" applyAlignment="1">
      <alignment horizontal="center" vertical="center"/>
    </xf>
    <xf numFmtId="3" fontId="3" fillId="0" borderId="4" xfId="0" applyNumberFormat="1" applyFont="1" applyFill="1" applyBorder="1" applyAlignment="1">
      <alignment horizontal="center" vertical="center" wrapText="1"/>
    </xf>
    <xf numFmtId="181" fontId="1" fillId="0" borderId="3" xfId="0" applyNumberFormat="1" applyFont="1" applyFill="1" applyBorder="1" applyAlignment="1">
      <alignment horizontal="center" vertical="center"/>
    </xf>
    <xf numFmtId="3" fontId="1" fillId="0" borderId="4" xfId="33" applyNumberFormat="1" applyFont="1" applyFill="1" applyBorder="1" applyAlignment="1">
      <alignment horizontal="center" vertical="center" wrapText="1"/>
      <protection/>
    </xf>
    <xf numFmtId="4" fontId="1" fillId="13" borderId="4" xfId="0" applyNumberFormat="1" applyFont="1" applyFill="1" applyBorder="1" applyAlignment="1">
      <alignment horizontal="center" vertical="center" wrapText="1"/>
    </xf>
    <xf numFmtId="3" fontId="1" fillId="4" borderId="4" xfId="33" applyNumberFormat="1" applyFont="1" applyFill="1" applyBorder="1" applyAlignment="1">
      <alignment horizontal="center" vertical="center" wrapText="1"/>
      <protection/>
    </xf>
    <xf numFmtId="193" fontId="1" fillId="4" borderId="4" xfId="0" applyNumberFormat="1" applyFont="1" applyFill="1" applyBorder="1" applyAlignment="1">
      <alignment horizontal="center" vertical="center"/>
    </xf>
    <xf numFmtId="4" fontId="3" fillId="0" borderId="3" xfId="0" applyNumberFormat="1" applyFont="1" applyFill="1" applyBorder="1" applyAlignment="1">
      <alignment horizontal="center" vertical="center" wrapText="1"/>
    </xf>
    <xf numFmtId="37" fontId="1" fillId="0" borderId="11" xfId="27" applyNumberFormat="1" applyFont="1" applyFill="1" applyBorder="1" applyAlignment="1">
      <alignment horizontal="center" vertical="center"/>
    </xf>
    <xf numFmtId="0" fontId="1" fillId="0" borderId="4" xfId="0" applyFont="1" applyFill="1" applyBorder="1" applyAlignment="1">
      <alignment horizontal="right" vertical="center"/>
    </xf>
    <xf numFmtId="2" fontId="1" fillId="0" borderId="4" xfId="0" applyNumberFormat="1" applyFont="1" applyFill="1" applyBorder="1" applyAlignment="1">
      <alignment horizontal="center" vertical="center"/>
    </xf>
    <xf numFmtId="4" fontId="3" fillId="0" borderId="4" xfId="0" applyNumberFormat="1" applyFont="1" applyFill="1" applyBorder="1" applyAlignment="1">
      <alignment horizontal="center" vertical="center" wrapText="1"/>
    </xf>
    <xf numFmtId="39" fontId="1" fillId="0" borderId="13" xfId="0" applyNumberFormat="1" applyFont="1" applyFill="1" applyBorder="1" applyAlignment="1">
      <alignment horizontal="center" vertical="center" wrapText="1"/>
    </xf>
    <xf numFmtId="39" fontId="1" fillId="0" borderId="7" xfId="0" applyNumberFormat="1" applyFont="1" applyFill="1" applyBorder="1" applyAlignment="1">
      <alignment horizontal="center" vertical="center"/>
    </xf>
    <xf numFmtId="3" fontId="1" fillId="4" borderId="7" xfId="0" applyNumberFormat="1" applyFont="1" applyFill="1" applyBorder="1" applyAlignment="1">
      <alignment horizontal="center" vertical="center"/>
    </xf>
    <xf numFmtId="10" fontId="1" fillId="4" borderId="3" xfId="328"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174" fontId="1" fillId="0" borderId="3" xfId="40" applyNumberFormat="1" applyFont="1" applyFill="1" applyBorder="1" applyAlignment="1">
      <alignment horizontal="center" vertical="center" wrapText="1"/>
    </xf>
    <xf numFmtId="9" fontId="1" fillId="0" borderId="3" xfId="40" applyFont="1" applyFill="1" applyBorder="1" applyAlignment="1">
      <alignment horizontal="center" vertical="center" wrapText="1"/>
    </xf>
    <xf numFmtId="10" fontId="1" fillId="0" borderId="3" xfId="0" applyNumberFormat="1" applyFont="1" applyFill="1" applyBorder="1" applyAlignment="1">
      <alignment horizontal="center" vertical="center" wrapText="1"/>
    </xf>
    <xf numFmtId="10" fontId="1" fillId="0" borderId="3" xfId="40" applyNumberFormat="1" applyFont="1" applyFill="1" applyBorder="1" applyAlignment="1">
      <alignment horizontal="center" vertical="center" wrapText="1"/>
    </xf>
    <xf numFmtId="10" fontId="3" fillId="0" borderId="3" xfId="40" applyNumberFormat="1" applyFont="1" applyFill="1" applyBorder="1" applyAlignment="1">
      <alignment horizontal="center" vertical="center" wrapText="1"/>
    </xf>
    <xf numFmtId="10" fontId="3" fillId="4" borderId="3" xfId="0" applyNumberFormat="1" applyFont="1" applyFill="1" applyBorder="1" applyAlignment="1">
      <alignment horizontal="center" vertical="center" wrapText="1"/>
    </xf>
    <xf numFmtId="10" fontId="1" fillId="4" borderId="3" xfId="0" applyNumberFormat="1" applyFont="1" applyFill="1" applyBorder="1" applyAlignment="1">
      <alignment horizontal="center" vertical="center" wrapText="1"/>
    </xf>
    <xf numFmtId="9" fontId="1" fillId="4" borderId="3" xfId="40" applyFont="1" applyFill="1" applyBorder="1" applyAlignment="1">
      <alignment horizontal="center" vertical="center" wrapText="1"/>
    </xf>
    <xf numFmtId="10" fontId="1" fillId="4" borderId="3" xfId="40" applyNumberFormat="1" applyFont="1" applyFill="1" applyBorder="1" applyAlignment="1">
      <alignment horizontal="center" vertical="center" wrapText="1"/>
    </xf>
    <xf numFmtId="10" fontId="1" fillId="4" borderId="4" xfId="328" applyNumberFormat="1" applyFont="1" applyFill="1" applyBorder="1" applyAlignment="1">
      <alignment horizontal="center" vertical="center"/>
    </xf>
    <xf numFmtId="0" fontId="1" fillId="4" borderId="4" xfId="0" applyFont="1" applyFill="1" applyBorder="1" applyAlignment="1">
      <alignment horizontal="right" vertical="center"/>
    </xf>
    <xf numFmtId="174" fontId="1" fillId="4" borderId="4" xfId="40" applyNumberFormat="1" applyFont="1" applyFill="1" applyBorder="1" applyAlignment="1">
      <alignment horizontal="center" vertical="center" wrapText="1"/>
    </xf>
    <xf numFmtId="174" fontId="1" fillId="4" borderId="4" xfId="40" applyNumberFormat="1" applyFont="1" applyFill="1" applyBorder="1" applyAlignment="1">
      <alignment horizontal="center" vertical="center"/>
    </xf>
    <xf numFmtId="10" fontId="1" fillId="0" borderId="13" xfId="0" applyNumberFormat="1" applyFont="1" applyFill="1" applyBorder="1" applyAlignment="1">
      <alignment horizontal="center" vertical="center" wrapText="1"/>
    </xf>
    <xf numFmtId="10" fontId="3" fillId="4" borderId="13" xfId="0" applyNumberFormat="1" applyFont="1" applyFill="1" applyBorder="1" applyAlignment="1">
      <alignment horizontal="center" vertical="center" wrapText="1"/>
    </xf>
    <xf numFmtId="10" fontId="1" fillId="4" borderId="4" xfId="40" applyNumberFormat="1" applyFont="1" applyFill="1" applyBorder="1" applyAlignment="1">
      <alignment horizontal="center" vertical="center"/>
    </xf>
    <xf numFmtId="10" fontId="1" fillId="4" borderId="4" xfId="40" applyNumberFormat="1" applyFont="1" applyFill="1" applyBorder="1" applyAlignment="1">
      <alignment horizontal="center" vertical="center" wrapText="1"/>
    </xf>
    <xf numFmtId="3" fontId="1" fillId="0" borderId="4" xfId="33" applyNumberFormat="1" applyFont="1" applyFill="1" applyBorder="1" applyAlignment="1">
      <alignment horizontal="center" vertical="center" wrapText="1"/>
      <protection/>
    </xf>
    <xf numFmtId="10" fontId="1" fillId="4" borderId="4" xfId="328" applyNumberFormat="1" applyFont="1" applyFill="1" applyBorder="1" applyAlignment="1">
      <alignment horizontal="center" vertical="center" wrapText="1"/>
    </xf>
    <xf numFmtId="9" fontId="1" fillId="0" borderId="4" xfId="0" applyNumberFormat="1" applyFont="1" applyFill="1" applyBorder="1" applyAlignment="1">
      <alignment horizontal="center" vertical="center" wrapText="1"/>
    </xf>
    <xf numFmtId="174" fontId="1" fillId="0" borderId="4" xfId="40" applyNumberFormat="1" applyFont="1" applyFill="1" applyBorder="1" applyAlignment="1">
      <alignment horizontal="center" vertical="center" wrapText="1"/>
    </xf>
    <xf numFmtId="9" fontId="1" fillId="4" borderId="4" xfId="40" applyFont="1" applyFill="1" applyBorder="1" applyAlignment="1">
      <alignment horizontal="center" vertical="center" wrapText="1"/>
    </xf>
    <xf numFmtId="9" fontId="3" fillId="4" borderId="4" xfId="40" applyFont="1" applyFill="1" applyBorder="1" applyAlignment="1">
      <alignment horizontal="center" vertical="center" wrapText="1"/>
    </xf>
    <xf numFmtId="174" fontId="3" fillId="4" borderId="4" xfId="40" applyNumberFormat="1" applyFont="1" applyFill="1" applyBorder="1" applyAlignment="1">
      <alignment horizontal="center" vertical="center" wrapText="1"/>
    </xf>
    <xf numFmtId="37" fontId="1" fillId="4" borderId="7" xfId="27" applyNumberFormat="1" applyFont="1" applyFill="1" applyBorder="1" applyAlignment="1">
      <alignment horizontal="center" vertical="center"/>
    </xf>
    <xf numFmtId="3" fontId="1" fillId="4" borderId="13" xfId="0" applyNumberFormat="1" applyFont="1" applyFill="1" applyBorder="1" applyAlignment="1">
      <alignment horizontal="center" vertical="center" wrapText="1"/>
    </xf>
    <xf numFmtId="0" fontId="1" fillId="13" borderId="4" xfId="0" applyFont="1" applyFill="1" applyBorder="1" applyAlignment="1">
      <alignment horizontal="right" vertical="center"/>
    </xf>
    <xf numFmtId="1" fontId="1" fillId="13" borderId="3" xfId="0" applyNumberFormat="1" applyFont="1" applyFill="1" applyBorder="1" applyAlignment="1">
      <alignment horizontal="center" vertical="center" wrapText="1"/>
    </xf>
    <xf numFmtId="9" fontId="1" fillId="4" borderId="3" xfId="0" applyNumberFormat="1" applyFont="1" applyFill="1" applyBorder="1" applyAlignment="1">
      <alignment horizontal="center" vertical="center" wrapText="1"/>
    </xf>
    <xf numFmtId="1" fontId="1" fillId="13" borderId="4" xfId="27" applyNumberFormat="1" applyFont="1" applyFill="1" applyBorder="1" applyAlignment="1">
      <alignment horizontal="center" vertical="center"/>
    </xf>
    <xf numFmtId="188" fontId="1" fillId="4" borderId="4" xfId="27" applyNumberFormat="1" applyFont="1" applyFill="1" applyBorder="1" applyAlignment="1">
      <alignment horizontal="center" vertical="center"/>
    </xf>
    <xf numFmtId="9" fontId="1" fillId="4" borderId="4" xfId="27" applyNumberFormat="1" applyFont="1" applyFill="1" applyBorder="1" applyAlignment="1">
      <alignment horizontal="center" vertical="center"/>
    </xf>
    <xf numFmtId="10" fontId="1" fillId="4" borderId="4" xfId="27" applyNumberFormat="1" applyFont="1" applyFill="1" applyBorder="1" applyAlignment="1">
      <alignment horizontal="center" vertical="center"/>
    </xf>
    <xf numFmtId="9" fontId="1" fillId="4" borderId="4" xfId="0" applyNumberFormat="1" applyFont="1" applyFill="1" applyBorder="1" applyAlignment="1">
      <alignment horizontal="center" vertical="center"/>
    </xf>
    <xf numFmtId="10" fontId="1" fillId="4" borderId="4" xfId="0" applyNumberFormat="1" applyFont="1" applyFill="1" applyBorder="1" applyAlignment="1">
      <alignment horizontal="center" vertical="center"/>
    </xf>
    <xf numFmtId="1" fontId="1" fillId="13" borderId="4" xfId="27" applyNumberFormat="1" applyFont="1" applyFill="1" applyBorder="1" applyAlignment="1">
      <alignment horizontal="center" vertical="center" wrapText="1"/>
    </xf>
    <xf numFmtId="39" fontId="1" fillId="4" borderId="4" xfId="27" applyNumberFormat="1" applyFont="1" applyFill="1" applyBorder="1" applyAlignment="1">
      <alignment horizontal="center" vertical="center" wrapText="1"/>
    </xf>
    <xf numFmtId="9" fontId="1" fillId="4" borderId="4" xfId="27" applyNumberFormat="1" applyFont="1" applyFill="1" applyBorder="1" applyAlignment="1">
      <alignment horizontal="center" vertical="center" wrapText="1"/>
    </xf>
    <xf numFmtId="10" fontId="1" fillId="4" borderId="4" xfId="27" applyNumberFormat="1" applyFont="1" applyFill="1" applyBorder="1" applyAlignment="1">
      <alignment horizontal="center" vertical="center" wrapText="1"/>
    </xf>
    <xf numFmtId="1" fontId="1" fillId="13" borderId="7" xfId="27" applyNumberFormat="1" applyFont="1" applyFill="1" applyBorder="1" applyAlignment="1">
      <alignment horizontal="center" vertical="center"/>
    </xf>
    <xf numFmtId="9" fontId="1" fillId="4" borderId="7" xfId="27" applyNumberFormat="1" applyFont="1" applyFill="1" applyBorder="1" applyAlignment="1">
      <alignment horizontal="center" vertical="center"/>
    </xf>
    <xf numFmtId="10" fontId="1" fillId="4" borderId="7" xfId="27" applyNumberFormat="1" applyFont="1" applyFill="1" applyBorder="1" applyAlignment="1">
      <alignment horizontal="center" vertical="center"/>
    </xf>
    <xf numFmtId="2" fontId="1" fillId="0" borderId="3" xfId="23"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xf>
    <xf numFmtId="4" fontId="1" fillId="4" borderId="3" xfId="27" applyNumberFormat="1" applyFont="1" applyFill="1" applyBorder="1" applyAlignment="1">
      <alignment horizontal="center" vertical="center" wrapText="1"/>
    </xf>
    <xf numFmtId="166" fontId="1" fillId="4" borderId="3" xfId="23" applyNumberFormat="1" applyFont="1" applyFill="1" applyBorder="1" applyAlignment="1">
      <alignment horizontal="center" vertical="center" wrapText="1"/>
    </xf>
    <xf numFmtId="180" fontId="1" fillId="4" borderId="3" xfId="27" applyNumberFormat="1" applyFont="1" applyFill="1" applyBorder="1" applyAlignment="1">
      <alignment horizontal="center" vertical="center" wrapText="1"/>
    </xf>
    <xf numFmtId="4" fontId="1" fillId="4" borderId="4" xfId="0" applyNumberFormat="1" applyFont="1" applyFill="1" applyBorder="1" applyAlignment="1">
      <alignment horizontal="center" vertical="center"/>
    </xf>
    <xf numFmtId="37" fontId="1" fillId="4" borderId="3" xfId="0" applyNumberFormat="1" applyFont="1" applyFill="1" applyBorder="1" applyAlignment="1">
      <alignment horizontal="center" vertical="center"/>
    </xf>
    <xf numFmtId="39" fontId="1" fillId="4" borderId="3" xfId="0" applyNumberFormat="1" applyFont="1" applyFill="1" applyBorder="1" applyAlignment="1">
      <alignment horizontal="center" vertical="center"/>
    </xf>
    <xf numFmtId="39" fontId="1" fillId="0" borderId="11" xfId="0" applyNumberFormat="1" applyFont="1" applyFill="1" applyBorder="1" applyAlignment="1">
      <alignment horizontal="center" vertical="center"/>
    </xf>
    <xf numFmtId="10" fontId="1" fillId="14" borderId="3" xfId="40" applyNumberFormat="1" applyFont="1" applyFill="1" applyBorder="1" applyAlignment="1">
      <alignment horizontal="right" vertical="center" wrapText="1"/>
    </xf>
    <xf numFmtId="10" fontId="1" fillId="14" borderId="4" xfId="40" applyNumberFormat="1" applyFont="1" applyFill="1" applyBorder="1" applyAlignment="1">
      <alignment horizontal="right" vertical="center" wrapText="1"/>
    </xf>
    <xf numFmtId="173" fontId="1" fillId="0" borderId="4" xfId="0" applyNumberFormat="1" applyFont="1" applyFill="1" applyBorder="1" applyAlignment="1">
      <alignment horizontal="center" vertical="center"/>
    </xf>
    <xf numFmtId="173" fontId="1" fillId="4" borderId="4" xfId="27" applyNumberFormat="1" applyFont="1" applyFill="1" applyBorder="1" applyAlignment="1">
      <alignment horizontal="center" vertical="center"/>
    </xf>
    <xf numFmtId="185" fontId="1" fillId="4" borderId="7" xfId="0" applyNumberFormat="1" applyFont="1" applyFill="1" applyBorder="1" applyAlignment="1">
      <alignment horizontal="center"/>
    </xf>
    <xf numFmtId="10" fontId="1" fillId="14" borderId="7" xfId="40" applyNumberFormat="1" applyFont="1" applyFill="1" applyBorder="1" applyAlignment="1">
      <alignment horizontal="right" vertical="center" wrapText="1"/>
    </xf>
    <xf numFmtId="0" fontId="1" fillId="5" borderId="13" xfId="0" applyFont="1" applyFill="1" applyBorder="1" applyAlignment="1" applyProtection="1">
      <alignment horizontal="left" vertical="center" wrapText="1"/>
      <protection locked="0"/>
    </xf>
    <xf numFmtId="179" fontId="1" fillId="4" borderId="13" xfId="27" applyNumberFormat="1" applyFont="1" applyFill="1" applyBorder="1" applyAlignment="1">
      <alignment horizontal="center" vertical="center"/>
    </xf>
    <xf numFmtId="179" fontId="1" fillId="0" borderId="13" xfId="27" applyNumberFormat="1" applyFont="1" applyFill="1" applyBorder="1" applyAlignment="1">
      <alignment horizontal="center" vertical="center"/>
    </xf>
    <xf numFmtId="9" fontId="1" fillId="4" borderId="21" xfId="40" applyFont="1" applyFill="1" applyBorder="1" applyAlignment="1">
      <alignment horizontal="center" vertical="center"/>
    </xf>
    <xf numFmtId="177" fontId="1" fillId="4" borderId="3" xfId="0" applyNumberFormat="1" applyFont="1" applyFill="1" applyBorder="1" applyAlignment="1">
      <alignment horizontal="center"/>
    </xf>
    <xf numFmtId="179" fontId="1" fillId="4" borderId="4" xfId="27" applyNumberFormat="1" applyFont="1" applyFill="1" applyBorder="1" applyAlignment="1">
      <alignment horizontal="center" vertical="center"/>
    </xf>
    <xf numFmtId="179" fontId="1" fillId="0" borderId="4" xfId="27" applyNumberFormat="1" applyFont="1" applyFill="1" applyBorder="1" applyAlignment="1">
      <alignment horizontal="center" vertical="center"/>
    </xf>
    <xf numFmtId="194" fontId="1" fillId="0" borderId="4" xfId="27" applyNumberFormat="1" applyFont="1" applyFill="1" applyBorder="1" applyAlignment="1">
      <alignment horizontal="center" vertical="center"/>
    </xf>
    <xf numFmtId="194" fontId="1" fillId="4" borderId="4" xfId="27" applyNumberFormat="1" applyFont="1" applyFill="1" applyBorder="1" applyAlignment="1">
      <alignment horizontal="center" vertical="center"/>
    </xf>
    <xf numFmtId="9" fontId="1" fillId="4" borderId="28" xfId="40" applyFont="1" applyFill="1" applyBorder="1" applyAlignment="1">
      <alignment horizontal="center"/>
    </xf>
    <xf numFmtId="177" fontId="1" fillId="4" borderId="4" xfId="0" applyNumberFormat="1" applyFont="1" applyFill="1" applyBorder="1" applyAlignment="1">
      <alignment horizontal="center"/>
    </xf>
    <xf numFmtId="0" fontId="1" fillId="5" borderId="7" xfId="0" applyFont="1" applyFill="1" applyBorder="1" applyAlignment="1" applyProtection="1">
      <alignment horizontal="left" vertical="center" wrapText="1"/>
      <protection locked="0"/>
    </xf>
    <xf numFmtId="179" fontId="1" fillId="4" borderId="7" xfId="27" applyNumberFormat="1" applyFont="1" applyFill="1" applyBorder="1" applyAlignment="1">
      <alignment horizontal="center" vertical="center"/>
    </xf>
    <xf numFmtId="179" fontId="1" fillId="0" borderId="7" xfId="27" applyNumberFormat="1" applyFont="1" applyFill="1" applyBorder="1" applyAlignment="1">
      <alignment horizontal="center" vertical="center"/>
    </xf>
    <xf numFmtId="177" fontId="1" fillId="4" borderId="23" xfId="0" applyNumberFormat="1" applyFont="1" applyFill="1" applyBorder="1" applyAlignment="1">
      <alignment horizontal="center"/>
    </xf>
    <xf numFmtId="177" fontId="1" fillId="4" borderId="7" xfId="0" applyNumberFormat="1" applyFont="1" applyFill="1" applyBorder="1" applyAlignment="1">
      <alignment horizontal="center"/>
    </xf>
    <xf numFmtId="0" fontId="5" fillId="4" borderId="4" xfId="0" applyFont="1" applyFill="1" applyBorder="1" applyAlignment="1">
      <alignment horizontal="justify" vertical="top" wrapText="1"/>
    </xf>
    <xf numFmtId="0" fontId="5" fillId="4" borderId="4" xfId="0" applyFont="1" applyFill="1" applyBorder="1" applyAlignment="1">
      <alignment horizontal="justify" wrapText="1"/>
    </xf>
    <xf numFmtId="184" fontId="5" fillId="4" borderId="4" xfId="329" applyNumberFormat="1" applyFont="1" applyFill="1" applyBorder="1" applyAlignment="1">
      <alignment vertical="center"/>
    </xf>
    <xf numFmtId="49" fontId="40" fillId="4" borderId="4" xfId="0" applyNumberFormat="1" applyFont="1" applyFill="1" applyBorder="1" applyAlignment="1">
      <alignment horizontal="justify" vertical="top" wrapText="1"/>
    </xf>
    <xf numFmtId="49" fontId="40" fillId="4" borderId="4" xfId="0" applyNumberFormat="1" applyFont="1" applyFill="1" applyBorder="1" applyAlignment="1">
      <alignment horizontal="justify" wrapText="1"/>
    </xf>
    <xf numFmtId="177" fontId="24" fillId="4" borderId="4" xfId="23" applyNumberFormat="1" applyFont="1" applyFill="1" applyBorder="1" applyAlignment="1">
      <alignment vertical="center"/>
    </xf>
    <xf numFmtId="2" fontId="5" fillId="4" borderId="4" xfId="23" applyNumberFormat="1" applyFont="1" applyFill="1" applyBorder="1" applyAlignment="1">
      <alignment vertical="center"/>
    </xf>
    <xf numFmtId="0" fontId="40" fillId="4" borderId="4" xfId="0" applyFont="1" applyFill="1" applyBorder="1" applyAlignment="1">
      <alignment horizontal="justify" vertical="top" wrapText="1"/>
    </xf>
    <xf numFmtId="0" fontId="5" fillId="4" borderId="29" xfId="0" applyFont="1" applyFill="1" applyBorder="1" applyAlignment="1">
      <alignment horizontal="center" vertical="top" wrapText="1"/>
    </xf>
    <xf numFmtId="0" fontId="5" fillId="4" borderId="29" xfId="0" applyFont="1" applyFill="1" applyBorder="1" applyAlignment="1">
      <alignment horizontal="center" wrapText="1"/>
    </xf>
    <xf numFmtId="2" fontId="5" fillId="4" borderId="4" xfId="329" applyNumberFormat="1" applyFont="1" applyFill="1" applyBorder="1" applyAlignment="1">
      <alignment vertical="center"/>
    </xf>
    <xf numFmtId="0" fontId="40" fillId="4" borderId="29" xfId="0" applyFont="1" applyFill="1" applyBorder="1" applyAlignment="1">
      <alignment horizontal="justify" vertical="top" wrapText="1"/>
    </xf>
    <xf numFmtId="0" fontId="40" fillId="4" borderId="29" xfId="0" applyFont="1" applyFill="1" applyBorder="1" applyAlignment="1">
      <alignment horizontal="justify" wrapText="1"/>
    </xf>
    <xf numFmtId="0" fontId="5" fillId="4" borderId="4" xfId="0" applyFont="1" applyFill="1" applyBorder="1" applyAlignment="1">
      <alignment horizontal="left" vertical="top" wrapText="1"/>
    </xf>
    <xf numFmtId="0" fontId="5" fillId="4" borderId="4" xfId="0" applyFont="1" applyFill="1" applyBorder="1" applyAlignment="1">
      <alignment horizontal="justify" vertical="top" wrapText="1"/>
    </xf>
    <xf numFmtId="0" fontId="5" fillId="4" borderId="4" xfId="0" applyFont="1" applyFill="1" applyBorder="1" applyAlignment="1">
      <alignment horizontal="justify" wrapText="1"/>
    </xf>
    <xf numFmtId="0" fontId="5" fillId="4" borderId="4" xfId="0" applyFont="1" applyFill="1" applyBorder="1" applyAlignment="1">
      <alignment horizontal="left" vertical="top" wrapText="1"/>
    </xf>
    <xf numFmtId="2" fontId="5" fillId="4" borderId="4" xfId="23" applyNumberFormat="1" applyFont="1" applyFill="1" applyBorder="1" applyAlignment="1">
      <alignment horizontal="left" vertical="center"/>
    </xf>
    <xf numFmtId="0" fontId="5" fillId="4" borderId="29" xfId="0" applyFont="1" applyFill="1" applyBorder="1" applyAlignment="1">
      <alignment horizontal="justify" vertical="top" wrapText="1"/>
    </xf>
    <xf numFmtId="0" fontId="5" fillId="4" borderId="29" xfId="0" applyFont="1" applyFill="1" applyBorder="1" applyAlignment="1">
      <alignment horizontal="justify" wrapText="1"/>
    </xf>
    <xf numFmtId="0" fontId="5" fillId="4" borderId="29" xfId="0" applyFont="1" applyFill="1" applyBorder="1" applyAlignment="1">
      <alignment horizontal="justify" vertical="center" wrapText="1"/>
    </xf>
    <xf numFmtId="0" fontId="5" fillId="4" borderId="4" xfId="0" applyFont="1" applyFill="1" applyBorder="1" applyAlignment="1" quotePrefix="1">
      <alignment horizontal="justify" vertical="top" wrapText="1"/>
    </xf>
    <xf numFmtId="0" fontId="5" fillId="4" borderId="4" xfId="0" applyFont="1" applyFill="1" applyBorder="1" applyAlignment="1">
      <alignment horizontal="justify" vertical="justify" wrapText="1"/>
    </xf>
    <xf numFmtId="0" fontId="40" fillId="4" borderId="29" xfId="0" applyFont="1" applyFill="1" applyBorder="1" applyAlignment="1">
      <alignment horizontal="justify" vertical="center" wrapText="1"/>
    </xf>
    <xf numFmtId="41" fontId="1" fillId="4" borderId="7" xfId="27" applyNumberFormat="1" applyFont="1" applyFill="1" applyBorder="1" applyAlignment="1">
      <alignment horizontal="center" vertical="center"/>
    </xf>
    <xf numFmtId="39" fontId="1" fillId="4" borderId="4" xfId="0" applyNumberFormat="1" applyFont="1" applyFill="1" applyBorder="1" applyAlignment="1">
      <alignment horizontal="center" vertical="center"/>
    </xf>
    <xf numFmtId="37" fontId="3" fillId="4" borderId="3" xfId="0" applyNumberFormat="1" applyFont="1" applyFill="1" applyBorder="1" applyAlignment="1">
      <alignment horizontal="center" vertical="center" wrapText="1"/>
    </xf>
    <xf numFmtId="2" fontId="3" fillId="4" borderId="4" xfId="0" applyNumberFormat="1" applyFont="1" applyFill="1" applyBorder="1" applyAlignment="1">
      <alignment horizontal="center" vertical="center" wrapText="1"/>
    </xf>
    <xf numFmtId="10" fontId="1" fillId="4" borderId="3" xfId="40" applyNumberFormat="1" applyFont="1" applyFill="1" applyBorder="1" applyAlignment="1">
      <alignment horizontal="center" vertical="center"/>
    </xf>
    <xf numFmtId="10" fontId="3" fillId="4" borderId="3" xfId="40" applyNumberFormat="1" applyFont="1" applyFill="1" applyBorder="1" applyAlignment="1">
      <alignment horizontal="center" vertical="center"/>
    </xf>
    <xf numFmtId="10" fontId="3" fillId="4" borderId="4" xfId="0" applyNumberFormat="1" applyFont="1" applyFill="1" applyBorder="1" applyAlignment="1">
      <alignment horizontal="center" vertical="center"/>
    </xf>
    <xf numFmtId="2" fontId="3" fillId="4" borderId="4" xfId="0" applyNumberFormat="1" applyFont="1" applyFill="1" applyBorder="1" applyAlignment="1">
      <alignment horizontal="center" vertical="center"/>
    </xf>
    <xf numFmtId="37" fontId="1" fillId="4" borderId="4" xfId="0" applyNumberFormat="1" applyFont="1" applyFill="1" applyBorder="1" applyAlignment="1">
      <alignment horizontal="center" vertical="center"/>
    </xf>
    <xf numFmtId="37" fontId="1" fillId="0" borderId="11" xfId="27" applyNumberFormat="1" applyFont="1" applyFill="1" applyBorder="1" applyAlignment="1">
      <alignment horizontal="center" vertical="center"/>
    </xf>
    <xf numFmtId="37" fontId="1" fillId="0" borderId="4" xfId="0" applyNumberFormat="1" applyFont="1" applyFill="1" applyBorder="1" applyAlignment="1">
      <alignment horizontal="center" vertical="center" wrapText="1"/>
    </xf>
    <xf numFmtId="174" fontId="13" fillId="4" borderId="3" xfId="0" applyNumberFormat="1" applyFont="1" applyFill="1" applyBorder="1" applyAlignment="1">
      <alignment vertical="center"/>
    </xf>
    <xf numFmtId="174" fontId="13" fillId="4" borderId="4" xfId="0" applyNumberFormat="1" applyFont="1" applyFill="1" applyBorder="1" applyAlignment="1">
      <alignment vertical="center"/>
    </xf>
    <xf numFmtId="10" fontId="12" fillId="4" borderId="4" xfId="33" applyNumberFormat="1" applyFont="1" applyFill="1" applyBorder="1" applyAlignment="1">
      <alignment horizontal="center" vertical="center" wrapText="1"/>
      <protection/>
    </xf>
    <xf numFmtId="10" fontId="13" fillId="4" borderId="4" xfId="0" applyNumberFormat="1" applyFont="1" applyFill="1" applyBorder="1" applyAlignment="1">
      <alignment vertical="center"/>
    </xf>
    <xf numFmtId="10" fontId="12" fillId="4" borderId="7" xfId="33" applyNumberFormat="1" applyFont="1" applyFill="1" applyBorder="1" applyAlignment="1">
      <alignment horizontal="center" vertical="center" wrapText="1"/>
      <protection/>
    </xf>
    <xf numFmtId="10" fontId="46" fillId="4" borderId="4" xfId="33" applyNumberFormat="1" applyFont="1" applyFill="1" applyBorder="1" applyAlignment="1">
      <alignment horizontal="center" vertical="center" wrapText="1"/>
      <protection/>
    </xf>
    <xf numFmtId="174" fontId="13" fillId="4" borderId="4" xfId="0" applyNumberFormat="1" applyFont="1" applyFill="1" applyBorder="1" applyAlignment="1">
      <alignment vertical="center"/>
    </xf>
    <xf numFmtId="174" fontId="13" fillId="4" borderId="13" xfId="0" applyNumberFormat="1" applyFont="1" applyFill="1" applyBorder="1" applyAlignment="1">
      <alignment vertical="center"/>
    </xf>
    <xf numFmtId="10" fontId="11" fillId="4" borderId="3" xfId="33" applyNumberFormat="1" applyFont="1" applyFill="1" applyBorder="1" applyAlignment="1">
      <alignment horizontal="center" vertical="center" wrapText="1"/>
      <protection/>
    </xf>
    <xf numFmtId="10" fontId="12" fillId="4" borderId="11" xfId="33" applyNumberFormat="1" applyFont="1" applyFill="1" applyBorder="1" applyAlignment="1">
      <alignment horizontal="center" vertical="center" wrapText="1"/>
      <protection/>
    </xf>
    <xf numFmtId="174" fontId="13" fillId="4" borderId="11" xfId="0" applyNumberFormat="1" applyFont="1" applyFill="1" applyBorder="1" applyAlignment="1">
      <alignment vertical="center"/>
    </xf>
    <xf numFmtId="10" fontId="12" fillId="4" borderId="4" xfId="33" applyNumberFormat="1" applyFont="1" applyFill="1" applyBorder="1" applyAlignment="1">
      <alignment horizontal="center" vertical="center" wrapText="1"/>
      <protection/>
    </xf>
    <xf numFmtId="10" fontId="11" fillId="4" borderId="7" xfId="33" applyNumberFormat="1" applyFont="1" applyFill="1" applyBorder="1" applyAlignment="1">
      <alignment horizontal="center" vertical="center" wrapText="1"/>
      <protection/>
    </xf>
    <xf numFmtId="3" fontId="12" fillId="4" borderId="13" xfId="0" applyNumberFormat="1" applyFont="1" applyFill="1" applyBorder="1" applyAlignment="1" applyProtection="1">
      <alignment horizontal="center" vertical="center"/>
      <protection/>
    </xf>
    <xf numFmtId="0" fontId="30" fillId="4" borderId="13" xfId="0" applyNumberFormat="1" applyFont="1" applyFill="1" applyBorder="1" applyAlignment="1" applyProtection="1">
      <alignment horizontal="center"/>
      <protection/>
    </xf>
    <xf numFmtId="4" fontId="12" fillId="4" borderId="13" xfId="0" applyNumberFormat="1" applyFont="1" applyFill="1" applyBorder="1" applyAlignment="1" applyProtection="1">
      <alignment horizontal="center" vertical="center"/>
      <protection/>
    </xf>
    <xf numFmtId="4" fontId="11" fillId="4" borderId="13" xfId="0" applyNumberFormat="1" applyFont="1" applyFill="1" applyBorder="1" applyAlignment="1" applyProtection="1">
      <alignment horizontal="center" vertical="center"/>
      <protection/>
    </xf>
    <xf numFmtId="3" fontId="11" fillId="4" borderId="4" xfId="0" applyNumberFormat="1" applyFont="1" applyFill="1" applyBorder="1" applyAlignment="1" applyProtection="1">
      <alignment horizontal="center" vertical="center"/>
      <protection/>
    </xf>
    <xf numFmtId="0" fontId="6" fillId="4" borderId="4" xfId="0" applyNumberFormat="1" applyFont="1" applyFill="1" applyBorder="1" applyAlignment="1" applyProtection="1">
      <alignment horizontal="center"/>
      <protection/>
    </xf>
    <xf numFmtId="4" fontId="12" fillId="4" borderId="4" xfId="0" applyNumberFormat="1" applyFont="1" applyFill="1" applyBorder="1" applyAlignment="1" applyProtection="1">
      <alignment horizontal="center" vertical="center"/>
      <protection/>
    </xf>
    <xf numFmtId="0" fontId="30" fillId="4" borderId="4" xfId="0" applyNumberFormat="1" applyFont="1" applyFill="1" applyBorder="1" applyAlignment="1" applyProtection="1">
      <alignment horizontal="center"/>
      <protection/>
    </xf>
    <xf numFmtId="4" fontId="11" fillId="4" borderId="4" xfId="0" applyNumberFormat="1" applyFont="1" applyFill="1" applyBorder="1" applyAlignment="1" applyProtection="1">
      <alignment horizontal="center" vertical="center"/>
      <protection/>
    </xf>
    <xf numFmtId="3" fontId="11" fillId="4" borderId="11" xfId="0" applyNumberFormat="1" applyFont="1" applyFill="1" applyBorder="1" applyAlignment="1" applyProtection="1">
      <alignment horizontal="center" vertical="center"/>
      <protection/>
    </xf>
    <xf numFmtId="3" fontId="11" fillId="4" borderId="7"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41" fontId="2" fillId="4" borderId="4" xfId="0" applyNumberFormat="1" applyFont="1" applyFill="1" applyBorder="1" applyAlignment="1" applyProtection="1">
      <alignment horizontal="center" vertical="center"/>
      <protection/>
    </xf>
    <xf numFmtId="3" fontId="12" fillId="4" borderId="3" xfId="0" applyNumberFormat="1" applyFont="1" applyFill="1" applyBorder="1" applyAlignment="1" applyProtection="1">
      <alignment horizontal="center" vertical="center"/>
      <protection/>
    </xf>
    <xf numFmtId="4" fontId="12" fillId="4" borderId="3" xfId="0" applyNumberFormat="1" applyFont="1" applyFill="1" applyBorder="1" applyAlignment="1" applyProtection="1">
      <alignment horizontal="center" vertical="center"/>
      <protection/>
    </xf>
    <xf numFmtId="4" fontId="11" fillId="4" borderId="3" xfId="0" applyNumberFormat="1" applyFont="1" applyFill="1" applyBorder="1" applyAlignment="1" applyProtection="1">
      <alignment horizontal="center" vertical="center"/>
      <protection/>
    </xf>
    <xf numFmtId="3" fontId="11" fillId="4" borderId="3" xfId="0" applyNumberFormat="1" applyFont="1" applyFill="1" applyBorder="1" applyAlignment="1" applyProtection="1">
      <alignment horizontal="center" vertical="center"/>
      <protection/>
    </xf>
    <xf numFmtId="39" fontId="11" fillId="4" borderId="13" xfId="0" applyNumberFormat="1" applyFont="1" applyFill="1" applyBorder="1" applyAlignment="1" applyProtection="1">
      <alignment horizontal="center" vertical="center" wrapText="1"/>
      <protection/>
    </xf>
    <xf numFmtId="4" fontId="11" fillId="4" borderId="13" xfId="0" applyNumberFormat="1" applyFont="1" applyFill="1" applyBorder="1" applyAlignment="1" applyProtection="1">
      <alignment horizontal="center" vertical="center" wrapText="1"/>
      <protection/>
    </xf>
    <xf numFmtId="4" fontId="11" fillId="4" borderId="4" xfId="0" applyNumberFormat="1" applyFont="1" applyFill="1" applyBorder="1" applyAlignment="1" applyProtection="1">
      <alignment horizontal="center" vertical="center" wrapText="1"/>
      <protection/>
    </xf>
    <xf numFmtId="184" fontId="2" fillId="4" borderId="4" xfId="0" applyNumberFormat="1" applyFont="1" applyFill="1" applyBorder="1" applyAlignment="1" applyProtection="1">
      <alignment horizontal="center" vertical="center"/>
      <protection/>
    </xf>
    <xf numFmtId="39" fontId="11" fillId="4" borderId="4" xfId="0" applyNumberFormat="1" applyFont="1" applyFill="1" applyBorder="1" applyAlignment="1" applyProtection="1">
      <alignment horizontal="center" vertical="center" wrapText="1"/>
      <protection/>
    </xf>
    <xf numFmtId="3" fontId="12" fillId="4" borderId="11" xfId="0" applyNumberFormat="1" applyFont="1" applyFill="1" applyBorder="1" applyAlignment="1" applyProtection="1">
      <alignment horizontal="center" vertical="center"/>
      <protection/>
    </xf>
    <xf numFmtId="39" fontId="12" fillId="4" borderId="11" xfId="0" applyNumberFormat="1" applyFont="1" applyFill="1" applyBorder="1" applyAlignment="1" applyProtection="1">
      <alignment horizontal="center" vertical="center"/>
      <protection/>
    </xf>
    <xf numFmtId="4" fontId="12" fillId="4" borderId="3" xfId="0" applyNumberFormat="1" applyFont="1" applyFill="1" applyBorder="1" applyAlignment="1" applyProtection="1">
      <alignment horizontal="center" vertical="center" wrapText="1"/>
      <protection/>
    </xf>
    <xf numFmtId="3" fontId="12" fillId="4" borderId="3" xfId="0" applyNumberFormat="1" applyFont="1" applyFill="1" applyBorder="1" applyAlignment="1" applyProtection="1">
      <alignment horizontal="center" vertical="center" wrapText="1"/>
      <protection/>
    </xf>
    <xf numFmtId="4" fontId="11" fillId="4" borderId="30" xfId="0" applyNumberFormat="1" applyFont="1" applyFill="1" applyBorder="1" applyAlignment="1" applyProtection="1">
      <alignment horizontal="center" vertical="center"/>
      <protection/>
    </xf>
    <xf numFmtId="3" fontId="11" fillId="4" borderId="31" xfId="0" applyNumberFormat="1" applyFont="1" applyFill="1" applyBorder="1" applyAlignment="1" applyProtection="1">
      <alignment horizontal="center" vertical="center" wrapText="1"/>
      <protection/>
    </xf>
    <xf numFmtId="3" fontId="12" fillId="4" borderId="4" xfId="0" applyNumberFormat="1" applyFont="1" applyFill="1" applyBorder="1" applyAlignment="1" applyProtection="1">
      <alignment horizontal="center" vertical="center" wrapText="1"/>
      <protection/>
    </xf>
    <xf numFmtId="3" fontId="11" fillId="4" borderId="31" xfId="0" applyNumberFormat="1" applyFont="1" applyFill="1" applyBorder="1" applyAlignment="1" applyProtection="1">
      <alignment horizontal="center" vertical="center"/>
      <protection/>
    </xf>
    <xf numFmtId="3" fontId="11" fillId="4" borderId="7" xfId="0" applyNumberFormat="1" applyFont="1" applyFill="1" applyBorder="1" applyAlignment="1" applyProtection="1">
      <alignment horizontal="center" vertical="center" wrapText="1"/>
      <protection/>
    </xf>
    <xf numFmtId="170" fontId="2" fillId="4" borderId="7" xfId="0" applyNumberFormat="1" applyFont="1" applyFill="1" applyBorder="1" applyAlignment="1" applyProtection="1">
      <alignment horizontal="center" vertical="center"/>
      <protection/>
    </xf>
    <xf numFmtId="3" fontId="11" fillId="4" borderId="8" xfId="0" applyNumberFormat="1" applyFont="1" applyFill="1" applyBorder="1" applyAlignment="1" applyProtection="1">
      <alignment horizontal="center" vertical="center" wrapText="1"/>
      <protection/>
    </xf>
    <xf numFmtId="3" fontId="11" fillId="4" borderId="3" xfId="0" applyNumberFormat="1" applyFont="1" applyFill="1" applyBorder="1" applyAlignment="1" applyProtection="1">
      <alignment horizontal="center" vertical="center" wrapText="1"/>
      <protection/>
    </xf>
    <xf numFmtId="3" fontId="11" fillId="4" borderId="30" xfId="0" applyNumberFormat="1" applyFont="1" applyFill="1" applyBorder="1" applyAlignment="1" applyProtection="1">
      <alignment horizontal="center" vertical="center"/>
      <protection/>
    </xf>
    <xf numFmtId="3" fontId="11" fillId="4" borderId="8" xfId="0" applyNumberFormat="1" applyFont="1" applyFill="1" applyBorder="1" applyAlignment="1" applyProtection="1">
      <alignment horizontal="center" vertical="center"/>
      <protection/>
    </xf>
    <xf numFmtId="4" fontId="12" fillId="4" borderId="13" xfId="0" applyNumberFormat="1" applyFont="1" applyFill="1" applyBorder="1" applyAlignment="1" applyProtection="1">
      <alignment horizontal="center" vertical="center" wrapText="1"/>
      <protection/>
    </xf>
    <xf numFmtId="3" fontId="12" fillId="4" borderId="13" xfId="0" applyNumberFormat="1" applyFont="1" applyFill="1" applyBorder="1" applyAlignment="1" applyProtection="1">
      <alignment horizontal="center" vertical="center" wrapText="1"/>
      <protection/>
    </xf>
    <xf numFmtId="3" fontId="11" fillId="4" borderId="13" xfId="0" applyNumberFormat="1" applyFont="1" applyFill="1" applyBorder="1" applyAlignment="1" applyProtection="1">
      <alignment horizontal="center" vertical="center"/>
      <protection/>
    </xf>
    <xf numFmtId="170" fontId="2" fillId="4" borderId="4" xfId="0" applyNumberFormat="1" applyFont="1" applyFill="1" applyBorder="1" applyAlignment="1" applyProtection="1">
      <alignment horizontal="center" vertical="center"/>
      <protection/>
    </xf>
    <xf numFmtId="4" fontId="12" fillId="4" borderId="11" xfId="0" applyNumberFormat="1" applyFont="1" applyFill="1" applyBorder="1" applyAlignment="1" applyProtection="1">
      <alignment horizontal="center" vertical="center"/>
      <protection/>
    </xf>
    <xf numFmtId="3" fontId="11" fillId="4" borderId="11" xfId="0" applyNumberFormat="1" applyFont="1" applyFill="1" applyBorder="1" applyAlignment="1" applyProtection="1">
      <alignment horizontal="center" vertical="center" wrapText="1"/>
      <protection/>
    </xf>
    <xf numFmtId="181" fontId="11" fillId="4" borderId="3" xfId="0" applyNumberFormat="1" applyFont="1" applyFill="1" applyBorder="1" applyAlignment="1" applyProtection="1">
      <alignment horizontal="center" vertical="center"/>
      <protection/>
    </xf>
    <xf numFmtId="41" fontId="2" fillId="4" borderId="7" xfId="0" applyNumberFormat="1" applyFont="1" applyFill="1" applyBorder="1" applyAlignment="1" applyProtection="1">
      <alignment horizontal="center" vertical="center"/>
      <protection/>
    </xf>
    <xf numFmtId="4" fontId="12" fillId="4" borderId="30" xfId="0" applyNumberFormat="1" applyFont="1" applyFill="1" applyBorder="1" applyAlignment="1" applyProtection="1">
      <alignment horizontal="center" vertical="center"/>
      <protection/>
    </xf>
    <xf numFmtId="180" fontId="12" fillId="4" borderId="31" xfId="0" applyNumberFormat="1" applyFont="1" applyFill="1" applyBorder="1" applyAlignment="1" applyProtection="1">
      <alignment horizontal="center" vertical="center"/>
      <protection/>
    </xf>
    <xf numFmtId="41" fontId="2" fillId="4" borderId="7" xfId="0" applyNumberFormat="1" applyFont="1" applyFill="1" applyBorder="1" applyAlignment="1" applyProtection="1">
      <alignment vertical="center"/>
      <protection/>
    </xf>
    <xf numFmtId="9" fontId="12" fillId="4" borderId="3" xfId="0" applyNumberFormat="1" applyFont="1" applyFill="1" applyBorder="1" applyAlignment="1" applyProtection="1">
      <alignment horizontal="center" vertical="center" wrapText="1"/>
      <protection/>
    </xf>
    <xf numFmtId="9" fontId="11" fillId="4" borderId="3" xfId="0" applyNumberFormat="1" applyFont="1" applyFill="1" applyBorder="1" applyAlignment="1" applyProtection="1">
      <alignment horizontal="center" vertical="center" wrapText="1"/>
      <protection/>
    </xf>
    <xf numFmtId="3" fontId="11" fillId="4" borderId="30" xfId="0" applyNumberFormat="1" applyFont="1" applyFill="1" applyBorder="1" applyAlignment="1" applyProtection="1">
      <alignment horizontal="center" vertical="center" wrapText="1"/>
      <protection/>
    </xf>
    <xf numFmtId="39" fontId="11" fillId="4" borderId="4" xfId="0" applyNumberFormat="1" applyFont="1" applyFill="1" applyBorder="1" applyAlignment="1" applyProtection="1">
      <alignment horizontal="center" vertical="center"/>
      <protection/>
    </xf>
    <xf numFmtId="9" fontId="12" fillId="4" borderId="4" xfId="0" applyNumberFormat="1" applyFont="1" applyFill="1" applyBorder="1" applyAlignment="1" applyProtection="1">
      <alignment horizontal="center" vertical="center" wrapText="1"/>
      <protection/>
    </xf>
    <xf numFmtId="9" fontId="11" fillId="4" borderId="4" xfId="0" applyNumberFormat="1" applyFont="1" applyFill="1" applyBorder="1" applyAlignment="1" applyProtection="1">
      <alignment horizontal="center" vertical="center" wrapText="1"/>
      <protection/>
    </xf>
    <xf numFmtId="39" fontId="11" fillId="4" borderId="7" xfId="0" applyNumberFormat="1" applyFont="1" applyFill="1" applyBorder="1" applyAlignment="1" applyProtection="1">
      <alignment horizontal="center" vertical="center"/>
      <protection/>
    </xf>
    <xf numFmtId="39" fontId="12" fillId="4" borderId="3" xfId="0" applyNumberFormat="1" applyFont="1" applyFill="1" applyBorder="1" applyAlignment="1" applyProtection="1">
      <alignment horizontal="center" vertical="center" wrapText="1"/>
      <protection/>
    </xf>
    <xf numFmtId="39" fontId="12" fillId="4" borderId="4" xfId="0" applyNumberFormat="1" applyFont="1" applyFill="1" applyBorder="1" applyAlignment="1" applyProtection="1">
      <alignment horizontal="center" vertical="center"/>
      <protection/>
    </xf>
    <xf numFmtId="39" fontId="11" fillId="4" borderId="3" xfId="0" applyNumberFormat="1" applyFont="1" applyFill="1" applyBorder="1" applyAlignment="1" applyProtection="1">
      <alignment horizontal="center" vertical="center"/>
      <protection/>
    </xf>
    <xf numFmtId="192" fontId="11" fillId="4" borderId="3" xfId="0" applyNumberFormat="1" applyFont="1" applyFill="1" applyBorder="1" applyAlignment="1" applyProtection="1">
      <alignment horizontal="center" vertical="center"/>
      <protection/>
    </xf>
    <xf numFmtId="39" fontId="11" fillId="4" borderId="31" xfId="0" applyNumberFormat="1" applyFont="1" applyFill="1" applyBorder="1" applyAlignment="1" applyProtection="1">
      <alignment horizontal="center" vertical="center"/>
      <protection/>
    </xf>
    <xf numFmtId="192" fontId="11" fillId="4" borderId="4" xfId="0" applyNumberFormat="1" applyFont="1" applyFill="1" applyBorder="1" applyAlignment="1" applyProtection="1">
      <alignment horizontal="center" vertical="center"/>
      <protection/>
    </xf>
    <xf numFmtId="4" fontId="11" fillId="4" borderId="31" xfId="0" applyNumberFormat="1" applyFont="1" applyFill="1" applyBorder="1" applyAlignment="1" applyProtection="1">
      <alignment horizontal="center" vertical="center"/>
      <protection/>
    </xf>
    <xf numFmtId="0" fontId="11" fillId="4" borderId="4" xfId="0" applyNumberFormat="1" applyFont="1" applyFill="1" applyBorder="1" applyAlignment="1" applyProtection="1">
      <alignment horizontal="center" vertical="center"/>
      <protection/>
    </xf>
    <xf numFmtId="39" fontId="11" fillId="4" borderId="8" xfId="0" applyNumberFormat="1" applyFont="1" applyFill="1" applyBorder="1" applyAlignment="1" applyProtection="1">
      <alignment horizontal="center" vertical="center"/>
      <protection/>
    </xf>
    <xf numFmtId="0" fontId="11" fillId="4" borderId="3" xfId="0" applyNumberFormat="1" applyFont="1" applyFill="1" applyBorder="1" applyAlignment="1" applyProtection="1">
      <alignment horizontal="center"/>
      <protection/>
    </xf>
    <xf numFmtId="39" fontId="11" fillId="4" borderId="30" xfId="0" applyNumberFormat="1" applyFont="1" applyFill="1" applyBorder="1" applyAlignment="1" applyProtection="1">
      <alignment horizontal="center" vertical="center"/>
      <protection/>
    </xf>
    <xf numFmtId="4" fontId="11" fillId="4" borderId="4" xfId="0" applyNumberFormat="1" applyFont="1" applyFill="1" applyBorder="1" applyAlignment="1" applyProtection="1">
      <alignment horizontal="center"/>
      <protection/>
    </xf>
    <xf numFmtId="0" fontId="11" fillId="4" borderId="4" xfId="0" applyNumberFormat="1" applyFont="1" applyFill="1" applyBorder="1" applyAlignment="1" applyProtection="1">
      <alignment horizontal="center"/>
      <protection/>
    </xf>
    <xf numFmtId="39" fontId="11" fillId="4" borderId="14" xfId="0" applyNumberFormat="1" applyFont="1" applyFill="1" applyBorder="1" applyAlignment="1" applyProtection="1">
      <alignment horizontal="center" vertical="center"/>
      <protection/>
    </xf>
    <xf numFmtId="0" fontId="11" fillId="4" borderId="7" xfId="0" applyNumberFormat="1" applyFont="1" applyFill="1" applyBorder="1" applyAlignment="1" applyProtection="1">
      <alignment horizontal="center"/>
      <protection/>
    </xf>
    <xf numFmtId="39" fontId="11" fillId="4" borderId="13" xfId="0" applyNumberFormat="1" applyFont="1" applyFill="1" applyBorder="1" applyAlignment="1" applyProtection="1">
      <alignment horizontal="center" vertical="center"/>
      <protection/>
    </xf>
    <xf numFmtId="0" fontId="11" fillId="4" borderId="13" xfId="0" applyNumberFormat="1" applyFont="1" applyFill="1" applyBorder="1" applyAlignment="1" applyProtection="1">
      <alignment horizontal="center"/>
      <protection/>
    </xf>
    <xf numFmtId="0" fontId="5" fillId="5" borderId="3"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5" fillId="5" borderId="4" xfId="0" applyFont="1" applyFill="1" applyBorder="1" applyAlignment="1">
      <alignment horizontal="center" vertical="center"/>
    </xf>
    <xf numFmtId="0" fontId="5" fillId="5" borderId="4"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30"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8" xfId="0" applyFont="1" applyFill="1" applyBorder="1" applyAlignment="1" applyProtection="1">
      <alignment horizontal="center" vertical="center" wrapText="1"/>
      <protection locked="0"/>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7" fillId="5" borderId="4"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7" fillId="4" borderId="2" xfId="0" applyFont="1" applyFill="1" applyBorder="1" applyAlignment="1">
      <alignment horizontal="left" vertical="center" wrapText="1"/>
    </xf>
    <xf numFmtId="0" fontId="7" fillId="4" borderId="33" xfId="0" applyFont="1" applyFill="1" applyBorder="1" applyAlignment="1">
      <alignment horizontal="left" vertical="center" wrapText="1"/>
    </xf>
    <xf numFmtId="0" fontId="7" fillId="4" borderId="34"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32"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17" fillId="4" borderId="36" xfId="0" applyFont="1" applyFill="1" applyBorder="1" applyAlignment="1">
      <alignment horizontal="left" vertical="center" wrapText="1"/>
    </xf>
    <xf numFmtId="0" fontId="17" fillId="4" borderId="37" xfId="0" applyFont="1" applyFill="1" applyBorder="1" applyAlignment="1">
      <alignment horizontal="left" vertical="center" wrapText="1"/>
    </xf>
    <xf numFmtId="0" fontId="17" fillId="4" borderId="38" xfId="0" applyFont="1" applyFill="1" applyBorder="1" applyAlignment="1">
      <alignment horizontal="left" vertical="center" wrapText="1"/>
    </xf>
    <xf numFmtId="0" fontId="17" fillId="4" borderId="20" xfId="0" applyFont="1" applyFill="1" applyBorder="1" applyAlignment="1">
      <alignment horizontal="left" vertical="center" wrapText="1"/>
    </xf>
    <xf numFmtId="0" fontId="17" fillId="4" borderId="39" xfId="0" applyFont="1" applyFill="1" applyBorder="1" applyAlignment="1">
      <alignment horizontal="left" vertical="center" wrapText="1"/>
    </xf>
    <xf numFmtId="0" fontId="17" fillId="4" borderId="40"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32"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32" fillId="0" borderId="41" xfId="0" applyFont="1" applyFill="1" applyBorder="1" applyAlignment="1">
      <alignment horizontal="center"/>
    </xf>
    <xf numFmtId="0" fontId="32" fillId="0" borderId="42" xfId="0" applyFont="1" applyFill="1" applyBorder="1" applyAlignment="1">
      <alignment horizontal="center"/>
    </xf>
    <xf numFmtId="0" fontId="32" fillId="0" borderId="43" xfId="0" applyFont="1" applyFill="1" applyBorder="1" applyAlignment="1">
      <alignment horizontal="center"/>
    </xf>
    <xf numFmtId="0" fontId="32" fillId="0" borderId="28" xfId="0" applyFont="1" applyFill="1" applyBorder="1" applyAlignment="1">
      <alignment horizontal="center"/>
    </xf>
    <xf numFmtId="0" fontId="32" fillId="0" borderId="0" xfId="0" applyFont="1" applyFill="1" applyBorder="1" applyAlignment="1">
      <alignment horizontal="center"/>
    </xf>
    <xf numFmtId="0" fontId="32" fillId="0" borderId="44" xfId="0" applyFont="1" applyFill="1" applyBorder="1" applyAlignment="1">
      <alignment horizontal="center"/>
    </xf>
    <xf numFmtId="0" fontId="32" fillId="0" borderId="28" xfId="0" applyFont="1" applyFill="1" applyBorder="1" applyAlignment="1">
      <alignment horizontal="center"/>
    </xf>
    <xf numFmtId="0" fontId="19" fillId="0" borderId="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9" fillId="0" borderId="28" xfId="0" applyFont="1" applyFill="1" applyBorder="1" applyAlignment="1">
      <alignment horizontal="center"/>
    </xf>
    <xf numFmtId="0" fontId="29" fillId="0" borderId="0" xfId="0" applyFont="1" applyFill="1" applyBorder="1" applyAlignment="1">
      <alignment horizontal="center"/>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47" xfId="0" applyFont="1" applyFill="1" applyBorder="1" applyAlignment="1">
      <alignment horizontal="center" vertical="center" wrapText="1"/>
    </xf>
    <xf numFmtId="0" fontId="1" fillId="4" borderId="48"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30"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30"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30" xfId="0" applyFont="1" applyFill="1" applyBorder="1" applyAlignment="1">
      <alignment horizontal="justify" vertical="center" wrapText="1"/>
    </xf>
    <xf numFmtId="0" fontId="1" fillId="4" borderId="31" xfId="0" applyFont="1" applyFill="1" applyBorder="1" applyAlignment="1">
      <alignment horizontal="justify" vertical="center" wrapText="1"/>
    </xf>
    <xf numFmtId="0" fontId="1" fillId="4" borderId="8" xfId="0" applyFont="1" applyFill="1" applyBorder="1" applyAlignment="1">
      <alignment horizontal="justify"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4" borderId="8" xfId="0" applyFont="1" applyFill="1" applyBorder="1" applyAlignment="1">
      <alignment horizontal="justify" vertical="center" wrapText="1"/>
    </xf>
    <xf numFmtId="0" fontId="1" fillId="4" borderId="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4" borderId="7" xfId="0" applyFont="1" applyFill="1" applyBorder="1" applyAlignment="1">
      <alignment horizontal="justify"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49"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50" xfId="0" applyFont="1" applyFill="1" applyBorder="1" applyAlignment="1">
      <alignment horizontal="center" vertical="center" wrapText="1"/>
    </xf>
    <xf numFmtId="0" fontId="1" fillId="4" borderId="51" xfId="0" applyFont="1" applyFill="1" applyBorder="1" applyAlignment="1">
      <alignment horizontal="center" vertical="center" wrapText="1"/>
    </xf>
    <xf numFmtId="0" fontId="1" fillId="4" borderId="52" xfId="0" applyFont="1" applyFill="1" applyBorder="1" applyAlignment="1">
      <alignment horizontal="center" vertical="center" wrapText="1"/>
    </xf>
    <xf numFmtId="0" fontId="1" fillId="4" borderId="53" xfId="0" applyFont="1" applyFill="1" applyBorder="1" applyAlignment="1">
      <alignment horizontal="center" vertical="center" wrapText="1"/>
    </xf>
    <xf numFmtId="0" fontId="1" fillId="4" borderId="54" xfId="0" applyFont="1" applyFill="1" applyBorder="1" applyAlignment="1">
      <alignment horizontal="center" vertical="center" wrapText="1"/>
    </xf>
    <xf numFmtId="0" fontId="1" fillId="4" borderId="55"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4" borderId="7" xfId="0" applyFont="1" applyFill="1" applyBorder="1" applyAlignment="1">
      <alignment horizontal="justify" vertical="center" wrapText="1"/>
    </xf>
    <xf numFmtId="0" fontId="31" fillId="7" borderId="4" xfId="0" applyFont="1" applyFill="1" applyBorder="1" applyAlignment="1">
      <alignment horizontal="center" vertical="center"/>
    </xf>
    <xf numFmtId="0" fontId="29" fillId="0" borderId="4" xfId="0" applyFont="1" applyFill="1" applyBorder="1" applyAlignment="1">
      <alignment horizontal="center" vertical="center"/>
    </xf>
    <xf numFmtId="0" fontId="31" fillId="7" borderId="4" xfId="0" applyFont="1" applyFill="1" applyBorder="1" applyAlignment="1">
      <alignment horizontal="center" vertical="center" wrapText="1"/>
    </xf>
    <xf numFmtId="0" fontId="29" fillId="0" borderId="4" xfId="0" applyFont="1" applyFill="1" applyBorder="1" applyAlignment="1">
      <alignment horizontal="left" vertical="center"/>
    </xf>
    <xf numFmtId="0" fontId="5" fillId="5" borderId="11" xfId="0" applyFont="1" applyFill="1" applyBorder="1" applyAlignment="1">
      <alignment horizontal="center" vertical="center" wrapText="1"/>
    </xf>
    <xf numFmtId="0" fontId="5" fillId="5" borderId="11" xfId="0" applyFont="1" applyFill="1" applyBorder="1" applyAlignment="1">
      <alignment horizontal="center"/>
    </xf>
    <xf numFmtId="0" fontId="1" fillId="4" borderId="56"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58" xfId="0" applyFont="1" applyFill="1" applyBorder="1" applyAlignment="1">
      <alignment horizontal="center" vertical="center" wrapText="1"/>
    </xf>
    <xf numFmtId="0" fontId="1" fillId="5" borderId="28" xfId="0" applyFont="1" applyFill="1" applyBorder="1" applyAlignment="1" applyProtection="1">
      <alignment horizontal="center" vertical="center" wrapText="1"/>
      <protection locked="0"/>
    </xf>
    <xf numFmtId="0" fontId="1" fillId="5" borderId="0" xfId="0" applyFont="1" applyFill="1" applyBorder="1" applyAlignment="1" applyProtection="1">
      <alignment horizontal="center" vertical="center" wrapText="1"/>
      <protection locked="0"/>
    </xf>
    <xf numFmtId="0" fontId="1" fillId="5" borderId="44" xfId="0" applyFont="1" applyFill="1" applyBorder="1" applyAlignment="1" applyProtection="1">
      <alignment horizontal="center" vertical="center" wrapText="1"/>
      <protection locked="0"/>
    </xf>
    <xf numFmtId="0" fontId="1" fillId="5" borderId="59" xfId="0" applyFont="1" applyFill="1" applyBorder="1" applyAlignment="1" applyProtection="1">
      <alignment horizontal="center" vertical="center" wrapText="1"/>
      <protection locked="0"/>
    </xf>
    <xf numFmtId="0" fontId="1" fillId="5" borderId="60" xfId="0" applyFont="1" applyFill="1" applyBorder="1" applyAlignment="1" applyProtection="1">
      <alignment horizontal="center" vertical="center" wrapText="1"/>
      <protection locked="0"/>
    </xf>
    <xf numFmtId="0" fontId="1" fillId="5" borderId="61" xfId="0" applyFont="1" applyFill="1" applyBorder="1" applyAlignment="1" applyProtection="1">
      <alignment horizontal="center" vertical="center" wrapText="1"/>
      <protection locked="0"/>
    </xf>
    <xf numFmtId="0" fontId="29" fillId="0" borderId="41" xfId="0" applyFont="1" applyFill="1" applyBorder="1" applyAlignment="1">
      <alignment horizontal="center"/>
    </xf>
    <xf numFmtId="0" fontId="29" fillId="0" borderId="42" xfId="0" applyFont="1" applyFill="1" applyBorder="1" applyAlignment="1">
      <alignment horizontal="center"/>
    </xf>
    <xf numFmtId="0" fontId="29" fillId="0" borderId="43" xfId="0" applyFont="1" applyFill="1" applyBorder="1" applyAlignment="1">
      <alignment horizontal="center"/>
    </xf>
    <xf numFmtId="0" fontId="29" fillId="0" borderId="44" xfId="0" applyFont="1" applyFill="1" applyBorder="1" applyAlignment="1">
      <alignment horizontal="center"/>
    </xf>
    <xf numFmtId="0" fontId="29" fillId="0" borderId="59" xfId="0" applyFont="1" applyFill="1" applyBorder="1" applyAlignment="1">
      <alignment horizontal="center"/>
    </xf>
    <xf numFmtId="0" fontId="29" fillId="0" borderId="60" xfId="0" applyFont="1" applyFill="1" applyBorder="1" applyAlignment="1">
      <alignment horizontal="center"/>
    </xf>
    <xf numFmtId="0" fontId="29" fillId="0" borderId="61" xfId="0" applyFont="1" applyFill="1" applyBorder="1" applyAlignment="1">
      <alignment horizontal="center"/>
    </xf>
    <xf numFmtId="0" fontId="7" fillId="5" borderId="62" xfId="0" applyFont="1" applyFill="1" applyBorder="1" applyAlignment="1">
      <alignment horizontal="right" vertical="center" wrapText="1"/>
    </xf>
    <xf numFmtId="0" fontId="7" fillId="5" borderId="38" xfId="0" applyFont="1" applyFill="1" applyBorder="1" applyAlignment="1">
      <alignment horizontal="right" vertical="center" wrapText="1"/>
    </xf>
    <xf numFmtId="0" fontId="7" fillId="4" borderId="63" xfId="0" applyFont="1" applyFill="1" applyBorder="1" applyAlignment="1">
      <alignment horizontal="left" vertical="center" wrapText="1"/>
    </xf>
    <xf numFmtId="0" fontId="7" fillId="4" borderId="64" xfId="0" applyFont="1" applyFill="1" applyBorder="1" applyAlignment="1">
      <alignment horizontal="left" vertical="center" wrapText="1"/>
    </xf>
    <xf numFmtId="0" fontId="7" fillId="4" borderId="65" xfId="0" applyFont="1" applyFill="1" applyBorder="1" applyAlignment="1">
      <alignment horizontal="left" vertical="center" wrapText="1"/>
    </xf>
    <xf numFmtId="0" fontId="7" fillId="4" borderId="39" xfId="0" applyFont="1" applyFill="1" applyBorder="1" applyAlignment="1">
      <alignment horizontal="left" vertical="center" wrapText="1"/>
    </xf>
    <xf numFmtId="0" fontId="7" fillId="4" borderId="38" xfId="0" applyFont="1" applyFill="1" applyBorder="1" applyAlignment="1">
      <alignment horizontal="left" vertical="center" wrapText="1"/>
    </xf>
    <xf numFmtId="0" fontId="7" fillId="4" borderId="40" xfId="0" applyFont="1" applyFill="1" applyBorder="1" applyAlignment="1">
      <alignment horizontal="left" vertical="center" wrapText="1"/>
    </xf>
    <xf numFmtId="0" fontId="19" fillId="4" borderId="1" xfId="0" applyFont="1" applyFill="1" applyBorder="1" applyAlignment="1">
      <alignment horizontal="center" vertical="center" wrapText="1"/>
    </xf>
    <xf numFmtId="0" fontId="19" fillId="4" borderId="32" xfId="0" applyFont="1" applyFill="1" applyBorder="1" applyAlignment="1">
      <alignment horizontal="center" vertical="center" wrapText="1"/>
    </xf>
    <xf numFmtId="177" fontId="1" fillId="4" borderId="66" xfId="0" applyNumberFormat="1" applyFont="1" applyFill="1" applyBorder="1" applyAlignment="1">
      <alignment horizontal="center"/>
    </xf>
    <xf numFmtId="177" fontId="1" fillId="4" borderId="42" xfId="0" applyNumberFormat="1" applyFont="1" applyFill="1" applyBorder="1" applyAlignment="1">
      <alignment horizontal="center"/>
    </xf>
    <xf numFmtId="177" fontId="1" fillId="4" borderId="67" xfId="0" applyNumberFormat="1" applyFont="1" applyFill="1" applyBorder="1" applyAlignment="1">
      <alignment horizontal="center"/>
    </xf>
    <xf numFmtId="177" fontId="1" fillId="4" borderId="68" xfId="0" applyNumberFormat="1" applyFont="1" applyFill="1" applyBorder="1" applyAlignment="1">
      <alignment horizontal="center"/>
    </xf>
    <xf numFmtId="177" fontId="1" fillId="4" borderId="0" xfId="0" applyNumberFormat="1" applyFont="1" applyFill="1" applyBorder="1" applyAlignment="1">
      <alignment horizontal="center"/>
    </xf>
    <xf numFmtId="177" fontId="1" fillId="4" borderId="12" xfId="0" applyNumberFormat="1" applyFont="1" applyFill="1" applyBorder="1" applyAlignment="1">
      <alignment horizontal="center"/>
    </xf>
    <xf numFmtId="177" fontId="1" fillId="4" borderId="69" xfId="0" applyNumberFormat="1" applyFont="1" applyFill="1" applyBorder="1" applyAlignment="1">
      <alignment horizontal="center"/>
    </xf>
    <xf numFmtId="177" fontId="1" fillId="4" borderId="60" xfId="0" applyNumberFormat="1" applyFont="1" applyFill="1" applyBorder="1" applyAlignment="1">
      <alignment horizontal="center"/>
    </xf>
    <xf numFmtId="177" fontId="1" fillId="4" borderId="70" xfId="0" applyNumberFormat="1" applyFont="1" applyFill="1" applyBorder="1" applyAlignment="1">
      <alignment horizontal="center"/>
    </xf>
    <xf numFmtId="0" fontId="5" fillId="5" borderId="2" xfId="0" applyFont="1" applyFill="1" applyBorder="1" applyAlignment="1">
      <alignment horizontal="center" vertical="center"/>
    </xf>
    <xf numFmtId="0" fontId="5" fillId="5" borderId="33" xfId="0" applyFont="1" applyFill="1" applyBorder="1" applyAlignment="1">
      <alignment horizontal="center" vertical="center"/>
    </xf>
    <xf numFmtId="0" fontId="5" fillId="5" borderId="49" xfId="0" applyFont="1" applyFill="1" applyBorder="1" applyAlignment="1">
      <alignment horizontal="center" vertical="center"/>
    </xf>
    <xf numFmtId="0" fontId="5" fillId="5" borderId="71" xfId="0" applyFont="1" applyFill="1" applyBorder="1" applyAlignment="1">
      <alignment horizontal="center" vertical="center" wrapText="1"/>
    </xf>
    <xf numFmtId="0" fontId="5" fillId="5" borderId="4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72" xfId="0" applyFont="1" applyFill="1" applyBorder="1" applyAlignment="1">
      <alignment horizontal="center" vertical="center"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56" xfId="0" applyFont="1" applyFill="1" applyBorder="1" applyAlignment="1">
      <alignment horizontal="left" vertical="top" wrapText="1"/>
    </xf>
    <xf numFmtId="0" fontId="1" fillId="4" borderId="57" xfId="0" applyFont="1" applyFill="1" applyBorder="1" applyAlignment="1">
      <alignment horizontal="left" vertical="top" wrapText="1"/>
    </xf>
    <xf numFmtId="0" fontId="1" fillId="4" borderId="58" xfId="0" applyFont="1" applyFill="1" applyBorder="1" applyAlignment="1">
      <alignment horizontal="left" vertical="top" wrapText="1"/>
    </xf>
    <xf numFmtId="0" fontId="1" fillId="4" borderId="41"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9" fillId="4" borderId="4"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189" fontId="13" fillId="0" borderId="4" xfId="0" applyNumberFormat="1" applyFont="1" applyFill="1" applyBorder="1" applyAlignment="1" applyProtection="1">
      <alignment horizontal="center" vertical="center" wrapText="1"/>
      <protection locked="0"/>
    </xf>
    <xf numFmtId="189" fontId="13" fillId="0" borderId="7" xfId="0" applyNumberFormat="1" applyFont="1" applyFill="1" applyBorder="1" applyAlignment="1" applyProtection="1">
      <alignment horizontal="center" vertical="center" wrapText="1"/>
      <protection locked="0"/>
    </xf>
    <xf numFmtId="0" fontId="8" fillId="4" borderId="31" xfId="33" applyFont="1" applyFill="1" applyBorder="1" applyAlignment="1">
      <alignment horizontal="left" vertical="top" wrapText="1"/>
      <protection/>
    </xf>
    <xf numFmtId="0" fontId="8" fillId="4" borderId="8" xfId="33" applyFont="1" applyFill="1" applyBorder="1" applyAlignment="1">
      <alignment horizontal="left" vertical="top" wrapText="1"/>
      <protection/>
    </xf>
    <xf numFmtId="10" fontId="13" fillId="0" borderId="4" xfId="40" applyNumberFormat="1" applyFont="1" applyFill="1" applyBorder="1" applyAlignment="1" applyProtection="1">
      <alignment horizontal="center" vertical="center" wrapText="1"/>
      <protection locked="0"/>
    </xf>
    <xf numFmtId="0" fontId="8" fillId="4" borderId="4" xfId="33" applyFont="1" applyFill="1" applyBorder="1" applyAlignment="1">
      <alignment horizontal="center" vertical="center" wrapText="1"/>
      <protection/>
    </xf>
    <xf numFmtId="0" fontId="8" fillId="4" borderId="7" xfId="33" applyFont="1" applyFill="1" applyBorder="1" applyAlignment="1">
      <alignment horizontal="center" vertical="center" wrapText="1"/>
      <protection/>
    </xf>
    <xf numFmtId="0" fontId="8" fillId="0" borderId="21" xfId="33" applyFont="1" applyFill="1" applyBorder="1" applyAlignment="1">
      <alignment horizontal="center" vertical="center" wrapText="1"/>
      <protection/>
    </xf>
    <xf numFmtId="0" fontId="8" fillId="0" borderId="23" xfId="33" applyFont="1" applyFill="1" applyBorder="1" applyAlignment="1">
      <alignment horizontal="center" vertical="center" wrapText="1"/>
      <protection/>
    </xf>
    <xf numFmtId="0" fontId="8" fillId="4" borderId="3" xfId="33" applyFont="1" applyFill="1" applyBorder="1" applyAlignment="1">
      <alignment horizontal="center" vertical="center" wrapText="1"/>
      <protection/>
    </xf>
    <xf numFmtId="0" fontId="8" fillId="4" borderId="3" xfId="33" applyFont="1" applyFill="1" applyBorder="1" applyAlignment="1">
      <alignment horizontal="justify" vertical="top" wrapText="1"/>
      <protection/>
    </xf>
    <xf numFmtId="0" fontId="8" fillId="4" borderId="7" xfId="33" applyFont="1" applyFill="1" applyBorder="1" applyAlignment="1">
      <alignment horizontal="justify" vertical="top" wrapText="1"/>
      <protection/>
    </xf>
    <xf numFmtId="0" fontId="9" fillId="4" borderId="3" xfId="0" applyFont="1" applyFill="1" applyBorder="1" applyAlignment="1" applyProtection="1">
      <alignment horizontal="center" vertical="center" wrapText="1"/>
      <protection locked="0"/>
    </xf>
    <xf numFmtId="189" fontId="26" fillId="0" borderId="3" xfId="0" applyNumberFormat="1" applyFont="1" applyFill="1" applyBorder="1" applyAlignment="1" applyProtection="1">
      <alignment horizontal="center" vertical="center" wrapText="1"/>
      <protection locked="0"/>
    </xf>
    <xf numFmtId="189" fontId="26" fillId="0" borderId="7" xfId="0" applyNumberFormat="1" applyFont="1" applyFill="1" applyBorder="1" applyAlignment="1" applyProtection="1">
      <alignment horizontal="center" vertical="center" wrapText="1"/>
      <protection locked="0"/>
    </xf>
    <xf numFmtId="189" fontId="13" fillId="0" borderId="3" xfId="0" applyNumberFormat="1" applyFont="1" applyFill="1" applyBorder="1" applyAlignment="1" applyProtection="1">
      <alignment horizontal="center" vertical="center" wrapText="1"/>
      <protection locked="0"/>
    </xf>
    <xf numFmtId="0" fontId="8" fillId="4" borderId="30" xfId="33" applyFont="1" applyFill="1" applyBorder="1" applyAlignment="1">
      <alignment horizontal="left" vertical="top" wrapText="1"/>
      <protection/>
    </xf>
    <xf numFmtId="0" fontId="8" fillId="4" borderId="4" xfId="0" applyFont="1" applyFill="1" applyBorder="1" applyAlignment="1">
      <alignment horizontal="justify" vertical="top" wrapText="1"/>
    </xf>
    <xf numFmtId="0" fontId="27" fillId="4" borderId="4" xfId="0" applyFont="1" applyFill="1" applyBorder="1" applyAlignment="1">
      <alignment horizontal="justify" vertical="top"/>
    </xf>
    <xf numFmtId="189" fontId="26" fillId="0" borderId="4" xfId="0" applyNumberFormat="1" applyFont="1" applyFill="1" applyBorder="1" applyAlignment="1" applyProtection="1">
      <alignment horizontal="center" vertical="center" wrapText="1"/>
      <protection locked="0"/>
    </xf>
    <xf numFmtId="0" fontId="8" fillId="4" borderId="4" xfId="33" applyFont="1" applyFill="1" applyBorder="1" applyAlignment="1">
      <alignment horizontal="justify" vertical="top" wrapText="1"/>
      <protection/>
    </xf>
    <xf numFmtId="10" fontId="13" fillId="0" borderId="4" xfId="0" applyNumberFormat="1" applyFont="1" applyFill="1" applyBorder="1" applyAlignment="1" applyProtection="1">
      <alignment horizontal="center" vertical="center" wrapText="1"/>
      <protection locked="0"/>
    </xf>
    <xf numFmtId="10" fontId="13" fillId="0" borderId="7" xfId="0" applyNumberFormat="1" applyFont="1" applyFill="1" applyBorder="1" applyAlignment="1" applyProtection="1">
      <alignment horizontal="center" vertical="center" wrapText="1"/>
      <protection locked="0"/>
    </xf>
    <xf numFmtId="0" fontId="8" fillId="0" borderId="22" xfId="33" applyFont="1" applyFill="1" applyBorder="1" applyAlignment="1">
      <alignment horizontal="center" vertical="center" wrapText="1"/>
      <protection/>
    </xf>
    <xf numFmtId="0" fontId="8" fillId="4" borderId="3" xfId="33" applyFont="1" applyFill="1" applyBorder="1" applyAlignment="1">
      <alignment horizontal="left" vertical="top" wrapText="1"/>
      <protection/>
    </xf>
    <xf numFmtId="0" fontId="8" fillId="4" borderId="4" xfId="33" applyFont="1" applyFill="1" applyBorder="1" applyAlignment="1">
      <alignment horizontal="left" vertical="top" wrapText="1"/>
      <protection/>
    </xf>
    <xf numFmtId="10" fontId="26" fillId="0" borderId="3" xfId="40" applyNumberFormat="1" applyFont="1" applyFill="1" applyBorder="1" applyAlignment="1" applyProtection="1">
      <alignment horizontal="center" vertical="center" wrapText="1"/>
      <protection locked="0"/>
    </xf>
    <xf numFmtId="10" fontId="26" fillId="0" borderId="4" xfId="40" applyNumberFormat="1" applyFont="1" applyFill="1" applyBorder="1" applyAlignment="1" applyProtection="1">
      <alignment horizontal="center" vertical="center" wrapText="1"/>
      <protection locked="0"/>
    </xf>
    <xf numFmtId="10" fontId="13" fillId="0" borderId="3" xfId="40" applyNumberFormat="1" applyFont="1" applyFill="1" applyBorder="1" applyAlignment="1" applyProtection="1">
      <alignment horizontal="center" vertical="center" wrapText="1"/>
      <protection locked="0"/>
    </xf>
    <xf numFmtId="0" fontId="8" fillId="4" borderId="30" xfId="33" applyFont="1" applyFill="1" applyBorder="1" applyAlignment="1">
      <alignment horizontal="left" vertical="top"/>
      <protection/>
    </xf>
    <xf numFmtId="0" fontId="8" fillId="4" borderId="31" xfId="33" applyFont="1" applyFill="1" applyBorder="1" applyAlignment="1">
      <alignment horizontal="left" vertical="top"/>
      <protection/>
    </xf>
    <xf numFmtId="10" fontId="26" fillId="0" borderId="7" xfId="40" applyNumberFormat="1" applyFont="1" applyFill="1" applyBorder="1" applyAlignment="1" applyProtection="1">
      <alignment horizontal="center" vertical="center" wrapText="1"/>
      <protection locked="0"/>
    </xf>
    <xf numFmtId="0" fontId="8" fillId="4" borderId="11" xfId="33" applyFont="1" applyFill="1" applyBorder="1" applyAlignment="1">
      <alignment horizontal="center" vertical="center" wrapText="1"/>
      <protection/>
    </xf>
    <xf numFmtId="189" fontId="26" fillId="0" borderId="11" xfId="0" applyNumberFormat="1" applyFont="1" applyFill="1" applyBorder="1" applyAlignment="1" applyProtection="1">
      <alignment horizontal="center" vertical="center" wrapText="1"/>
      <protection locked="0"/>
    </xf>
    <xf numFmtId="0" fontId="8" fillId="4" borderId="4" xfId="33" applyFont="1" applyFill="1" applyBorder="1" applyAlignment="1">
      <alignment horizontal="center" vertical="center" wrapText="1"/>
      <protection/>
    </xf>
    <xf numFmtId="0" fontId="18" fillId="0" borderId="21"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31" xfId="0" applyFont="1" applyFill="1" applyBorder="1" applyAlignment="1">
      <alignment horizontal="center" vertical="center" wrapText="1"/>
    </xf>
    <xf numFmtId="0" fontId="3" fillId="5" borderId="71" xfId="33" applyFont="1" applyFill="1" applyBorder="1" applyAlignment="1">
      <alignment horizontal="center" vertical="center" wrapText="1"/>
      <protection/>
    </xf>
    <xf numFmtId="0" fontId="3" fillId="5" borderId="45" xfId="33" applyFont="1" applyFill="1" applyBorder="1" applyAlignment="1">
      <alignment horizontal="center" vertical="center" wrapText="1"/>
      <protection/>
    </xf>
    <xf numFmtId="0" fontId="9" fillId="5" borderId="2" xfId="33" applyFont="1" applyFill="1" applyBorder="1" applyAlignment="1">
      <alignment horizontal="center" vertical="center" wrapText="1"/>
      <protection/>
    </xf>
    <xf numFmtId="0" fontId="9" fillId="5" borderId="49" xfId="33" applyFont="1" applyFill="1" applyBorder="1" applyAlignment="1">
      <alignment horizontal="center" vertical="center" wrapText="1"/>
      <protection/>
    </xf>
    <xf numFmtId="0" fontId="3" fillId="5" borderId="3" xfId="33" applyFont="1" applyFill="1" applyBorder="1" applyAlignment="1">
      <alignment horizontal="center" vertical="center" wrapText="1"/>
      <protection/>
    </xf>
    <xf numFmtId="0" fontId="7" fillId="5" borderId="40" xfId="0" applyFont="1" applyFill="1" applyBorder="1" applyAlignment="1">
      <alignment horizontal="right" vertical="center" wrapText="1"/>
    </xf>
    <xf numFmtId="0" fontId="7" fillId="4" borderId="42" xfId="0" applyFont="1" applyFill="1" applyBorder="1" applyAlignment="1">
      <alignment horizontal="left" vertical="center" wrapText="1"/>
    </xf>
    <xf numFmtId="0" fontId="7" fillId="5" borderId="73" xfId="0" applyFont="1" applyFill="1" applyBorder="1" applyAlignment="1">
      <alignment horizontal="right" vertical="center" wrapText="1"/>
    </xf>
    <xf numFmtId="0" fontId="7" fillId="5" borderId="33" xfId="0" applyFont="1" applyFill="1" applyBorder="1" applyAlignment="1">
      <alignment horizontal="right" vertical="center" wrapText="1"/>
    </xf>
    <xf numFmtId="0" fontId="7" fillId="5" borderId="34" xfId="0" applyFont="1" applyFill="1" applyBorder="1" applyAlignment="1">
      <alignment horizontal="right" vertical="center" wrapText="1"/>
    </xf>
    <xf numFmtId="0" fontId="3" fillId="5" borderId="41" xfId="33" applyFont="1" applyFill="1" applyBorder="1" applyAlignment="1">
      <alignment horizontal="center" vertical="center" wrapText="1"/>
      <protection/>
    </xf>
    <xf numFmtId="0" fontId="3" fillId="5" borderId="28" xfId="33" applyFont="1" applyFill="1" applyBorder="1" applyAlignment="1">
      <alignment horizontal="center" vertical="center" wrapText="1"/>
      <protection/>
    </xf>
    <xf numFmtId="0" fontId="3" fillId="5" borderId="11" xfId="33" applyFont="1" applyFill="1" applyBorder="1" applyAlignment="1">
      <alignment horizontal="center" vertical="center" wrapText="1"/>
      <protection/>
    </xf>
    <xf numFmtId="0" fontId="17" fillId="4" borderId="62" xfId="0" applyFont="1" applyFill="1" applyBorder="1" applyAlignment="1">
      <alignment horizontal="left" vertical="center" wrapText="1"/>
    </xf>
    <xf numFmtId="10" fontId="13" fillId="0" borderId="3" xfId="0" applyNumberFormat="1" applyFont="1" applyFill="1" applyBorder="1" applyAlignment="1" applyProtection="1">
      <alignment horizontal="center" vertical="center" wrapText="1"/>
      <protection locked="0"/>
    </xf>
    <xf numFmtId="2" fontId="8" fillId="4" borderId="30" xfId="33" applyNumberFormat="1" applyFont="1" applyFill="1" applyBorder="1" applyAlignment="1">
      <alignment horizontal="left" vertical="top" wrapText="1"/>
      <protection/>
    </xf>
    <xf numFmtId="0" fontId="3" fillId="5" borderId="30" xfId="33" applyFont="1" applyFill="1" applyBorder="1" applyAlignment="1">
      <alignment horizontal="left" vertical="top" wrapText="1"/>
      <protection/>
    </xf>
    <xf numFmtId="0" fontId="3" fillId="5" borderId="72" xfId="33" applyFont="1" applyFill="1" applyBorder="1" applyAlignment="1">
      <alignment horizontal="left" vertical="top" wrapText="1"/>
      <protection/>
    </xf>
    <xf numFmtId="2" fontId="8" fillId="4" borderId="31" xfId="33" applyNumberFormat="1" applyFont="1" applyFill="1" applyBorder="1" applyAlignment="1">
      <alignment horizontal="left" vertical="top" wrapText="1"/>
      <protection/>
    </xf>
    <xf numFmtId="10" fontId="13" fillId="0" borderId="4" xfId="0" applyNumberFormat="1" applyFont="1" applyFill="1" applyBorder="1" applyAlignment="1" applyProtection="1">
      <alignment horizontal="center" vertical="center" wrapText="1"/>
      <protection locked="0"/>
    </xf>
    <xf numFmtId="10" fontId="13" fillId="0" borderId="13" xfId="0" applyNumberFormat="1" applyFont="1" applyFill="1" applyBorder="1" applyAlignment="1" applyProtection="1">
      <alignment horizontal="center" vertical="center" wrapText="1"/>
      <protection locked="0"/>
    </xf>
    <xf numFmtId="0" fontId="3" fillId="5" borderId="74" xfId="33" applyFont="1" applyFill="1" applyBorder="1" applyAlignment="1">
      <alignment horizontal="center" vertical="center" wrapText="1"/>
      <protection/>
    </xf>
    <xf numFmtId="0" fontId="3" fillId="5" borderId="6" xfId="33" applyFont="1" applyFill="1" applyBorder="1" applyAlignment="1">
      <alignment horizontal="center" vertical="center" wrapText="1"/>
      <protection/>
    </xf>
    <xf numFmtId="0" fontId="8" fillId="4" borderId="4" xfId="33" applyFont="1" applyFill="1" applyBorder="1" applyAlignment="1">
      <alignment horizontal="justify" vertical="top" wrapText="1"/>
      <protection/>
    </xf>
    <xf numFmtId="0" fontId="8" fillId="4" borderId="13" xfId="33" applyFont="1" applyFill="1" applyBorder="1" applyAlignment="1">
      <alignment horizontal="justify" vertical="top" wrapText="1"/>
      <protection/>
    </xf>
    <xf numFmtId="0" fontId="8" fillId="4" borderId="13" xfId="33" applyFont="1" applyFill="1" applyBorder="1" applyAlignment="1">
      <alignment horizontal="center" vertical="center" wrapText="1"/>
      <protection/>
    </xf>
    <xf numFmtId="189" fontId="26" fillId="0" borderId="13" xfId="0" applyNumberFormat="1" applyFont="1" applyFill="1" applyBorder="1" applyAlignment="1" applyProtection="1">
      <alignment horizontal="center" vertical="center" wrapText="1"/>
      <protection locked="0"/>
    </xf>
    <xf numFmtId="0" fontId="8" fillId="4" borderId="4" xfId="33" applyFont="1" applyFill="1" applyBorder="1" applyAlignment="1">
      <alignment horizontal="left" vertical="top" wrapText="1"/>
      <protection/>
    </xf>
    <xf numFmtId="0" fontId="8" fillId="4" borderId="75" xfId="33" applyFont="1" applyFill="1" applyBorder="1" applyAlignment="1">
      <alignment horizontal="left" vertical="top" wrapText="1"/>
      <protection/>
    </xf>
    <xf numFmtId="189" fontId="26" fillId="0" borderId="4" xfId="0" applyNumberFormat="1" applyFont="1" applyFill="1" applyBorder="1" applyAlignment="1" applyProtection="1">
      <alignment horizontal="center" vertical="center" wrapText="1"/>
      <protection locked="0"/>
    </xf>
    <xf numFmtId="10" fontId="13" fillId="0" borderId="11" xfId="0" applyNumberFormat="1" applyFont="1" applyFill="1" applyBorder="1" applyAlignment="1" applyProtection="1">
      <alignment horizontal="center" vertical="center" wrapText="1"/>
      <protection locked="0"/>
    </xf>
    <xf numFmtId="0" fontId="9" fillId="4" borderId="4" xfId="0" applyFont="1" applyFill="1" applyBorder="1" applyAlignment="1" applyProtection="1">
      <alignment horizontal="center" vertical="center" wrapText="1"/>
      <protection locked="0"/>
    </xf>
    <xf numFmtId="0" fontId="8" fillId="4" borderId="11" xfId="33" applyFont="1" applyFill="1" applyBorder="1" applyAlignment="1">
      <alignment horizontal="justify" vertical="top" wrapText="1"/>
      <protection/>
    </xf>
    <xf numFmtId="0" fontId="9" fillId="4" borderId="11"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27" fillId="0" borderId="41" xfId="0" applyNumberFormat="1" applyFont="1" applyFill="1" applyBorder="1" applyAlignment="1" applyProtection="1">
      <alignment horizontal="center"/>
      <protection/>
    </xf>
    <xf numFmtId="0" fontId="27" fillId="0" borderId="42" xfId="0" applyNumberFormat="1" applyFont="1" applyFill="1" applyBorder="1" applyAlignment="1" applyProtection="1">
      <alignment horizontal="center"/>
      <protection/>
    </xf>
    <xf numFmtId="0" fontId="27" fillId="0" borderId="28"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protection/>
    </xf>
    <xf numFmtId="0" fontId="27" fillId="0" borderId="59" xfId="0" applyNumberFormat="1" applyFont="1" applyFill="1" applyBorder="1" applyAlignment="1" applyProtection="1">
      <alignment horizontal="center"/>
      <protection/>
    </xf>
    <xf numFmtId="0" fontId="27" fillId="0" borderId="60" xfId="0" applyNumberFormat="1" applyFont="1" applyFill="1" applyBorder="1" applyAlignment="1" applyProtection="1">
      <alignment horizontal="center"/>
      <protection/>
    </xf>
    <xf numFmtId="0" fontId="43" fillId="0" borderId="73" xfId="0" applyNumberFormat="1" applyFont="1" applyFill="1" applyBorder="1" applyAlignment="1" applyProtection="1">
      <alignment horizontal="center" vertical="center" wrapText="1"/>
      <protection/>
    </xf>
    <xf numFmtId="0" fontId="43" fillId="0" borderId="33" xfId="0" applyNumberFormat="1" applyFont="1" applyFill="1" applyBorder="1" applyAlignment="1" applyProtection="1">
      <alignment horizontal="center" vertical="center" wrapText="1"/>
      <protection/>
    </xf>
    <xf numFmtId="0" fontId="43" fillId="0" borderId="34" xfId="0" applyNumberFormat="1" applyFont="1" applyFill="1" applyBorder="1" applyAlignment="1" applyProtection="1">
      <alignment horizontal="center" vertical="center" wrapText="1"/>
      <protection/>
    </xf>
    <xf numFmtId="0" fontId="24" fillId="9" borderId="76" xfId="0" applyNumberFormat="1" applyFont="1" applyFill="1" applyBorder="1" applyAlignment="1" applyProtection="1">
      <alignment horizontal="center" vertical="center" wrapText="1"/>
      <protection/>
    </xf>
    <xf numFmtId="0" fontId="24" fillId="9" borderId="32" xfId="0" applyNumberFormat="1" applyFont="1" applyFill="1" applyBorder="1" applyAlignment="1" applyProtection="1">
      <alignment horizontal="center" vertical="center" wrapText="1"/>
      <protection/>
    </xf>
    <xf numFmtId="0" fontId="24" fillId="9" borderId="35" xfId="0" applyNumberFormat="1" applyFont="1" applyFill="1" applyBorder="1" applyAlignment="1" applyProtection="1">
      <alignment horizontal="center" vertical="center" wrapText="1"/>
      <protection/>
    </xf>
    <xf numFmtId="0" fontId="7" fillId="9" borderId="62" xfId="0" applyNumberFormat="1" applyFont="1" applyFill="1" applyBorder="1" applyAlignment="1" applyProtection="1">
      <alignment horizontal="left" vertical="center" wrapText="1"/>
      <protection/>
    </xf>
    <xf numFmtId="0" fontId="7" fillId="9" borderId="38" xfId="0" applyNumberFormat="1" applyFont="1" applyFill="1" applyBorder="1" applyAlignment="1" applyProtection="1">
      <alignment horizontal="left" vertical="center" wrapText="1"/>
      <protection/>
    </xf>
    <xf numFmtId="0" fontId="7" fillId="9" borderId="20" xfId="0" applyNumberFormat="1" applyFont="1" applyFill="1" applyBorder="1" applyAlignment="1" applyProtection="1">
      <alignment horizontal="left" vertical="center" wrapText="1"/>
      <protection/>
    </xf>
    <xf numFmtId="0" fontId="17" fillId="9" borderId="39" xfId="0" applyNumberFormat="1" applyFont="1" applyFill="1" applyBorder="1" applyAlignment="1" applyProtection="1">
      <alignment horizontal="center" vertical="center" wrapText="1"/>
      <protection/>
    </xf>
    <xf numFmtId="0" fontId="17" fillId="9" borderId="38" xfId="0" applyNumberFormat="1" applyFont="1" applyFill="1" applyBorder="1" applyAlignment="1" applyProtection="1">
      <alignment horizontal="center" vertical="center" wrapText="1"/>
      <protection/>
    </xf>
    <xf numFmtId="0" fontId="17" fillId="9" borderId="40" xfId="0" applyNumberFormat="1" applyFont="1" applyFill="1" applyBorder="1" applyAlignment="1" applyProtection="1">
      <alignment horizontal="center" vertical="center" wrapText="1"/>
      <protection/>
    </xf>
    <xf numFmtId="0" fontId="24" fillId="5" borderId="73" xfId="0" applyNumberFormat="1" applyFont="1" applyFill="1" applyBorder="1" applyAlignment="1" applyProtection="1">
      <alignment horizontal="right" vertical="center" wrapText="1"/>
      <protection/>
    </xf>
    <xf numFmtId="0" fontId="24" fillId="5" borderId="33" xfId="0" applyNumberFormat="1" applyFont="1" applyFill="1" applyBorder="1" applyAlignment="1" applyProtection="1">
      <alignment horizontal="right" vertical="center" wrapText="1"/>
      <protection/>
    </xf>
    <xf numFmtId="0" fontId="24" fillId="5" borderId="49" xfId="0" applyNumberFormat="1" applyFont="1" applyFill="1" applyBorder="1" applyAlignment="1" applyProtection="1">
      <alignment horizontal="right" vertical="center" wrapText="1"/>
      <protection/>
    </xf>
    <xf numFmtId="0" fontId="24" fillId="9" borderId="63" xfId="0" applyNumberFormat="1" applyFont="1" applyFill="1" applyBorder="1" applyAlignment="1" applyProtection="1">
      <alignment vertical="center" wrapText="1"/>
      <protection/>
    </xf>
    <xf numFmtId="0" fontId="24" fillId="9" borderId="64" xfId="0" applyNumberFormat="1" applyFont="1" applyFill="1" applyBorder="1" applyAlignment="1" applyProtection="1">
      <alignment vertical="center" wrapText="1"/>
      <protection/>
    </xf>
    <xf numFmtId="0" fontId="24" fillId="9" borderId="65" xfId="0" applyNumberFormat="1" applyFont="1" applyFill="1" applyBorder="1" applyAlignment="1" applyProtection="1">
      <alignment vertical="center" wrapText="1"/>
      <protection/>
    </xf>
    <xf numFmtId="0" fontId="42" fillId="5" borderId="62" xfId="0" applyNumberFormat="1" applyFont="1" applyFill="1" applyBorder="1" applyAlignment="1" applyProtection="1">
      <alignment horizontal="right" vertical="center" wrapText="1"/>
      <protection/>
    </xf>
    <xf numFmtId="0" fontId="42" fillId="5" borderId="38" xfId="0" applyNumberFormat="1" applyFont="1" applyFill="1" applyBorder="1" applyAlignment="1" applyProtection="1">
      <alignment horizontal="right" vertical="center" wrapText="1"/>
      <protection/>
    </xf>
    <xf numFmtId="0" fontId="42" fillId="5" borderId="20" xfId="0" applyNumberFormat="1" applyFont="1" applyFill="1" applyBorder="1" applyAlignment="1" applyProtection="1">
      <alignment horizontal="right" vertical="center" wrapText="1"/>
      <protection/>
    </xf>
    <xf numFmtId="0" fontId="24" fillId="9" borderId="39" xfId="0" applyNumberFormat="1" applyFont="1" applyFill="1" applyBorder="1" applyAlignment="1" applyProtection="1">
      <alignment vertical="center" wrapText="1"/>
      <protection/>
    </xf>
    <xf numFmtId="0" fontId="24" fillId="9" borderId="38" xfId="0" applyNumberFormat="1" applyFont="1" applyFill="1" applyBorder="1" applyAlignment="1" applyProtection="1">
      <alignment vertical="center" wrapText="1"/>
      <protection/>
    </xf>
    <xf numFmtId="0" fontId="24" fillId="9" borderId="40" xfId="0" applyNumberFormat="1" applyFont="1" applyFill="1" applyBorder="1" applyAlignment="1" applyProtection="1">
      <alignment vertical="center" wrapText="1"/>
      <protection/>
    </xf>
    <xf numFmtId="0" fontId="6" fillId="0" borderId="45" xfId="0" applyNumberFormat="1" applyFont="1" applyFill="1" applyBorder="1" applyAlignment="1" applyProtection="1">
      <alignment vertical="center" wrapText="1"/>
      <protection/>
    </xf>
    <xf numFmtId="0" fontId="9" fillId="5" borderId="77" xfId="0" applyNumberFormat="1" applyFont="1" applyFill="1" applyBorder="1" applyAlignment="1" applyProtection="1">
      <alignment horizontal="center" vertical="center" wrapText="1"/>
      <protection/>
    </xf>
    <xf numFmtId="0" fontId="9" fillId="5" borderId="74" xfId="0" applyNumberFormat="1" applyFont="1" applyFill="1" applyBorder="1" applyAlignment="1" applyProtection="1">
      <alignment horizontal="center" vertical="center" wrapText="1"/>
      <protection/>
    </xf>
    <xf numFmtId="0" fontId="9" fillId="5" borderId="71" xfId="0" applyNumberFormat="1" applyFont="1" applyFill="1" applyBorder="1" applyAlignment="1" applyProtection="1">
      <alignment horizontal="center" vertical="center" wrapText="1"/>
      <protection/>
    </xf>
    <xf numFmtId="0" fontId="9" fillId="5" borderId="6" xfId="0" applyNumberFormat="1" applyFont="1" applyFill="1" applyBorder="1" applyAlignment="1" applyProtection="1">
      <alignment horizontal="center" vertical="center" wrapText="1"/>
      <protection/>
    </xf>
    <xf numFmtId="0" fontId="9" fillId="5" borderId="2" xfId="0" applyNumberFormat="1" applyFont="1" applyFill="1" applyBorder="1" applyAlignment="1" applyProtection="1">
      <alignment horizontal="center" vertical="center" wrapText="1"/>
      <protection/>
    </xf>
    <xf numFmtId="0" fontId="9" fillId="5" borderId="33" xfId="0" applyNumberFormat="1" applyFont="1" applyFill="1" applyBorder="1" applyAlignment="1" applyProtection="1">
      <alignment horizontal="center" vertical="center" wrapText="1"/>
      <protection/>
    </xf>
    <xf numFmtId="0" fontId="9" fillId="5" borderId="49" xfId="0" applyNumberFormat="1" applyFont="1" applyFill="1" applyBorder="1" applyAlignment="1" applyProtection="1">
      <alignment horizontal="center" vertical="center" wrapText="1"/>
      <protection/>
    </xf>
    <xf numFmtId="0" fontId="11" fillId="0" borderId="71" xfId="0" applyNumberFormat="1" applyFont="1" applyFill="1" applyBorder="1" applyAlignment="1" applyProtection="1">
      <alignment vertical="center" wrapText="1"/>
      <protection/>
    </xf>
    <xf numFmtId="0" fontId="11" fillId="0" borderId="45" xfId="0" applyNumberFormat="1" applyFont="1" applyFill="1" applyBorder="1" applyAlignment="1" applyProtection="1">
      <alignment vertical="center" wrapText="1"/>
      <protection/>
    </xf>
    <xf numFmtId="0" fontId="9" fillId="5" borderId="34" xfId="0" applyNumberFormat="1" applyFont="1" applyFill="1" applyBorder="1" applyAlignment="1" applyProtection="1">
      <alignment horizontal="center" vertical="center" wrapText="1"/>
      <protection/>
    </xf>
    <xf numFmtId="0" fontId="6" fillId="0" borderId="78" xfId="0" applyNumberFormat="1" applyFont="1" applyFill="1" applyBorder="1" applyAlignment="1" applyProtection="1">
      <alignment vertical="center" wrapText="1"/>
      <protection/>
    </xf>
    <xf numFmtId="3" fontId="12" fillId="0" borderId="71" xfId="0" applyNumberFormat="1" applyFont="1" applyFill="1" applyBorder="1" applyAlignment="1" applyProtection="1">
      <alignment horizontal="center" vertical="center"/>
      <protection/>
    </xf>
    <xf numFmtId="3" fontId="12" fillId="0" borderId="45" xfId="0" applyNumberFormat="1" applyFont="1" applyFill="1" applyBorder="1" applyAlignment="1" applyProtection="1">
      <alignment horizontal="center" vertical="center"/>
      <protection/>
    </xf>
    <xf numFmtId="3" fontId="12" fillId="0" borderId="6" xfId="0" applyNumberFormat="1" applyFont="1" applyFill="1" applyBorder="1" applyAlignment="1" applyProtection="1">
      <alignment horizontal="center" vertical="center"/>
      <protection/>
    </xf>
    <xf numFmtId="0" fontId="11" fillId="0" borderId="45" xfId="0" applyNumberFormat="1" applyFont="1" applyFill="1" applyBorder="1" applyAlignment="1" applyProtection="1">
      <alignment horizontal="center" vertical="center" wrapText="1"/>
      <protection/>
    </xf>
    <xf numFmtId="0" fontId="11" fillId="0" borderId="79" xfId="0" applyNumberFormat="1" applyFont="1" applyFill="1" applyBorder="1" applyAlignment="1" applyProtection="1">
      <alignment vertical="center" wrapText="1"/>
      <protection/>
    </xf>
    <xf numFmtId="0" fontId="11" fillId="0" borderId="78" xfId="0" applyNumberFormat="1" applyFont="1" applyFill="1" applyBorder="1" applyAlignment="1" applyProtection="1">
      <alignment vertical="center" wrapText="1"/>
      <protection/>
    </xf>
    <xf numFmtId="0" fontId="11" fillId="0" borderId="71"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11" fillId="0" borderId="71" xfId="0" applyNumberFormat="1" applyFont="1" applyFill="1" applyBorder="1" applyAlignment="1" applyProtection="1">
      <alignment horizontal="center" vertical="center"/>
      <protection/>
    </xf>
    <xf numFmtId="0" fontId="11" fillId="0" borderId="45"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horizontal="center" vertical="center"/>
      <protection/>
    </xf>
    <xf numFmtId="0" fontId="12" fillId="0" borderId="71" xfId="0" applyNumberFormat="1" applyFont="1" applyFill="1" applyBorder="1" applyAlignment="1" applyProtection="1">
      <alignment vertical="center" wrapText="1"/>
      <protection/>
    </xf>
    <xf numFmtId="0" fontId="12" fillId="0" borderId="45" xfId="0" applyNumberFormat="1" applyFont="1" applyFill="1" applyBorder="1" applyAlignment="1" applyProtection="1">
      <alignment vertical="center" wrapText="1"/>
      <protection/>
    </xf>
    <xf numFmtId="0" fontId="6" fillId="0" borderId="71" xfId="0" applyNumberFormat="1" applyFont="1" applyFill="1" applyBorder="1" applyAlignment="1" applyProtection="1">
      <alignment vertical="center" wrapText="1"/>
      <protection/>
    </xf>
    <xf numFmtId="3" fontId="11" fillId="0" borderId="79" xfId="0" applyNumberFormat="1" applyFont="1" applyFill="1" applyBorder="1" applyAlignment="1" applyProtection="1">
      <alignment horizontal="center" vertical="center" wrapText="1"/>
      <protection/>
    </xf>
    <xf numFmtId="3" fontId="11" fillId="0" borderId="78" xfId="0" applyNumberFormat="1" applyFont="1" applyFill="1" applyBorder="1" applyAlignment="1" applyProtection="1">
      <alignment horizontal="center" vertical="center" wrapText="1"/>
      <protection/>
    </xf>
    <xf numFmtId="3" fontId="11" fillId="0" borderId="5" xfId="0" applyNumberFormat="1" applyFont="1" applyFill="1" applyBorder="1" applyAlignment="1" applyProtection="1">
      <alignment horizontal="center" vertical="center" wrapText="1"/>
      <protection/>
    </xf>
    <xf numFmtId="0" fontId="11" fillId="0" borderId="80" xfId="0" applyNumberFormat="1" applyFont="1" applyFill="1" applyBorder="1" applyAlignment="1" applyProtection="1">
      <alignment horizontal="center" vertical="center" wrapText="1"/>
      <protection/>
    </xf>
    <xf numFmtId="0" fontId="11" fillId="0" borderId="81"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center" vertical="center"/>
      <protection/>
    </xf>
    <xf numFmtId="3" fontId="11" fillId="0" borderId="72" xfId="0" applyNumberFormat="1" applyFont="1" applyFill="1" applyBorder="1" applyAlignment="1" applyProtection="1">
      <alignment horizontal="center" vertical="center" wrapText="1"/>
      <protection/>
    </xf>
    <xf numFmtId="3" fontId="11" fillId="0" borderId="75"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6" fillId="0" borderId="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11" fillId="0" borderId="45" xfId="0" applyNumberFormat="1" applyFont="1" applyFill="1" applyBorder="1" applyAlignment="1" applyProtection="1">
      <alignment horizontal="left" vertical="center" wrapText="1"/>
      <protection/>
    </xf>
    <xf numFmtId="0" fontId="11" fillId="0" borderId="13" xfId="0" applyNumberFormat="1" applyFont="1" applyFill="1" applyBorder="1" applyAlignment="1" applyProtection="1">
      <alignment horizontal="left" vertical="center" wrapText="1"/>
      <protection/>
    </xf>
    <xf numFmtId="3" fontId="11" fillId="0" borderId="78" xfId="0" applyNumberFormat="1" applyFont="1" applyFill="1" applyBorder="1" applyAlignment="1" applyProtection="1">
      <alignment vertical="center" wrapText="1"/>
      <protection/>
    </xf>
    <xf numFmtId="0" fontId="8" fillId="9" borderId="71" xfId="0" applyNumberFormat="1" applyFont="1" applyFill="1" applyBorder="1" applyAlignment="1" applyProtection="1">
      <alignment horizontal="center" vertical="center" wrapText="1"/>
      <protection/>
    </xf>
    <xf numFmtId="0" fontId="8" fillId="9" borderId="45" xfId="0" applyNumberFormat="1" applyFont="1" applyFill="1" applyBorder="1" applyAlignment="1" applyProtection="1">
      <alignment horizontal="center" vertical="center" wrapText="1"/>
      <protection/>
    </xf>
    <xf numFmtId="0" fontId="8" fillId="9" borderId="6" xfId="0" applyNumberFormat="1" applyFont="1" applyFill="1" applyBorder="1" applyAlignment="1" applyProtection="1">
      <alignment horizontal="center" vertical="center" wrapText="1"/>
      <protection/>
    </xf>
    <xf numFmtId="0" fontId="11" fillId="0" borderId="36" xfId="0" applyNumberFormat="1" applyFont="1" applyFill="1" applyBorder="1" applyAlignment="1" applyProtection="1">
      <alignment horizontal="center"/>
      <protection/>
    </xf>
    <xf numFmtId="0" fontId="11" fillId="0" borderId="37" xfId="0" applyNumberFormat="1" applyFont="1" applyFill="1" applyBorder="1" applyAlignment="1" applyProtection="1">
      <alignment horizontal="center"/>
      <protection/>
    </xf>
    <xf numFmtId="0" fontId="11" fillId="0" borderId="82" xfId="0" applyNumberFormat="1" applyFont="1" applyFill="1" applyBorder="1" applyAlignment="1" applyProtection="1">
      <alignment horizontal="center"/>
      <protection/>
    </xf>
    <xf numFmtId="0" fontId="11" fillId="0" borderId="68"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center"/>
      <protection/>
    </xf>
    <xf numFmtId="0" fontId="11" fillId="0" borderId="63" xfId="0" applyNumberFormat="1" applyFont="1" applyFill="1" applyBorder="1" applyAlignment="1" applyProtection="1">
      <alignment horizontal="center"/>
      <protection/>
    </xf>
    <xf numFmtId="0" fontId="11" fillId="0" borderId="64" xfId="0" applyNumberFormat="1" applyFont="1" applyFill="1" applyBorder="1" applyAlignment="1" applyProtection="1">
      <alignment horizontal="center"/>
      <protection/>
    </xf>
    <xf numFmtId="0" fontId="11" fillId="0" borderId="65" xfId="0" applyNumberFormat="1" applyFont="1" applyFill="1" applyBorder="1" applyAlignment="1" applyProtection="1">
      <alignment horizontal="center"/>
      <protection/>
    </xf>
    <xf numFmtId="0" fontId="11" fillId="0" borderId="68" xfId="0" applyNumberFormat="1" applyFont="1" applyFill="1" applyBorder="1" applyAlignment="1" applyProtection="1">
      <alignment vertical="center" wrapText="1"/>
      <protection/>
    </xf>
    <xf numFmtId="0" fontId="11" fillId="0" borderId="69" xfId="0" applyNumberFormat="1" applyFont="1" applyFill="1" applyBorder="1" applyAlignment="1" applyProtection="1">
      <alignment vertical="center" wrapText="1"/>
      <protection/>
    </xf>
    <xf numFmtId="3" fontId="11" fillId="0" borderId="72" xfId="0" applyNumberFormat="1" applyFont="1" applyFill="1" applyBorder="1" applyAlignment="1" applyProtection="1">
      <alignment vertical="center" wrapText="1"/>
      <protection/>
    </xf>
    <xf numFmtId="3" fontId="11" fillId="0" borderId="75" xfId="0" applyNumberFormat="1" applyFont="1" applyFill="1" applyBorder="1" applyAlignment="1" applyProtection="1">
      <alignment vertical="center" wrapText="1"/>
      <protection/>
    </xf>
    <xf numFmtId="3" fontId="11" fillId="0" borderId="11" xfId="0" applyNumberFormat="1" applyFont="1" applyFill="1" applyBorder="1" applyAlignment="1" applyProtection="1">
      <alignment vertical="center" wrapText="1"/>
      <protection/>
    </xf>
    <xf numFmtId="3" fontId="11" fillId="0" borderId="45" xfId="0" applyNumberFormat="1" applyFont="1" applyFill="1" applyBorder="1" applyAlignment="1" applyProtection="1">
      <alignment vertical="center" wrapText="1"/>
      <protection/>
    </xf>
    <xf numFmtId="3" fontId="11" fillId="0" borderId="13" xfId="0" applyNumberFormat="1" applyFont="1" applyFill="1" applyBorder="1" applyAlignment="1" applyProtection="1">
      <alignment vertical="center" wrapText="1"/>
      <protection/>
    </xf>
    <xf numFmtId="3" fontId="11" fillId="0" borderId="11" xfId="0" applyNumberFormat="1" applyFont="1" applyFill="1" applyBorder="1" applyAlignment="1" applyProtection="1">
      <alignment horizontal="center" vertical="center" wrapText="1"/>
      <protection/>
    </xf>
    <xf numFmtId="3" fontId="11" fillId="0" borderId="45" xfId="0" applyNumberFormat="1" applyFont="1" applyFill="1" applyBorder="1" applyAlignment="1" applyProtection="1">
      <alignment horizontal="center" vertical="center" wrapText="1"/>
      <protection/>
    </xf>
    <xf numFmtId="3" fontId="11" fillId="0" borderId="13" xfId="0" applyNumberFormat="1" applyFont="1" applyFill="1" applyBorder="1" applyAlignment="1" applyProtection="1">
      <alignment horizontal="center" vertical="center" wrapText="1"/>
      <protection/>
    </xf>
    <xf numFmtId="3" fontId="6" fillId="0" borderId="72" xfId="0" applyNumberFormat="1" applyFont="1" applyFill="1" applyBorder="1" applyAlignment="1" applyProtection="1">
      <alignment vertical="center" wrapText="1"/>
      <protection/>
    </xf>
    <xf numFmtId="3" fontId="6" fillId="0" borderId="78" xfId="0" applyNumberFormat="1" applyFont="1" applyFill="1" applyBorder="1" applyAlignment="1" applyProtection="1">
      <alignment vertical="center" wrapText="1"/>
      <protection/>
    </xf>
    <xf numFmtId="3" fontId="6" fillId="0" borderId="75" xfId="0" applyNumberFormat="1" applyFont="1" applyFill="1" applyBorder="1" applyAlignment="1" applyProtection="1">
      <alignment vertical="center" wrapText="1"/>
      <protection/>
    </xf>
    <xf numFmtId="0" fontId="11" fillId="0" borderId="74" xfId="0" applyNumberFormat="1" applyFont="1" applyFill="1" applyBorder="1" applyAlignment="1" applyProtection="1">
      <alignment horizontal="center" vertical="center" wrapText="1"/>
      <protection/>
    </xf>
    <xf numFmtId="0" fontId="8" fillId="0" borderId="68" xfId="0" applyNumberFormat="1" applyFont="1" applyFill="1" applyBorder="1" applyAlignment="1" applyProtection="1">
      <alignment horizontal="center" vertical="center" wrapText="1"/>
      <protection/>
    </xf>
    <xf numFmtId="0" fontId="8" fillId="0" borderId="69" xfId="0" applyNumberFormat="1" applyFont="1" applyFill="1" applyBorder="1" applyAlignment="1" applyProtection="1">
      <alignment horizontal="center" vertical="center" wrapText="1"/>
      <protection/>
    </xf>
    <xf numFmtId="3" fontId="11" fillId="0" borderId="79" xfId="0" applyNumberFormat="1" applyFont="1" applyFill="1" applyBorder="1" applyAlignment="1" applyProtection="1">
      <alignment vertical="center" wrapText="1"/>
      <protection/>
    </xf>
    <xf numFmtId="3" fontId="11" fillId="0" borderId="5" xfId="0" applyNumberFormat="1" applyFont="1" applyFill="1" applyBorder="1" applyAlignment="1" applyProtection="1">
      <alignment vertical="center" wrapText="1"/>
      <protection/>
    </xf>
    <xf numFmtId="3" fontId="11" fillId="0" borderId="6" xfId="0" applyNumberFormat="1" applyFont="1" applyFill="1" applyBorder="1" applyAlignment="1" applyProtection="1">
      <alignment vertical="center" wrapText="1"/>
      <protection/>
    </xf>
    <xf numFmtId="3" fontId="11" fillId="0" borderId="6"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vertical="center" wrapText="1"/>
      <protection/>
    </xf>
    <xf numFmtId="3" fontId="11" fillId="0" borderId="71" xfId="0" applyNumberFormat="1" applyFont="1" applyFill="1" applyBorder="1" applyAlignment="1" applyProtection="1">
      <alignment vertical="center" wrapText="1"/>
      <protection/>
    </xf>
    <xf numFmtId="3" fontId="11" fillId="0" borderId="71" xfId="0" applyNumberFormat="1" applyFont="1" applyFill="1" applyBorder="1" applyAlignment="1" applyProtection="1">
      <alignment horizontal="center" vertical="center" wrapText="1"/>
      <protection/>
    </xf>
    <xf numFmtId="0" fontId="11" fillId="0" borderId="77" xfId="0" applyNumberFormat="1" applyFont="1" applyFill="1" applyBorder="1" applyAlignment="1" applyProtection="1">
      <alignment horizontal="center" vertical="center" wrapText="1"/>
      <protection/>
    </xf>
    <xf numFmtId="0" fontId="11" fillId="0" borderId="66" xfId="0" applyNumberFormat="1" applyFont="1" applyFill="1" applyBorder="1" applyAlignment="1" applyProtection="1">
      <alignment horizontal="center" vertical="center" wrapText="1"/>
      <protection/>
    </xf>
    <xf numFmtId="0" fontId="11" fillId="0" borderId="68" xfId="0" applyNumberFormat="1" applyFont="1" applyFill="1" applyBorder="1" applyAlignment="1" applyProtection="1">
      <alignment horizontal="center" vertical="center" wrapText="1"/>
      <protection/>
    </xf>
    <xf numFmtId="0" fontId="11" fillId="0" borderId="69" xfId="0" applyNumberFormat="1" applyFont="1" applyFill="1" applyBorder="1" applyAlignment="1" applyProtection="1">
      <alignment horizontal="center" vertical="center" wrapText="1"/>
      <protection/>
    </xf>
    <xf numFmtId="191" fontId="11" fillId="11" borderId="71" xfId="0" applyNumberFormat="1" applyFont="1" applyFill="1" applyBorder="1" applyAlignment="1" applyProtection="1">
      <alignment horizontal="center" vertical="center" wrapText="1"/>
      <protection/>
    </xf>
    <xf numFmtId="191" fontId="11" fillId="11" borderId="45" xfId="0" applyNumberFormat="1" applyFont="1" applyFill="1" applyBorder="1" applyAlignment="1" applyProtection="1">
      <alignment horizontal="center" vertical="center" wrapText="1"/>
      <protection/>
    </xf>
    <xf numFmtId="191" fontId="11" fillId="11" borderId="6" xfId="0" applyNumberFormat="1" applyFont="1" applyFill="1" applyBorder="1" applyAlignment="1" applyProtection="1">
      <alignment horizontal="center" vertical="center" wrapText="1"/>
      <protection/>
    </xf>
    <xf numFmtId="3" fontId="11" fillId="11" borderId="71" xfId="0" applyNumberFormat="1" applyFont="1" applyFill="1" applyBorder="1" applyAlignment="1" applyProtection="1">
      <alignment horizontal="center" vertical="center" wrapText="1"/>
      <protection/>
    </xf>
    <xf numFmtId="3" fontId="11" fillId="11" borderId="45" xfId="0" applyNumberFormat="1" applyFont="1" applyFill="1" applyBorder="1" applyAlignment="1" applyProtection="1">
      <alignment horizontal="center" vertical="center" wrapText="1"/>
      <protection/>
    </xf>
    <xf numFmtId="3" fontId="11" fillId="11" borderId="6" xfId="0" applyNumberFormat="1" applyFont="1" applyFill="1" applyBorder="1" applyAlignment="1" applyProtection="1">
      <alignment horizontal="center" vertical="center" wrapText="1"/>
      <protection/>
    </xf>
    <xf numFmtId="0" fontId="11" fillId="11" borderId="71" xfId="0" applyNumberFormat="1" applyFont="1" applyFill="1" applyBorder="1" applyAlignment="1" applyProtection="1">
      <alignment horizontal="center" vertical="center" wrapText="1"/>
      <protection/>
    </xf>
    <xf numFmtId="0" fontId="11" fillId="11" borderId="45" xfId="0" applyNumberFormat="1" applyFont="1" applyFill="1" applyBorder="1" applyAlignment="1" applyProtection="1">
      <alignment horizontal="center" vertical="center" wrapText="1"/>
      <protection/>
    </xf>
    <xf numFmtId="0" fontId="11" fillId="11" borderId="6" xfId="0" applyNumberFormat="1" applyFont="1" applyFill="1" applyBorder="1" applyAlignment="1" applyProtection="1">
      <alignment horizontal="center" vertical="center" wrapText="1"/>
      <protection/>
    </xf>
    <xf numFmtId="3" fontId="11" fillId="11" borderId="79" xfId="0" applyNumberFormat="1" applyFont="1" applyFill="1" applyBorder="1" applyAlignment="1" applyProtection="1">
      <alignment horizontal="center" vertical="center" wrapText="1"/>
      <protection/>
    </xf>
    <xf numFmtId="3" fontId="11" fillId="11" borderId="78" xfId="0" applyNumberFormat="1" applyFont="1" applyFill="1" applyBorder="1" applyAlignment="1" applyProtection="1">
      <alignment horizontal="center" vertical="center" wrapText="1"/>
      <protection/>
    </xf>
    <xf numFmtId="3" fontId="11" fillId="11" borderId="5" xfId="0" applyNumberFormat="1" applyFont="1" applyFill="1" applyBorder="1" applyAlignment="1" applyProtection="1">
      <alignment horizontal="center" vertical="center" wrapText="1"/>
      <protection/>
    </xf>
    <xf numFmtId="0" fontId="1" fillId="0" borderId="71" xfId="0" applyNumberFormat="1" applyFont="1" applyFill="1" applyBorder="1" applyAlignment="1" applyProtection="1">
      <alignment horizontal="center"/>
      <protection/>
    </xf>
    <xf numFmtId="0" fontId="1" fillId="0" borderId="45" xfId="0" applyNumberFormat="1" applyFont="1" applyFill="1" applyBorder="1" applyAlignment="1" applyProtection="1">
      <alignment horizontal="center"/>
      <protection/>
    </xf>
    <xf numFmtId="0" fontId="1" fillId="0" borderId="6" xfId="0" applyNumberFormat="1" applyFont="1" applyFill="1" applyBorder="1" applyAlignment="1" applyProtection="1">
      <alignment horizontal="center"/>
      <protection/>
    </xf>
    <xf numFmtId="191" fontId="11" fillId="0" borderId="71" xfId="0" applyNumberFormat="1" applyFont="1" applyFill="1" applyBorder="1" applyAlignment="1" applyProtection="1">
      <alignment vertical="center" wrapText="1"/>
      <protection/>
    </xf>
    <xf numFmtId="191" fontId="11" fillId="0" borderId="45" xfId="0" applyNumberFormat="1" applyFont="1" applyFill="1" applyBorder="1" applyAlignment="1" applyProtection="1">
      <alignment vertical="center" wrapText="1"/>
      <protection/>
    </xf>
    <xf numFmtId="191" fontId="11" fillId="0" borderId="6" xfId="0" applyNumberFormat="1" applyFont="1" applyFill="1" applyBorder="1" applyAlignment="1" applyProtection="1">
      <alignment vertical="center" wrapText="1"/>
      <protection/>
    </xf>
    <xf numFmtId="191" fontId="11" fillId="0" borderId="71" xfId="0" applyNumberFormat="1" applyFont="1" applyFill="1" applyBorder="1" applyAlignment="1" applyProtection="1">
      <alignment horizontal="center" vertical="center" wrapText="1"/>
      <protection/>
    </xf>
    <xf numFmtId="191" fontId="11" fillId="0" borderId="45" xfId="0" applyNumberFormat="1" applyFont="1" applyFill="1" applyBorder="1" applyAlignment="1" applyProtection="1">
      <alignment horizontal="center" vertical="center" wrapText="1"/>
      <protection/>
    </xf>
    <xf numFmtId="191" fontId="11" fillId="0" borderId="6" xfId="0" applyNumberFormat="1" applyFont="1" applyFill="1" applyBorder="1" applyAlignment="1" applyProtection="1">
      <alignment horizontal="center" vertical="center" wrapText="1"/>
      <protection/>
    </xf>
    <xf numFmtId="0" fontId="8" fillId="0" borderId="66" xfId="0" applyNumberFormat="1" applyFont="1" applyFill="1" applyBorder="1" applyAlignment="1" applyProtection="1">
      <alignment horizontal="center" vertical="center" wrapText="1"/>
      <protection/>
    </xf>
    <xf numFmtId="0" fontId="11" fillId="0" borderId="71" xfId="0" applyNumberFormat="1" applyFont="1" applyFill="1" applyBorder="1" applyAlignment="1" applyProtection="1">
      <alignment horizontal="justify" vertical="center" wrapText="1"/>
      <protection/>
    </xf>
    <xf numFmtId="0" fontId="11" fillId="0" borderId="45" xfId="0" applyNumberFormat="1" applyFont="1" applyFill="1" applyBorder="1" applyAlignment="1" applyProtection="1">
      <alignment horizontal="justify" vertical="center" wrapText="1"/>
      <protection/>
    </xf>
    <xf numFmtId="0" fontId="11" fillId="0" borderId="6" xfId="0" applyNumberFormat="1" applyFont="1" applyFill="1" applyBorder="1" applyAlignment="1" applyProtection="1">
      <alignment horizontal="justify" vertical="center" wrapText="1"/>
      <protection/>
    </xf>
    <xf numFmtId="0" fontId="6" fillId="0" borderId="83" xfId="0" applyNumberFormat="1" applyFont="1" applyFill="1" applyBorder="1" applyAlignment="1" applyProtection="1">
      <alignment horizontal="justify" vertical="center" wrapText="1"/>
      <protection/>
    </xf>
    <xf numFmtId="0" fontId="6" fillId="0" borderId="84" xfId="0" applyNumberFormat="1" applyFont="1" applyFill="1" applyBorder="1" applyAlignment="1" applyProtection="1">
      <alignment horizontal="justify" vertical="center" wrapText="1"/>
      <protection/>
    </xf>
    <xf numFmtId="0" fontId="6" fillId="0" borderId="85" xfId="0" applyNumberFormat="1" applyFont="1" applyFill="1" applyBorder="1" applyAlignment="1" applyProtection="1">
      <alignment horizontal="justify" vertical="center" wrapText="1"/>
      <protection/>
    </xf>
    <xf numFmtId="0" fontId="6" fillId="0" borderId="56" xfId="0" applyNumberFormat="1" applyFont="1" applyFill="1" applyBorder="1" applyAlignment="1" applyProtection="1">
      <alignment horizontal="justify" vertical="center" wrapText="1"/>
      <protection/>
    </xf>
    <xf numFmtId="0" fontId="6" fillId="0" borderId="57" xfId="0" applyNumberFormat="1" applyFont="1" applyFill="1" applyBorder="1" applyAlignment="1" applyProtection="1">
      <alignment horizontal="justify" vertical="center" wrapText="1"/>
      <protection/>
    </xf>
    <xf numFmtId="0" fontId="6" fillId="0" borderId="58" xfId="0" applyNumberFormat="1" applyFont="1" applyFill="1" applyBorder="1" applyAlignment="1" applyProtection="1">
      <alignment horizontal="justify" vertical="center" wrapText="1"/>
      <protection/>
    </xf>
    <xf numFmtId="0" fontId="11" fillId="0" borderId="53" xfId="0" applyNumberFormat="1" applyFont="1" applyFill="1" applyBorder="1" applyAlignment="1" applyProtection="1">
      <alignment horizontal="center" vertical="center" wrapText="1"/>
      <protection/>
    </xf>
    <xf numFmtId="0" fontId="11" fillId="0" borderId="54" xfId="0" applyNumberFormat="1" applyFont="1" applyFill="1" applyBorder="1" applyAlignment="1" applyProtection="1">
      <alignment horizontal="center" vertical="center" wrapText="1"/>
      <protection/>
    </xf>
    <xf numFmtId="0" fontId="11" fillId="0" borderId="55" xfId="0" applyNumberFormat="1" applyFont="1" applyFill="1" applyBorder="1" applyAlignment="1" applyProtection="1">
      <alignment horizontal="center" vertical="center" wrapText="1"/>
      <protection/>
    </xf>
    <xf numFmtId="0" fontId="9" fillId="5" borderId="28" xfId="0" applyNumberFormat="1" applyFont="1" applyFill="1" applyBorder="1" applyAlignment="1" applyProtection="1">
      <alignment horizontal="center" vertical="center" wrapText="1"/>
      <protection/>
    </xf>
    <xf numFmtId="0" fontId="9" fillId="5" borderId="0" xfId="0" applyNumberFormat="1" applyFont="1" applyFill="1" applyBorder="1" applyAlignment="1" applyProtection="1">
      <alignment horizontal="center" vertical="center" wrapText="1"/>
      <protection/>
    </xf>
    <xf numFmtId="0" fontId="9" fillId="5" borderId="12" xfId="0" applyNumberFormat="1" applyFont="1" applyFill="1" applyBorder="1" applyAlignment="1" applyProtection="1">
      <alignment horizontal="center" vertical="center" wrapText="1"/>
      <protection/>
    </xf>
    <xf numFmtId="0" fontId="9" fillId="5" borderId="59" xfId="0" applyNumberFormat="1" applyFont="1" applyFill="1" applyBorder="1" applyAlignment="1" applyProtection="1">
      <alignment horizontal="center" vertical="center" wrapText="1"/>
      <protection/>
    </xf>
    <xf numFmtId="0" fontId="9" fillId="5" borderId="60" xfId="0" applyNumberFormat="1" applyFont="1" applyFill="1" applyBorder="1" applyAlignment="1" applyProtection="1">
      <alignment horizontal="center" vertical="center" wrapText="1"/>
      <protection/>
    </xf>
    <xf numFmtId="0" fontId="9" fillId="5" borderId="70" xfId="0" applyNumberFormat="1" applyFont="1" applyFill="1" applyBorder="1" applyAlignment="1" applyProtection="1">
      <alignment horizontal="center" vertical="center" wrapText="1"/>
      <protection/>
    </xf>
    <xf numFmtId="0" fontId="3" fillId="5" borderId="68" xfId="0" applyNumberFormat="1" applyFont="1" applyFill="1" applyBorder="1" applyAlignment="1" applyProtection="1">
      <alignment horizontal="center" vertical="center" wrapText="1"/>
      <protection/>
    </xf>
    <xf numFmtId="0" fontId="3" fillId="5" borderId="0" xfId="0" applyNumberFormat="1" applyFont="1" applyFill="1" applyBorder="1" applyAlignment="1" applyProtection="1">
      <alignment horizontal="center" vertical="center" wrapText="1"/>
      <protection/>
    </xf>
    <xf numFmtId="0" fontId="3" fillId="5" borderId="12" xfId="0" applyNumberFormat="1" applyFont="1" applyFill="1" applyBorder="1" applyAlignment="1" applyProtection="1">
      <alignment horizontal="center" vertical="center" wrapText="1"/>
      <protection/>
    </xf>
    <xf numFmtId="0" fontId="3" fillId="5" borderId="69" xfId="0" applyNumberFormat="1" applyFont="1" applyFill="1" applyBorder="1" applyAlignment="1" applyProtection="1">
      <alignment horizontal="center" vertical="center" wrapText="1"/>
      <protection/>
    </xf>
    <xf numFmtId="0" fontId="3" fillId="5" borderId="60" xfId="0" applyNumberFormat="1" applyFont="1" applyFill="1" applyBorder="1" applyAlignment="1" applyProtection="1">
      <alignment horizontal="center" vertical="center" wrapText="1"/>
      <protection/>
    </xf>
    <xf numFmtId="0" fontId="3" fillId="5" borderId="70" xfId="0" applyNumberFormat="1" applyFont="1" applyFill="1" applyBorder="1" applyAlignment="1" applyProtection="1">
      <alignment horizontal="center" vertical="center" wrapText="1"/>
      <protection/>
    </xf>
    <xf numFmtId="0" fontId="41" fillId="12" borderId="1" xfId="0" applyNumberFormat="1" applyFont="1" applyFill="1" applyBorder="1" applyAlignment="1" applyProtection="1">
      <alignment horizontal="center" vertical="center"/>
      <protection/>
    </xf>
    <xf numFmtId="0" fontId="41" fillId="12" borderId="32" xfId="0" applyNumberFormat="1" applyFont="1" applyFill="1" applyBorder="1" applyAlignment="1" applyProtection="1">
      <alignment horizontal="center" vertical="center"/>
      <protection/>
    </xf>
    <xf numFmtId="0" fontId="41" fillId="12" borderId="18" xfId="0" applyNumberFormat="1" applyFont="1" applyFill="1" applyBorder="1" applyAlignment="1" applyProtection="1">
      <alignment horizontal="center" vertical="center"/>
      <protection/>
    </xf>
    <xf numFmtId="0" fontId="41" fillId="12" borderId="1" xfId="0" applyNumberFormat="1" applyFont="1" applyFill="1" applyBorder="1" applyAlignment="1" applyProtection="1">
      <alignment horizontal="center" vertical="center" wrapText="1"/>
      <protection/>
    </xf>
    <xf numFmtId="0" fontId="41" fillId="12" borderId="32" xfId="0" applyNumberFormat="1" applyFont="1" applyFill="1" applyBorder="1" applyAlignment="1" applyProtection="1">
      <alignment horizontal="center" vertical="center" wrapText="1"/>
      <protection/>
    </xf>
    <xf numFmtId="0" fontId="41" fillId="12" borderId="18" xfId="0" applyNumberFormat="1" applyFont="1" applyFill="1" applyBorder="1" applyAlignment="1" applyProtection="1">
      <alignment horizontal="center" vertical="center" wrapText="1"/>
      <protection/>
    </xf>
    <xf numFmtId="0" fontId="27" fillId="0" borderId="1" xfId="0" applyNumberFormat="1" applyFont="1" applyFill="1" applyBorder="1" applyAlignment="1" applyProtection="1">
      <alignment horizontal="center" vertical="center"/>
      <protection/>
    </xf>
    <xf numFmtId="0" fontId="27" fillId="0" borderId="32" xfId="0" applyNumberFormat="1" applyFont="1" applyFill="1" applyBorder="1" applyAlignment="1" applyProtection="1">
      <alignment horizontal="center" vertical="center"/>
      <protection/>
    </xf>
    <xf numFmtId="0" fontId="27" fillId="0" borderId="18" xfId="0" applyNumberFormat="1" applyFont="1" applyFill="1" applyBorder="1" applyAlignment="1" applyProtection="1">
      <alignment horizontal="center" vertical="center"/>
      <protection/>
    </xf>
    <xf numFmtId="0" fontId="7" fillId="5" borderId="86" xfId="0" applyFont="1" applyFill="1" applyBorder="1" applyAlignment="1">
      <alignment horizontal="left" vertical="center" wrapText="1"/>
    </xf>
    <xf numFmtId="0" fontId="7" fillId="5" borderId="64" xfId="0" applyFont="1" applyFill="1" applyBorder="1" applyAlignment="1">
      <alignment horizontal="left" vertical="center" wrapText="1"/>
    </xf>
    <xf numFmtId="0" fontId="7" fillId="5" borderId="16" xfId="0" applyFont="1" applyFill="1" applyBorder="1" applyAlignment="1">
      <alignment horizontal="left" vertical="center" wrapText="1"/>
    </xf>
    <xf numFmtId="0" fontId="7" fillId="5" borderId="62" xfId="0" applyFont="1" applyFill="1" applyBorder="1" applyAlignment="1">
      <alignment horizontal="left" vertical="center" wrapText="1"/>
    </xf>
    <xf numFmtId="0" fontId="7" fillId="5" borderId="38" xfId="0" applyFont="1" applyFill="1" applyBorder="1" applyAlignment="1">
      <alignment horizontal="left" vertical="center" wrapText="1"/>
    </xf>
    <xf numFmtId="0" fontId="7" fillId="5" borderId="20" xfId="0" applyFont="1" applyFill="1" applyBorder="1" applyAlignment="1">
      <alignment horizontal="left" vertical="center" wrapText="1"/>
    </xf>
  </cellXfs>
  <cellStyles count="318">
    <cellStyle name="Normal" xfId="0"/>
    <cellStyle name="Percent" xfId="15"/>
    <cellStyle name="Currency" xfId="16"/>
    <cellStyle name="Currency [0]" xfId="17"/>
    <cellStyle name="Comma" xfId="18"/>
    <cellStyle name="Comma [0]" xfId="19"/>
    <cellStyle name="Coma 2" xfId="20"/>
    <cellStyle name="Coma 2 2" xfId="21"/>
    <cellStyle name="Millares 2" xfId="22"/>
    <cellStyle name="Millares 2 2" xfId="23"/>
    <cellStyle name="Millares 3" xfId="24"/>
    <cellStyle name="Millares 3 2" xfId="25"/>
    <cellStyle name="Millares 4" xfId="26"/>
    <cellStyle name="Moneda 2" xfId="27"/>
    <cellStyle name="Moneda 2 2" xfId="28"/>
    <cellStyle name="Moneda 2 2 2" xfId="29"/>
    <cellStyle name="Moneda 2 3" xfId="30"/>
    <cellStyle name="Moneda 3" xfId="31"/>
    <cellStyle name="Moneda 4" xfId="32"/>
    <cellStyle name="Normal 2" xfId="33"/>
    <cellStyle name="Normal 2 10" xfId="34"/>
    <cellStyle name="Normal 3" xfId="35"/>
    <cellStyle name="Normal 3 2" xfId="36"/>
    <cellStyle name="Normal 4 2" xfId="37"/>
    <cellStyle name="Porcentual 2" xfId="38"/>
    <cellStyle name="Porcentual 2 2" xfId="39"/>
    <cellStyle name="Porcentaje 2" xfId="40"/>
    <cellStyle name="Porcentaje 3" xfId="41"/>
    <cellStyle name="Porcentaje 4" xfId="42"/>
    <cellStyle name="Moneda [0]" xfId="43"/>
    <cellStyle name="Millares 2 4" xfId="44"/>
    <cellStyle name="Millares 3 3" xfId="45"/>
    <cellStyle name="Moneda 3 5" xfId="46"/>
    <cellStyle name="Moneda 2 3 2" xfId="47"/>
    <cellStyle name="Moneda 3 2" xfId="48"/>
    <cellStyle name="Moneda 2 3 3" xfId="49"/>
    <cellStyle name="Moneda 2 3 4" xfId="50"/>
    <cellStyle name="Moneda 2 3 2 2" xfId="51"/>
    <cellStyle name="Moneda 3 2 2" xfId="52"/>
    <cellStyle name="Moneda 2 3 2 2 2" xfId="53"/>
    <cellStyle name="Moneda 2 3 2 2 2 2" xfId="54"/>
    <cellStyle name="Moneda 2 3 2 2 3" xfId="55"/>
    <cellStyle name="Moneda 2 3 2 2 3 2" xfId="56"/>
    <cellStyle name="Moneda 2 3 2 2 4" xfId="57"/>
    <cellStyle name="Moneda 2 3 2 2 4 2" xfId="58"/>
    <cellStyle name="Moneda 2 3 2 2 5" xfId="59"/>
    <cellStyle name="Moneda 2 3 2 3" xfId="60"/>
    <cellStyle name="Moneda 2 3 2 3 2" xfId="61"/>
    <cellStyle name="Moneda 2 3 2 4" xfId="62"/>
    <cellStyle name="Moneda 2 3 2 4 2" xfId="63"/>
    <cellStyle name="Moneda 2 3 2 5" xfId="64"/>
    <cellStyle name="Moneda 2 3 2 5 2" xfId="65"/>
    <cellStyle name="Moneda 2 3 2 6" xfId="66"/>
    <cellStyle name="Moneda 2 3 3 2" xfId="67"/>
    <cellStyle name="Moneda 2 3 3 2 2" xfId="68"/>
    <cellStyle name="Moneda 2 3 3 3" xfId="69"/>
    <cellStyle name="Moneda 2 3 3 3 2" xfId="70"/>
    <cellStyle name="Moneda 2 3 3 4" xfId="71"/>
    <cellStyle name="Moneda 2 3 3 4 2" xfId="72"/>
    <cellStyle name="Moneda 2 3 3 5" xfId="73"/>
    <cellStyle name="Moneda 2 3 4 2" xfId="74"/>
    <cellStyle name="Moneda 2 3 4 2 2" xfId="75"/>
    <cellStyle name="Moneda 2 3 4 3" xfId="76"/>
    <cellStyle name="Moneda 2 3 4 3 2" xfId="77"/>
    <cellStyle name="Moneda 2 3 4 4" xfId="78"/>
    <cellStyle name="Moneda 2 3 4 4 2" xfId="79"/>
    <cellStyle name="Moneda 2 3 4 5" xfId="80"/>
    <cellStyle name="Moneda 2 3 5" xfId="81"/>
    <cellStyle name="Moneda 2 3 5 2" xfId="82"/>
    <cellStyle name="Moneda 2 3 6" xfId="83"/>
    <cellStyle name="Moneda 2 3 6 2" xfId="84"/>
    <cellStyle name="Moneda 2 3 7" xfId="85"/>
    <cellStyle name="Moneda 2 3 7 2" xfId="86"/>
    <cellStyle name="Moneda 2 3 8" xfId="87"/>
    <cellStyle name="Moneda 3 2 2 2" xfId="88"/>
    <cellStyle name="Moneda 3 2 2 2 2" xfId="89"/>
    <cellStyle name="Moneda 3 2 2 3" xfId="90"/>
    <cellStyle name="Moneda 3 2 2 3 2" xfId="91"/>
    <cellStyle name="Moneda 3 2 2 4" xfId="92"/>
    <cellStyle name="Moneda 3 2 2 4 2" xfId="93"/>
    <cellStyle name="Moneda 3 2 2 5" xfId="94"/>
    <cellStyle name="Moneda 3 2 3" xfId="95"/>
    <cellStyle name="Moneda 3 2 3 2" xfId="96"/>
    <cellStyle name="Moneda 3 2 4" xfId="97"/>
    <cellStyle name="Moneda 3 2 4 2" xfId="98"/>
    <cellStyle name="Moneda 3 2 5" xfId="99"/>
    <cellStyle name="Moneda 3 2 5 2" xfId="100"/>
    <cellStyle name="Moneda 3 2 6" xfId="101"/>
    <cellStyle name="Moneda 2 3 2 2 2 2 2" xfId="102"/>
    <cellStyle name="Moneda 2 3 2 2 2 3" xfId="103"/>
    <cellStyle name="Moneda 2 3 2 2 3 2 2" xfId="104"/>
    <cellStyle name="Moneda 2 3 2 2 3 3" xfId="105"/>
    <cellStyle name="Moneda 2 3 2 2 4 2 2" xfId="106"/>
    <cellStyle name="Moneda 2 3 2 2 4 3" xfId="107"/>
    <cellStyle name="Moneda 2 3 2 2 5 2" xfId="108"/>
    <cellStyle name="Moneda 2 3 2 2 6" xfId="109"/>
    <cellStyle name="Moneda 2 3 2 3 2 2" xfId="110"/>
    <cellStyle name="Moneda 2 3 2 3 3" xfId="111"/>
    <cellStyle name="Moneda 2 3 2 4 2 2" xfId="112"/>
    <cellStyle name="Moneda 2 3 2 4 3" xfId="113"/>
    <cellStyle name="Moneda 2 3 2 5 2 2" xfId="114"/>
    <cellStyle name="Moneda 2 3 2 5 3" xfId="115"/>
    <cellStyle name="Moneda 2 3 2 6 2" xfId="116"/>
    <cellStyle name="Moneda 2 3 2 7" xfId="117"/>
    <cellStyle name="Moneda 2 3 3 2 2 2" xfId="118"/>
    <cellStyle name="Moneda 2 3 3 2 3" xfId="119"/>
    <cellStyle name="Moneda 2 3 3 3 2 2" xfId="120"/>
    <cellStyle name="Moneda 2 3 3 3 3" xfId="121"/>
    <cellStyle name="Moneda 2 3 3 4 2 2" xfId="122"/>
    <cellStyle name="Moneda 2 3 3 4 3" xfId="123"/>
    <cellStyle name="Moneda 2 3 3 5 2" xfId="124"/>
    <cellStyle name="Moneda 2 3 3 6" xfId="125"/>
    <cellStyle name="Moneda 2 3 4 2 2 2" xfId="126"/>
    <cellStyle name="Moneda 2 3 4 2 3" xfId="127"/>
    <cellStyle name="Moneda 2 3 4 3 2 2" xfId="128"/>
    <cellStyle name="Moneda 2 3 4 3 3" xfId="129"/>
    <cellStyle name="Moneda 2 3 4 4 2 2" xfId="130"/>
    <cellStyle name="Moneda 2 3 4 4 3" xfId="131"/>
    <cellStyle name="Moneda 2 3 4 5 2" xfId="132"/>
    <cellStyle name="Moneda 2 3 4 6" xfId="133"/>
    <cellStyle name="Moneda 2 3 5 2 2" xfId="134"/>
    <cellStyle name="Moneda 2 3 5 3" xfId="135"/>
    <cellStyle name="Moneda 2 3 6 2 2" xfId="136"/>
    <cellStyle name="Moneda 2 3 6 3" xfId="137"/>
    <cellStyle name="Moneda 2 3 7 2 2" xfId="138"/>
    <cellStyle name="Moneda 2 3 7 3" xfId="139"/>
    <cellStyle name="Moneda 2 3 8 2" xfId="140"/>
    <cellStyle name="Moneda 2 3 9" xfId="141"/>
    <cellStyle name="Moneda 3 2 2 2 2 2" xfId="142"/>
    <cellStyle name="Moneda 3 2 2 2 3" xfId="143"/>
    <cellStyle name="Moneda 3 2 2 3 2 2" xfId="144"/>
    <cellStyle name="Moneda 3 2 2 3 3" xfId="145"/>
    <cellStyle name="Moneda 3 2 2 4 2 2" xfId="146"/>
    <cellStyle name="Moneda 3 2 2 4 3" xfId="147"/>
    <cellStyle name="Moneda 3 2 2 5 2" xfId="148"/>
    <cellStyle name="Moneda 3 2 2 6" xfId="149"/>
    <cellStyle name="Moneda 3 2 3 2 2" xfId="150"/>
    <cellStyle name="Moneda 3 2 3 3" xfId="151"/>
    <cellStyle name="Moneda 3 2 4 2 2" xfId="152"/>
    <cellStyle name="Moneda 3 2 4 3" xfId="153"/>
    <cellStyle name="Moneda 3 2 5 2 2" xfId="154"/>
    <cellStyle name="Moneda 3 2 5 3" xfId="155"/>
    <cellStyle name="Moneda 3 2 6 2" xfId="156"/>
    <cellStyle name="Moneda 3 2 7" xfId="157"/>
    <cellStyle name="Moneda 10" xfId="158"/>
    <cellStyle name="Porcentaje 3 2" xfId="159"/>
    <cellStyle name="Moneda 8" xfId="160"/>
    <cellStyle name="Moneda 20" xfId="161"/>
    <cellStyle name="Moneda 14" xfId="162"/>
    <cellStyle name="Millares 5" xfId="163"/>
    <cellStyle name="Moneda 7" xfId="164"/>
    <cellStyle name="Moneda 2 3 10" xfId="165"/>
    <cellStyle name="Moneda 3 4" xfId="166"/>
    <cellStyle name="Moneda 5" xfId="167"/>
    <cellStyle name="Moneda 21" xfId="168"/>
    <cellStyle name="Moneda 15" xfId="169"/>
    <cellStyle name="Moneda 18" xfId="170"/>
    <cellStyle name="Moneda 11" xfId="171"/>
    <cellStyle name="Moneda 6" xfId="172"/>
    <cellStyle name="Moneda 13" xfId="173"/>
    <cellStyle name="Moneda 17" xfId="174"/>
    <cellStyle name="Normal 2 3" xfId="175"/>
    <cellStyle name="Moneda 2 4" xfId="176"/>
    <cellStyle name="Millares 2 3" xfId="177"/>
    <cellStyle name="Énfasis1 2" xfId="178"/>
    <cellStyle name="Normal 2 2" xfId="179"/>
    <cellStyle name="Moneda 2 2 3" xfId="180"/>
    <cellStyle name="Millares 6" xfId="181"/>
    <cellStyle name="Moneda 3 3" xfId="182"/>
    <cellStyle name="Moneda [0] 2" xfId="183"/>
    <cellStyle name="Moneda 9" xfId="184"/>
    <cellStyle name="Énfasis1 2 2" xfId="185"/>
    <cellStyle name="Normal 3 2 2" xfId="186"/>
    <cellStyle name="Moneda 3 2 8" xfId="187"/>
    <cellStyle name="Moneda 16" xfId="188"/>
    <cellStyle name="Moneda 12" xfId="189"/>
    <cellStyle name="Moneda 19" xfId="190"/>
    <cellStyle name="Moneda 22" xfId="191"/>
    <cellStyle name="Moneda 2 3 11" xfId="192"/>
    <cellStyle name="Moneda 2 3 2 8" xfId="193"/>
    <cellStyle name="Moneda 3 2 9" xfId="194"/>
    <cellStyle name="Moneda 2 3 3 7" xfId="195"/>
    <cellStyle name="Moneda 2 3 4 7" xfId="196"/>
    <cellStyle name="Moneda 2 3 2 2 7" xfId="197"/>
    <cellStyle name="Moneda 3 2 2 7" xfId="198"/>
    <cellStyle name="Moneda 2 3 2 2 2 4" xfId="199"/>
    <cellStyle name="Moneda 2 3 2 2 2 2 3" xfId="200"/>
    <cellStyle name="Moneda 2 3 2 2 3 4" xfId="201"/>
    <cellStyle name="Moneda 2 3 2 2 3 2 3" xfId="202"/>
    <cellStyle name="Moneda 2 3 2 2 4 4" xfId="203"/>
    <cellStyle name="Moneda 2 3 2 2 4 2 3" xfId="204"/>
    <cellStyle name="Moneda 2 3 2 2 5 3" xfId="205"/>
    <cellStyle name="Moneda 2 3 2 3 4" xfId="206"/>
    <cellStyle name="Moneda 2 3 2 3 2 3" xfId="207"/>
    <cellStyle name="Moneda 2 3 2 4 4" xfId="208"/>
    <cellStyle name="Moneda 2 3 2 4 2 3" xfId="209"/>
    <cellStyle name="Moneda 2 3 2 5 4" xfId="210"/>
    <cellStyle name="Moneda 2 3 2 5 2 3" xfId="211"/>
    <cellStyle name="Moneda 2 3 2 6 3" xfId="212"/>
    <cellStyle name="Moneda 2 3 3 2 4" xfId="213"/>
    <cellStyle name="Moneda 2 3 3 2 2 3" xfId="214"/>
    <cellStyle name="Moneda 2 3 3 3 4" xfId="215"/>
    <cellStyle name="Moneda 2 3 3 3 2 3" xfId="216"/>
    <cellStyle name="Moneda 2 3 3 4 4" xfId="217"/>
    <cellStyle name="Moneda 2 3 3 4 2 3" xfId="218"/>
    <cellStyle name="Moneda 2 3 3 5 3" xfId="219"/>
    <cellStyle name="Moneda 2 3 4 2 4" xfId="220"/>
    <cellStyle name="Moneda 2 3 4 2 2 3" xfId="221"/>
    <cellStyle name="Moneda 2 3 4 3 4" xfId="222"/>
    <cellStyle name="Moneda 2 3 4 3 2 3" xfId="223"/>
    <cellStyle name="Moneda 2 3 4 4 4" xfId="224"/>
    <cellStyle name="Moneda 2 3 4 4 2 3" xfId="225"/>
    <cellStyle name="Moneda 2 3 4 5 3" xfId="226"/>
    <cellStyle name="Moneda 2 3 5 4" xfId="227"/>
    <cellStyle name="Moneda 2 3 5 2 3" xfId="228"/>
    <cellStyle name="Moneda 2 3 6 4" xfId="229"/>
    <cellStyle name="Moneda 2 3 6 2 3" xfId="230"/>
    <cellStyle name="Moneda 2 3 7 4" xfId="231"/>
    <cellStyle name="Moneda 2 3 7 2 3" xfId="232"/>
    <cellStyle name="Moneda 2 3 8 3" xfId="233"/>
    <cellStyle name="Moneda 3 2 2 2 4" xfId="234"/>
    <cellStyle name="Moneda 3 2 2 2 2 3" xfId="235"/>
    <cellStyle name="Moneda 3 2 2 3 4" xfId="236"/>
    <cellStyle name="Moneda 3 2 2 3 2 3" xfId="237"/>
    <cellStyle name="Moneda 3 2 2 4 4" xfId="238"/>
    <cellStyle name="Moneda 3 2 2 4 2 3" xfId="239"/>
    <cellStyle name="Moneda 3 2 2 5 3" xfId="240"/>
    <cellStyle name="Moneda 3 2 3 4" xfId="241"/>
    <cellStyle name="Moneda 3 2 3 2 3" xfId="242"/>
    <cellStyle name="Moneda 3 2 4 4" xfId="243"/>
    <cellStyle name="Moneda 3 2 4 2 3" xfId="244"/>
    <cellStyle name="Moneda 3 2 5 4" xfId="245"/>
    <cellStyle name="Moneda 3 2 5 2 3" xfId="246"/>
    <cellStyle name="Moneda 3 2 6 3" xfId="247"/>
    <cellStyle name="Moneda 2 3 2 2 2 2 2 2" xfId="248"/>
    <cellStyle name="Moneda 2 3 2 2 2 3 2" xfId="249"/>
    <cellStyle name="Moneda 2 3 2 2 3 2 2 2" xfId="250"/>
    <cellStyle name="Moneda 2 3 2 2 3 3 2" xfId="251"/>
    <cellStyle name="Moneda 2 3 2 2 4 2 2 2" xfId="252"/>
    <cellStyle name="Moneda 2 3 2 2 4 3 2" xfId="253"/>
    <cellStyle name="Moneda 2 3 2 2 5 2 2" xfId="254"/>
    <cellStyle name="Moneda 2 3 2 2 6 2" xfId="255"/>
    <cellStyle name="Moneda 2 3 2 3 2 2 2" xfId="256"/>
    <cellStyle name="Moneda 2 3 2 3 3 2" xfId="257"/>
    <cellStyle name="Moneda 2 3 2 4 2 2 2" xfId="258"/>
    <cellStyle name="Moneda 2 3 2 4 3 2" xfId="259"/>
    <cellStyle name="Moneda 2 3 2 5 2 2 2" xfId="260"/>
    <cellStyle name="Moneda 2 3 2 5 3 2" xfId="261"/>
    <cellStyle name="Moneda 2 3 2 6 2 2" xfId="262"/>
    <cellStyle name="Moneda 2 3 2 7 2" xfId="263"/>
    <cellStyle name="Moneda 2 3 3 2 2 2 2" xfId="264"/>
    <cellStyle name="Moneda 2 3 3 2 3 2" xfId="265"/>
    <cellStyle name="Moneda 2 3 3 3 2 2 2" xfId="266"/>
    <cellStyle name="Moneda 2 3 3 3 3 2" xfId="267"/>
    <cellStyle name="Moneda 2 3 3 4 2 2 2" xfId="268"/>
    <cellStyle name="Moneda 2 3 3 4 3 2" xfId="269"/>
    <cellStyle name="Moneda 2 3 3 5 2 2" xfId="270"/>
    <cellStyle name="Moneda 2 3 3 6 2" xfId="271"/>
    <cellStyle name="Moneda 2 3 4 2 2 2 2" xfId="272"/>
    <cellStyle name="Moneda 2 3 4 2 3 2" xfId="273"/>
    <cellStyle name="Moneda 2 3 4 3 2 2 2" xfId="274"/>
    <cellStyle name="Moneda 2 3 4 3 3 2" xfId="275"/>
    <cellStyle name="Moneda 2 3 4 4 2 2 2" xfId="276"/>
    <cellStyle name="Moneda 2 3 4 4 3 2" xfId="277"/>
    <cellStyle name="Moneda 2 3 4 5 2 2" xfId="278"/>
    <cellStyle name="Moneda 2 3 4 6 2" xfId="279"/>
    <cellStyle name="Moneda 2 3 5 2 2 2" xfId="280"/>
    <cellStyle name="Moneda 2 3 5 3 2" xfId="281"/>
    <cellStyle name="Moneda 2 3 6 2 2 2" xfId="282"/>
    <cellStyle name="Moneda 2 3 6 3 2" xfId="283"/>
    <cellStyle name="Moneda 2 3 7 2 2 2" xfId="284"/>
    <cellStyle name="Moneda 2 3 7 3 2" xfId="285"/>
    <cellStyle name="Moneda 2 3 8 2 2" xfId="286"/>
    <cellStyle name="Moneda 2 3 9 2" xfId="287"/>
    <cellStyle name="Moneda 3 2 2 2 2 2 2" xfId="288"/>
    <cellStyle name="Moneda 3 2 2 2 3 2" xfId="289"/>
    <cellStyle name="Moneda 3 2 2 3 2 2 2" xfId="290"/>
    <cellStyle name="Moneda 3 2 2 3 3 2" xfId="291"/>
    <cellStyle name="Moneda 3 2 2 4 2 2 2" xfId="292"/>
    <cellStyle name="Moneda 3 2 2 4 3 2" xfId="293"/>
    <cellStyle name="Moneda 3 2 2 5 2 2" xfId="294"/>
    <cellStyle name="Moneda 3 2 2 6 2" xfId="295"/>
    <cellStyle name="Moneda 3 2 3 2 2 2" xfId="296"/>
    <cellStyle name="Moneda 3 2 3 3 2" xfId="297"/>
    <cellStyle name="Moneda 3 2 4 2 2 2" xfId="298"/>
    <cellStyle name="Moneda 3 2 4 3 2" xfId="299"/>
    <cellStyle name="Moneda 3 2 5 2 2 2" xfId="300"/>
    <cellStyle name="Moneda 3 2 5 3 2" xfId="301"/>
    <cellStyle name="Moneda 3 2 6 2 2" xfId="302"/>
    <cellStyle name="Moneda 3 2 7 2" xfId="303"/>
    <cellStyle name="Moneda 10 2" xfId="304"/>
    <cellStyle name="Moneda 8 2" xfId="305"/>
    <cellStyle name="Moneda 20 2" xfId="306"/>
    <cellStyle name="Moneda 14 2" xfId="307"/>
    <cellStyle name="Moneda 24" xfId="308"/>
    <cellStyle name="Moneda 7 2" xfId="309"/>
    <cellStyle name="Moneda 2 3 10 2" xfId="310"/>
    <cellStyle name="Moneda 3 4 2" xfId="311"/>
    <cellStyle name="Moneda 23" xfId="312"/>
    <cellStyle name="Moneda 21 2" xfId="313"/>
    <cellStyle name="Moneda 15 2" xfId="314"/>
    <cellStyle name="Moneda 18 2" xfId="315"/>
    <cellStyle name="Moneda 11 2" xfId="316"/>
    <cellStyle name="Moneda 6 2" xfId="317"/>
    <cellStyle name="Moneda 13 2" xfId="318"/>
    <cellStyle name="Moneda 17 2" xfId="319"/>
    <cellStyle name="Moneda 2 2 3 2" xfId="320"/>
    <cellStyle name="Moneda 3 3 2" xfId="321"/>
    <cellStyle name="Moneda [0] 2 2" xfId="322"/>
    <cellStyle name="Moneda 9 2" xfId="323"/>
    <cellStyle name="Moneda 16 2" xfId="324"/>
    <cellStyle name="Moneda 12 2" xfId="325"/>
    <cellStyle name="Moneda 19 2" xfId="326"/>
    <cellStyle name="Moneda [0] 3" xfId="327"/>
    <cellStyle name="Porcentaje" xfId="328"/>
    <cellStyle name="Millares [0]" xfId="329"/>
    <cellStyle name="Normal 4" xfId="330"/>
    <cellStyle name="Millares" xfId="3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xdr:row>
      <xdr:rowOff>381000</xdr:rowOff>
    </xdr:from>
    <xdr:to>
      <xdr:col>6</xdr:col>
      <xdr:colOff>923925</xdr:colOff>
      <xdr:row>3</xdr:row>
      <xdr:rowOff>676275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47675" y="647700"/>
          <a:ext cx="4905375" cy="208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200025</xdr:rowOff>
    </xdr:from>
    <xdr:to>
      <xdr:col>3</xdr:col>
      <xdr:colOff>190500</xdr:colOff>
      <xdr:row>2</xdr:row>
      <xdr:rowOff>228600</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2400" y="200025"/>
          <a:ext cx="169545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200025</xdr:rowOff>
    </xdr:from>
    <xdr:to>
      <xdr:col>2</xdr:col>
      <xdr:colOff>1276350</xdr:colOff>
      <xdr:row>2</xdr:row>
      <xdr:rowOff>400050</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0" y="200025"/>
          <a:ext cx="26384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676275</xdr:colOff>
      <xdr:row>1</xdr:row>
      <xdr:rowOff>390525</xdr:rowOff>
    </xdr:to>
    <xdr:pic>
      <xdr:nvPicPr>
        <xdr:cNvPr id="2" name="Imagen 1"/>
        <xdr:cNvPicPr preferRelativeResize="1">
          <a:picLocks noChangeAspect="1"/>
        </xdr:cNvPicPr>
      </xdr:nvPicPr>
      <xdr:blipFill>
        <a:blip r:embed="rId1"/>
        <a:stretch>
          <a:fillRect/>
        </a:stretch>
      </xdr:blipFill>
      <xdr:spPr>
        <a:xfrm>
          <a:off x="0" y="0"/>
          <a:ext cx="2438400" cy="6477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0"/>
  <sheetViews>
    <sheetView zoomScale="42" zoomScaleNormal="42" zoomScaleSheetLayoutView="70" workbookViewId="0" topLeftCell="A2">
      <selection activeCell="Q14" sqref="Q14"/>
    </sheetView>
  </sheetViews>
  <sheetFormatPr defaultColWidth="11.421875" defaultRowHeight="15"/>
  <cols>
    <col min="1" max="1" width="11.421875" style="32" customWidth="1"/>
    <col min="2" max="2" width="5.28125" style="32" customWidth="1"/>
    <col min="3" max="3" width="13.421875" style="32" customWidth="1"/>
    <col min="4" max="4" width="7.7109375" style="32" customWidth="1"/>
    <col min="5" max="5" width="21.00390625" style="32" customWidth="1"/>
    <col min="6" max="6" width="7.57421875" style="32" customWidth="1"/>
    <col min="7" max="7" width="28.421875" style="32" customWidth="1"/>
    <col min="8" max="8" width="12.8515625" style="32" customWidth="1"/>
    <col min="9" max="9" width="8.28125" style="32" customWidth="1"/>
    <col min="10" max="10" width="9.421875" style="42" customWidth="1"/>
    <col min="11" max="11" width="11.8515625" style="42" customWidth="1"/>
    <col min="12" max="12" width="12.7109375" style="42" customWidth="1"/>
    <col min="13" max="13" width="10.421875" style="42" customWidth="1"/>
    <col min="14" max="14" width="10.00390625" style="42" customWidth="1"/>
    <col min="15" max="15" width="11.00390625" style="42" customWidth="1"/>
    <col min="16" max="16" width="12.7109375" style="42" customWidth="1"/>
    <col min="17" max="17" width="14.28125" style="42" customWidth="1"/>
    <col min="18" max="19" width="12.7109375" style="42" customWidth="1"/>
    <col min="20" max="20" width="12.421875" style="42" customWidth="1"/>
    <col min="21" max="21" width="11.28125" style="42" customWidth="1"/>
    <col min="22" max="25" width="11.57421875" style="42" customWidth="1"/>
    <col min="26" max="26" width="11.7109375" style="42" customWidth="1"/>
    <col min="27" max="27" width="11.421875" style="42" customWidth="1"/>
    <col min="28" max="28" width="10.00390625" style="42" customWidth="1"/>
    <col min="29" max="29" width="12.28125" style="42" customWidth="1"/>
    <col min="30" max="30" width="12.7109375" style="42" customWidth="1"/>
    <col min="31" max="31" width="8.8515625" style="42" customWidth="1"/>
    <col min="32" max="32" width="15.00390625" style="42" customWidth="1"/>
    <col min="33" max="33" width="11.421875" style="42" customWidth="1"/>
    <col min="34" max="38" width="12.7109375" style="42" customWidth="1"/>
    <col min="39" max="39" width="11.140625" style="32" customWidth="1"/>
    <col min="40" max="40" width="16.28125" style="32" customWidth="1"/>
    <col min="41" max="41" width="12.8515625" style="32" customWidth="1"/>
    <col min="42" max="42" width="14.28125" style="32" customWidth="1"/>
    <col min="43" max="43" width="13.8515625" style="32" customWidth="1"/>
    <col min="44" max="44" width="16.57421875" style="32" customWidth="1"/>
    <col min="45" max="45" width="149.57421875" style="32" customWidth="1"/>
    <col min="46" max="46" width="27.28125" style="32" customWidth="1"/>
    <col min="47" max="47" width="34.28125" style="32" customWidth="1"/>
    <col min="48" max="48" width="53.7109375" style="32" customWidth="1"/>
    <col min="49" max="49" width="20.7109375" style="32" customWidth="1"/>
    <col min="50" max="50" width="11.421875" style="32" customWidth="1"/>
    <col min="51" max="51" width="56.57421875" style="32" customWidth="1"/>
    <col min="52" max="16384" width="11.421875" style="32" customWidth="1"/>
  </cols>
  <sheetData>
    <row r="1" spans="2:49" ht="21" customHeight="1" thickBot="1">
      <c r="B1" s="28"/>
      <c r="C1" s="28"/>
      <c r="D1" s="28"/>
      <c r="E1" s="28"/>
      <c r="F1" s="28"/>
      <c r="G1" s="28"/>
      <c r="H1" s="28"/>
      <c r="I1" s="28"/>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28"/>
      <c r="AN1" s="28"/>
      <c r="AO1" s="28"/>
      <c r="AP1" s="28"/>
      <c r="AQ1" s="28"/>
      <c r="AR1" s="28"/>
      <c r="AS1" s="28"/>
      <c r="AT1" s="28"/>
      <c r="AU1" s="28"/>
      <c r="AV1" s="28"/>
      <c r="AW1" s="28"/>
    </row>
    <row r="2" spans="1:49" s="34" customFormat="1" ht="56.25" customHeight="1">
      <c r="A2" s="668"/>
      <c r="B2" s="669"/>
      <c r="C2" s="669"/>
      <c r="D2" s="669"/>
      <c r="E2" s="669"/>
      <c r="F2" s="669"/>
      <c r="G2" s="670"/>
      <c r="H2" s="650" t="s">
        <v>135</v>
      </c>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2"/>
    </row>
    <row r="3" spans="1:49" s="34" customFormat="1" ht="84.75" customHeight="1">
      <c r="A3" s="671"/>
      <c r="B3" s="672"/>
      <c r="C3" s="672"/>
      <c r="D3" s="672"/>
      <c r="E3" s="672"/>
      <c r="F3" s="672"/>
      <c r="G3" s="673"/>
      <c r="H3" s="675" t="s">
        <v>131</v>
      </c>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6"/>
      <c r="AQ3" s="676"/>
      <c r="AR3" s="676"/>
      <c r="AS3" s="676"/>
      <c r="AT3" s="676"/>
      <c r="AU3" s="676"/>
      <c r="AV3" s="676"/>
      <c r="AW3" s="677"/>
    </row>
    <row r="4" spans="1:49" s="35" customFormat="1" ht="63" customHeight="1" thickBot="1">
      <c r="A4" s="674"/>
      <c r="B4" s="672"/>
      <c r="C4" s="672"/>
      <c r="D4" s="672"/>
      <c r="E4" s="672"/>
      <c r="F4" s="672"/>
      <c r="G4" s="673"/>
      <c r="H4" s="659" t="s">
        <v>124</v>
      </c>
      <c r="I4" s="660"/>
      <c r="J4" s="660"/>
      <c r="K4" s="660"/>
      <c r="L4" s="660"/>
      <c r="M4" s="660"/>
      <c r="N4" s="660"/>
      <c r="O4" s="660"/>
      <c r="P4" s="660"/>
      <c r="Q4" s="660"/>
      <c r="R4" s="660"/>
      <c r="S4" s="661"/>
      <c r="T4" s="661"/>
      <c r="U4" s="661"/>
      <c r="V4" s="661"/>
      <c r="W4" s="661"/>
      <c r="X4" s="661"/>
      <c r="Y4" s="661"/>
      <c r="Z4" s="661"/>
      <c r="AA4" s="661"/>
      <c r="AB4" s="661"/>
      <c r="AC4" s="661"/>
      <c r="AD4" s="661"/>
      <c r="AE4" s="661"/>
      <c r="AF4" s="661"/>
      <c r="AG4" s="661"/>
      <c r="AH4" s="661"/>
      <c r="AI4" s="661"/>
      <c r="AJ4" s="661"/>
      <c r="AK4" s="661"/>
      <c r="AL4" s="662"/>
      <c r="AM4" s="663" t="s">
        <v>125</v>
      </c>
      <c r="AN4" s="661"/>
      <c r="AO4" s="661"/>
      <c r="AP4" s="661"/>
      <c r="AQ4" s="661"/>
      <c r="AR4" s="661"/>
      <c r="AS4" s="661"/>
      <c r="AT4" s="661"/>
      <c r="AU4" s="661"/>
      <c r="AV4" s="661"/>
      <c r="AW4" s="664"/>
    </row>
    <row r="5" spans="1:49" ht="41.25" customHeight="1">
      <c r="A5" s="665" t="s">
        <v>0</v>
      </c>
      <c r="B5" s="666"/>
      <c r="C5" s="666"/>
      <c r="D5" s="666"/>
      <c r="E5" s="666"/>
      <c r="F5" s="666"/>
      <c r="G5" s="666"/>
      <c r="H5" s="666"/>
      <c r="I5" s="666"/>
      <c r="J5" s="666"/>
      <c r="K5" s="666"/>
      <c r="L5" s="666"/>
      <c r="M5" s="666"/>
      <c r="N5" s="666"/>
      <c r="O5" s="666"/>
      <c r="P5" s="666"/>
      <c r="Q5" s="666"/>
      <c r="R5" s="667"/>
      <c r="S5" s="653" t="s">
        <v>136</v>
      </c>
      <c r="T5" s="654"/>
      <c r="U5" s="654"/>
      <c r="V5" s="654"/>
      <c r="W5" s="654"/>
      <c r="X5" s="654"/>
      <c r="Y5" s="654"/>
      <c r="Z5" s="654"/>
      <c r="AA5" s="654"/>
      <c r="AB5" s="654"/>
      <c r="AC5" s="654"/>
      <c r="AD5" s="654"/>
      <c r="AE5" s="654"/>
      <c r="AF5" s="654"/>
      <c r="AG5" s="654"/>
      <c r="AH5" s="654"/>
      <c r="AI5" s="654"/>
      <c r="AJ5" s="654"/>
      <c r="AK5" s="654"/>
      <c r="AL5" s="654"/>
      <c r="AM5" s="654"/>
      <c r="AN5" s="654"/>
      <c r="AO5" s="654"/>
      <c r="AP5" s="654"/>
      <c r="AQ5" s="654"/>
      <c r="AR5" s="654"/>
      <c r="AS5" s="654"/>
      <c r="AT5" s="654"/>
      <c r="AU5" s="654"/>
      <c r="AV5" s="654"/>
      <c r="AW5" s="655"/>
    </row>
    <row r="6" spans="1:49" ht="26.25" customHeight="1">
      <c r="A6" s="665" t="s">
        <v>2</v>
      </c>
      <c r="B6" s="666"/>
      <c r="C6" s="666"/>
      <c r="D6" s="666"/>
      <c r="E6" s="666"/>
      <c r="F6" s="666"/>
      <c r="G6" s="666"/>
      <c r="H6" s="666"/>
      <c r="I6" s="666"/>
      <c r="J6" s="666"/>
      <c r="K6" s="666"/>
      <c r="L6" s="666"/>
      <c r="M6" s="666"/>
      <c r="N6" s="666"/>
      <c r="O6" s="666"/>
      <c r="P6" s="666"/>
      <c r="Q6" s="666"/>
      <c r="R6" s="667"/>
      <c r="S6" s="656" t="s">
        <v>231</v>
      </c>
      <c r="T6" s="657"/>
      <c r="U6" s="657"/>
      <c r="V6" s="657"/>
      <c r="W6" s="657"/>
      <c r="X6" s="657"/>
      <c r="Y6" s="657"/>
      <c r="Z6" s="657"/>
      <c r="AA6" s="657"/>
      <c r="AB6" s="657"/>
      <c r="AC6" s="657"/>
      <c r="AD6" s="657"/>
      <c r="AE6" s="657"/>
      <c r="AF6" s="657"/>
      <c r="AG6" s="657"/>
      <c r="AH6" s="657"/>
      <c r="AI6" s="657"/>
      <c r="AJ6" s="657"/>
      <c r="AK6" s="657"/>
      <c r="AL6" s="657"/>
      <c r="AM6" s="657"/>
      <c r="AN6" s="657"/>
      <c r="AO6" s="657"/>
      <c r="AP6" s="657"/>
      <c r="AQ6" s="657"/>
      <c r="AR6" s="657"/>
      <c r="AS6" s="657"/>
      <c r="AT6" s="657"/>
      <c r="AU6" s="657"/>
      <c r="AV6" s="657"/>
      <c r="AW6" s="658"/>
    </row>
    <row r="7" spans="1:49" ht="30" customHeight="1">
      <c r="A7" s="649" t="s">
        <v>3</v>
      </c>
      <c r="B7" s="649"/>
      <c r="C7" s="649"/>
      <c r="D7" s="649"/>
      <c r="E7" s="649"/>
      <c r="F7" s="649"/>
      <c r="G7" s="649"/>
      <c r="H7" s="649"/>
      <c r="I7" s="649"/>
      <c r="J7" s="649"/>
      <c r="K7" s="649"/>
      <c r="L7" s="649"/>
      <c r="M7" s="649"/>
      <c r="N7" s="649"/>
      <c r="O7" s="649"/>
      <c r="P7" s="649"/>
      <c r="Q7" s="649"/>
      <c r="R7" s="649"/>
      <c r="S7" s="656" t="s">
        <v>444</v>
      </c>
      <c r="T7" s="657"/>
      <c r="U7" s="657"/>
      <c r="V7" s="657"/>
      <c r="W7" s="657"/>
      <c r="X7" s="657"/>
      <c r="Y7" s="657"/>
      <c r="Z7" s="657"/>
      <c r="AA7" s="657"/>
      <c r="AB7" s="657"/>
      <c r="AC7" s="657"/>
      <c r="AD7" s="657"/>
      <c r="AE7" s="657"/>
      <c r="AF7" s="657"/>
      <c r="AG7" s="657"/>
      <c r="AH7" s="657"/>
      <c r="AI7" s="657"/>
      <c r="AJ7" s="657"/>
      <c r="AK7" s="657"/>
      <c r="AL7" s="657"/>
      <c r="AM7" s="657"/>
      <c r="AN7" s="657"/>
      <c r="AO7" s="657"/>
      <c r="AP7" s="657"/>
      <c r="AQ7" s="657"/>
      <c r="AR7" s="657"/>
      <c r="AS7" s="657"/>
      <c r="AT7" s="657"/>
      <c r="AU7" s="657"/>
      <c r="AV7" s="657"/>
      <c r="AW7" s="658"/>
    </row>
    <row r="8" spans="1:49" ht="30" customHeight="1">
      <c r="A8" s="649" t="s">
        <v>1</v>
      </c>
      <c r="B8" s="649"/>
      <c r="C8" s="649"/>
      <c r="D8" s="649"/>
      <c r="E8" s="649"/>
      <c r="F8" s="649"/>
      <c r="G8" s="649"/>
      <c r="H8" s="649"/>
      <c r="I8" s="649"/>
      <c r="J8" s="649"/>
      <c r="K8" s="649"/>
      <c r="L8" s="649"/>
      <c r="M8" s="649"/>
      <c r="N8" s="649"/>
      <c r="O8" s="649"/>
      <c r="P8" s="649"/>
      <c r="Q8" s="649"/>
      <c r="R8" s="649"/>
      <c r="S8" s="656" t="s">
        <v>445</v>
      </c>
      <c r="T8" s="657"/>
      <c r="U8" s="657"/>
      <c r="V8" s="657"/>
      <c r="W8" s="657"/>
      <c r="X8" s="657"/>
      <c r="Y8" s="657"/>
      <c r="Z8" s="657"/>
      <c r="AA8" s="657"/>
      <c r="AB8" s="657"/>
      <c r="AC8" s="657"/>
      <c r="AD8" s="657"/>
      <c r="AE8" s="657"/>
      <c r="AF8" s="657"/>
      <c r="AG8" s="657"/>
      <c r="AH8" s="657"/>
      <c r="AI8" s="657"/>
      <c r="AJ8" s="657"/>
      <c r="AK8" s="657"/>
      <c r="AL8" s="657"/>
      <c r="AM8" s="657"/>
      <c r="AN8" s="657"/>
      <c r="AO8" s="657"/>
      <c r="AP8" s="657"/>
      <c r="AQ8" s="657"/>
      <c r="AR8" s="657"/>
      <c r="AS8" s="657"/>
      <c r="AT8" s="657"/>
      <c r="AU8" s="657"/>
      <c r="AV8" s="657"/>
      <c r="AW8" s="658"/>
    </row>
    <row r="9" spans="1:49" ht="36" customHeight="1" thickBot="1">
      <c r="A9" s="682"/>
      <c r="B9" s="683"/>
      <c r="C9" s="683"/>
      <c r="D9" s="683"/>
      <c r="E9" s="683"/>
      <c r="F9" s="683"/>
      <c r="G9" s="683"/>
      <c r="H9" s="683"/>
      <c r="I9" s="683"/>
      <c r="J9" s="683"/>
      <c r="K9" s="683"/>
      <c r="L9" s="683"/>
      <c r="M9" s="683"/>
      <c r="N9" s="683"/>
      <c r="O9" s="683"/>
      <c r="P9" s="683"/>
      <c r="Q9" s="683"/>
      <c r="R9" s="7"/>
      <c r="S9" s="7"/>
      <c r="T9" s="7"/>
      <c r="U9" s="7"/>
      <c r="V9" s="7"/>
      <c r="W9" s="7"/>
      <c r="X9" s="7"/>
      <c r="Y9" s="7"/>
      <c r="Z9" s="7"/>
      <c r="AA9" s="7"/>
      <c r="AB9" s="7"/>
      <c r="AC9" s="7"/>
      <c r="AD9" s="7"/>
      <c r="AE9" s="7"/>
      <c r="AF9" s="7"/>
      <c r="AG9" s="7"/>
      <c r="AH9" s="7"/>
      <c r="AI9" s="7"/>
      <c r="AJ9" s="7"/>
      <c r="AK9" s="7"/>
      <c r="AL9" s="7"/>
      <c r="AM9" s="56"/>
      <c r="AN9" s="56"/>
      <c r="AO9" s="56"/>
      <c r="AP9" s="56"/>
      <c r="AQ9" s="56"/>
      <c r="AR9" s="56"/>
      <c r="AS9" s="56"/>
      <c r="AT9" s="56"/>
      <c r="AU9" s="56"/>
      <c r="AV9" s="56"/>
      <c r="AW9" s="57"/>
    </row>
    <row r="10" spans="1:49" s="1" customFormat="1" ht="33" customHeight="1">
      <c r="A10" s="686" t="s">
        <v>113</v>
      </c>
      <c r="B10" s="648"/>
      <c r="C10" s="648"/>
      <c r="D10" s="648" t="s">
        <v>83</v>
      </c>
      <c r="E10" s="648"/>
      <c r="F10" s="648" t="s">
        <v>85</v>
      </c>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t="s">
        <v>93</v>
      </c>
      <c r="AR10" s="648" t="s">
        <v>94</v>
      </c>
      <c r="AS10" s="636" t="s">
        <v>95</v>
      </c>
      <c r="AT10" s="636" t="s">
        <v>96</v>
      </c>
      <c r="AU10" s="636" t="s">
        <v>97</v>
      </c>
      <c r="AV10" s="636" t="s">
        <v>98</v>
      </c>
      <c r="AW10" s="644" t="s">
        <v>99</v>
      </c>
    </row>
    <row r="11" spans="1:49" s="58" customFormat="1" ht="29.25" customHeight="1">
      <c r="A11" s="684" t="s">
        <v>112</v>
      </c>
      <c r="B11" s="687" t="s">
        <v>82</v>
      </c>
      <c r="C11" s="640" t="s">
        <v>114</v>
      </c>
      <c r="D11" s="640" t="s">
        <v>67</v>
      </c>
      <c r="E11" s="640" t="s">
        <v>84</v>
      </c>
      <c r="F11" s="640" t="s">
        <v>86</v>
      </c>
      <c r="G11" s="640" t="s">
        <v>87</v>
      </c>
      <c r="H11" s="640" t="s">
        <v>88</v>
      </c>
      <c r="I11" s="640" t="s">
        <v>89</v>
      </c>
      <c r="J11" s="640" t="s">
        <v>90</v>
      </c>
      <c r="K11" s="8"/>
      <c r="L11" s="641" t="s">
        <v>91</v>
      </c>
      <c r="M11" s="642"/>
      <c r="N11" s="642"/>
      <c r="O11" s="642"/>
      <c r="P11" s="642"/>
      <c r="Q11" s="642"/>
      <c r="R11" s="642"/>
      <c r="S11" s="642"/>
      <c r="T11" s="642"/>
      <c r="U11" s="642"/>
      <c r="V11" s="642"/>
      <c r="W11" s="642"/>
      <c r="X11" s="642"/>
      <c r="Y11" s="642"/>
      <c r="Z11" s="642"/>
      <c r="AA11" s="642"/>
      <c r="AB11" s="642"/>
      <c r="AC11" s="642"/>
      <c r="AD11" s="642"/>
      <c r="AE11" s="642"/>
      <c r="AF11" s="642"/>
      <c r="AG11" s="642"/>
      <c r="AH11" s="642"/>
      <c r="AI11" s="642"/>
      <c r="AJ11" s="642"/>
      <c r="AK11" s="642"/>
      <c r="AL11" s="643"/>
      <c r="AM11" s="640" t="s">
        <v>92</v>
      </c>
      <c r="AN11" s="640"/>
      <c r="AO11" s="640"/>
      <c r="AP11" s="640"/>
      <c r="AQ11" s="640"/>
      <c r="AR11" s="640"/>
      <c r="AS11" s="637"/>
      <c r="AT11" s="637"/>
      <c r="AU11" s="637"/>
      <c r="AV11" s="637"/>
      <c r="AW11" s="645"/>
    </row>
    <row r="12" spans="1:49" s="58" customFormat="1" ht="24" customHeight="1">
      <c r="A12" s="684"/>
      <c r="B12" s="687"/>
      <c r="C12" s="640"/>
      <c r="D12" s="640"/>
      <c r="E12" s="640"/>
      <c r="F12" s="640"/>
      <c r="G12" s="640"/>
      <c r="H12" s="640"/>
      <c r="I12" s="640"/>
      <c r="J12" s="640"/>
      <c r="K12" s="23"/>
      <c r="L12" s="639">
        <v>2016</v>
      </c>
      <c r="M12" s="639"/>
      <c r="N12" s="639"/>
      <c r="O12" s="641">
        <v>2017</v>
      </c>
      <c r="P12" s="642"/>
      <c r="Q12" s="642"/>
      <c r="R12" s="642"/>
      <c r="S12" s="642"/>
      <c r="T12" s="643"/>
      <c r="U12" s="641">
        <v>2018</v>
      </c>
      <c r="V12" s="642"/>
      <c r="W12" s="642"/>
      <c r="X12" s="642"/>
      <c r="Y12" s="642"/>
      <c r="Z12" s="643"/>
      <c r="AA12" s="641">
        <v>2019</v>
      </c>
      <c r="AB12" s="642"/>
      <c r="AC12" s="642"/>
      <c r="AD12" s="642"/>
      <c r="AE12" s="642"/>
      <c r="AF12" s="643"/>
      <c r="AG12" s="641">
        <v>2020</v>
      </c>
      <c r="AH12" s="642"/>
      <c r="AI12" s="642"/>
      <c r="AJ12" s="642"/>
      <c r="AK12" s="642"/>
      <c r="AL12" s="643"/>
      <c r="AM12" s="640" t="s">
        <v>4</v>
      </c>
      <c r="AN12" s="640" t="s">
        <v>5</v>
      </c>
      <c r="AO12" s="640" t="s">
        <v>6</v>
      </c>
      <c r="AP12" s="640" t="s">
        <v>7</v>
      </c>
      <c r="AQ12" s="640"/>
      <c r="AR12" s="640"/>
      <c r="AS12" s="637"/>
      <c r="AT12" s="637"/>
      <c r="AU12" s="637"/>
      <c r="AV12" s="637"/>
      <c r="AW12" s="645"/>
    </row>
    <row r="13" spans="1:49" s="58" customFormat="1" ht="155.25" customHeight="1" thickBot="1">
      <c r="A13" s="685"/>
      <c r="B13" s="688"/>
      <c r="C13" s="647"/>
      <c r="D13" s="647"/>
      <c r="E13" s="647"/>
      <c r="F13" s="647"/>
      <c r="G13" s="647"/>
      <c r="H13" s="647"/>
      <c r="I13" s="647"/>
      <c r="J13" s="647"/>
      <c r="K13" s="24" t="s">
        <v>115</v>
      </c>
      <c r="L13" s="24" t="s">
        <v>119</v>
      </c>
      <c r="M13" s="24" t="s">
        <v>123</v>
      </c>
      <c r="N13" s="24" t="s">
        <v>31</v>
      </c>
      <c r="O13" s="24" t="s">
        <v>118</v>
      </c>
      <c r="P13" s="24" t="s">
        <v>121</v>
      </c>
      <c r="Q13" s="24" t="s">
        <v>122</v>
      </c>
      <c r="R13" s="24" t="s">
        <v>119</v>
      </c>
      <c r="S13" s="24" t="s">
        <v>123</v>
      </c>
      <c r="T13" s="24" t="s">
        <v>31</v>
      </c>
      <c r="U13" s="24" t="s">
        <v>118</v>
      </c>
      <c r="V13" s="24" t="s">
        <v>121</v>
      </c>
      <c r="W13" s="24" t="s">
        <v>122</v>
      </c>
      <c r="X13" s="24" t="s">
        <v>119</v>
      </c>
      <c r="Y13" s="24" t="s">
        <v>123</v>
      </c>
      <c r="Z13" s="24" t="s">
        <v>31</v>
      </c>
      <c r="AA13" s="24" t="s">
        <v>118</v>
      </c>
      <c r="AB13" s="24" t="s">
        <v>121</v>
      </c>
      <c r="AC13" s="24" t="s">
        <v>122</v>
      </c>
      <c r="AD13" s="24" t="s">
        <v>119</v>
      </c>
      <c r="AE13" s="24" t="s">
        <v>123</v>
      </c>
      <c r="AF13" s="24" t="s">
        <v>31</v>
      </c>
      <c r="AG13" s="24" t="s">
        <v>118</v>
      </c>
      <c r="AH13" s="24" t="s">
        <v>121</v>
      </c>
      <c r="AI13" s="24" t="s">
        <v>122</v>
      </c>
      <c r="AJ13" s="24" t="s">
        <v>119</v>
      </c>
      <c r="AK13" s="24" t="s">
        <v>123</v>
      </c>
      <c r="AL13" s="24" t="s">
        <v>31</v>
      </c>
      <c r="AM13" s="647"/>
      <c r="AN13" s="647"/>
      <c r="AO13" s="647"/>
      <c r="AP13" s="647"/>
      <c r="AQ13" s="647"/>
      <c r="AR13" s="647"/>
      <c r="AS13" s="638"/>
      <c r="AT13" s="638"/>
      <c r="AU13" s="638"/>
      <c r="AV13" s="638"/>
      <c r="AW13" s="646"/>
    </row>
    <row r="14" spans="1:51" s="58" customFormat="1" ht="408.75" customHeight="1">
      <c r="A14" s="678">
        <v>38</v>
      </c>
      <c r="B14" s="201">
        <v>177</v>
      </c>
      <c r="C14" s="201" t="s">
        <v>148</v>
      </c>
      <c r="D14" s="202">
        <v>463</v>
      </c>
      <c r="E14" s="203" t="s">
        <v>149</v>
      </c>
      <c r="F14" s="202">
        <v>340</v>
      </c>
      <c r="G14" s="203" t="s">
        <v>150</v>
      </c>
      <c r="H14" s="204" t="s">
        <v>151</v>
      </c>
      <c r="I14" s="202" t="s">
        <v>140</v>
      </c>
      <c r="J14" s="205">
        <v>100</v>
      </c>
      <c r="K14" s="205"/>
      <c r="L14" s="206"/>
      <c r="M14" s="207"/>
      <c r="N14" s="205">
        <v>0</v>
      </c>
      <c r="O14" s="208"/>
      <c r="P14" s="204"/>
      <c r="Q14" s="205"/>
      <c r="R14" s="205"/>
      <c r="S14" s="205"/>
      <c r="T14" s="205">
        <v>0</v>
      </c>
      <c r="U14" s="209">
        <v>50</v>
      </c>
      <c r="V14" s="205">
        <v>50</v>
      </c>
      <c r="W14" s="209">
        <v>50</v>
      </c>
      <c r="X14" s="209">
        <v>50</v>
      </c>
      <c r="Y14" s="210">
        <v>50</v>
      </c>
      <c r="Z14" s="211">
        <v>0</v>
      </c>
      <c r="AA14" s="209">
        <v>95</v>
      </c>
      <c r="AB14" s="209">
        <v>95</v>
      </c>
      <c r="AC14" s="209">
        <v>95</v>
      </c>
      <c r="AD14" s="209"/>
      <c r="AE14" s="209"/>
      <c r="AF14" s="207">
        <v>0</v>
      </c>
      <c r="AG14" s="158">
        <v>5</v>
      </c>
      <c r="AH14" s="209"/>
      <c r="AI14" s="209"/>
      <c r="AJ14" s="209"/>
      <c r="AK14" s="207"/>
      <c r="AL14" s="207"/>
      <c r="AM14" s="207">
        <v>0</v>
      </c>
      <c r="AN14" s="212">
        <v>0</v>
      </c>
      <c r="AO14" s="213"/>
      <c r="AP14" s="214"/>
      <c r="AQ14" s="215">
        <f>AN14/AB14</f>
        <v>0</v>
      </c>
      <c r="AR14" s="215">
        <f>(AN14+T14+N14+Z14)/J14</f>
        <v>0</v>
      </c>
      <c r="AS14" s="520" t="s">
        <v>463</v>
      </c>
      <c r="AT14" s="520" t="s">
        <v>464</v>
      </c>
      <c r="AU14" s="521" t="s">
        <v>465</v>
      </c>
      <c r="AV14" s="520" t="s">
        <v>466</v>
      </c>
      <c r="AW14" s="520" t="s">
        <v>152</v>
      </c>
      <c r="AX14" s="59"/>
      <c r="AY14" s="59"/>
    </row>
    <row r="15" spans="1:51" s="58" customFormat="1" ht="147.75" customHeight="1">
      <c r="A15" s="679"/>
      <c r="B15" s="216">
        <v>177</v>
      </c>
      <c r="C15" s="216" t="s">
        <v>148</v>
      </c>
      <c r="D15" s="217">
        <v>436</v>
      </c>
      <c r="E15" s="216" t="s">
        <v>528</v>
      </c>
      <c r="F15" s="217">
        <v>334</v>
      </c>
      <c r="G15" s="218" t="s">
        <v>529</v>
      </c>
      <c r="H15" s="219" t="s">
        <v>151</v>
      </c>
      <c r="I15" s="217" t="s">
        <v>140</v>
      </c>
      <c r="J15" s="220">
        <v>100</v>
      </c>
      <c r="K15" s="220">
        <v>10</v>
      </c>
      <c r="L15" s="220">
        <v>10</v>
      </c>
      <c r="M15" s="221">
        <v>10</v>
      </c>
      <c r="N15" s="222">
        <v>8</v>
      </c>
      <c r="O15" s="223">
        <v>22</v>
      </c>
      <c r="P15" s="223">
        <v>22</v>
      </c>
      <c r="Q15" s="223">
        <v>22</v>
      </c>
      <c r="R15" s="223">
        <v>22</v>
      </c>
      <c r="S15" s="223">
        <v>22</v>
      </c>
      <c r="T15" s="220">
        <v>22</v>
      </c>
      <c r="U15" s="224">
        <v>40</v>
      </c>
      <c r="V15" s="225">
        <v>40</v>
      </c>
      <c r="W15" s="226">
        <v>40</v>
      </c>
      <c r="X15" s="224">
        <v>40</v>
      </c>
      <c r="Y15" s="210">
        <v>40</v>
      </c>
      <c r="Z15" s="210">
        <v>40</v>
      </c>
      <c r="AA15" s="226">
        <v>20</v>
      </c>
      <c r="AB15" s="221">
        <v>20</v>
      </c>
      <c r="AC15" s="522">
        <v>20</v>
      </c>
      <c r="AD15" s="221"/>
      <c r="AE15" s="221"/>
      <c r="AF15" s="227">
        <v>14.98</v>
      </c>
      <c r="AG15" s="224">
        <v>10</v>
      </c>
      <c r="AH15" s="221"/>
      <c r="AI15" s="224"/>
      <c r="AJ15" s="224"/>
      <c r="AK15" s="221"/>
      <c r="AL15" s="221"/>
      <c r="AM15" s="523">
        <v>4.98</v>
      </c>
      <c r="AN15" s="227">
        <v>14.98</v>
      </c>
      <c r="AO15" s="228"/>
      <c r="AP15" s="229"/>
      <c r="AQ15" s="230">
        <f>AN15/AC15</f>
        <v>0.749</v>
      </c>
      <c r="AR15" s="230">
        <f>(N15+T15+Z15+AN15)/J15</f>
        <v>0.8498</v>
      </c>
      <c r="AS15" s="524" t="s">
        <v>530</v>
      </c>
      <c r="AT15" s="525" t="s">
        <v>153</v>
      </c>
      <c r="AU15" s="526" t="s">
        <v>139</v>
      </c>
      <c r="AV15" s="537" t="s">
        <v>154</v>
      </c>
      <c r="AW15" s="538" t="s">
        <v>155</v>
      </c>
      <c r="AX15" s="59"/>
      <c r="AY15" s="59"/>
    </row>
    <row r="16" spans="1:51" s="58" customFormat="1" ht="391.5" customHeight="1">
      <c r="A16" s="680"/>
      <c r="B16" s="231">
        <v>177</v>
      </c>
      <c r="C16" s="231" t="s">
        <v>148</v>
      </c>
      <c r="D16" s="232">
        <v>462</v>
      </c>
      <c r="E16" s="231" t="s">
        <v>156</v>
      </c>
      <c r="F16" s="232">
        <v>339</v>
      </c>
      <c r="G16" s="233" t="s">
        <v>157</v>
      </c>
      <c r="H16" s="232" t="s">
        <v>137</v>
      </c>
      <c r="I16" s="232" t="s">
        <v>138</v>
      </c>
      <c r="J16" s="159">
        <v>100</v>
      </c>
      <c r="K16" s="159">
        <v>10</v>
      </c>
      <c r="L16" s="159">
        <v>10</v>
      </c>
      <c r="M16" s="234">
        <v>0.1</v>
      </c>
      <c r="N16" s="235">
        <v>0.08</v>
      </c>
      <c r="O16" s="234">
        <v>0.2</v>
      </c>
      <c r="P16" s="234">
        <v>0.2</v>
      </c>
      <c r="Q16" s="234">
        <v>0.2</v>
      </c>
      <c r="R16" s="234">
        <v>0.2</v>
      </c>
      <c r="S16" s="234">
        <v>0.3</v>
      </c>
      <c r="T16" s="236">
        <v>0.295</v>
      </c>
      <c r="U16" s="205">
        <v>60</v>
      </c>
      <c r="V16" s="205">
        <v>60</v>
      </c>
      <c r="W16" s="205">
        <v>60</v>
      </c>
      <c r="X16" s="158">
        <v>60</v>
      </c>
      <c r="Y16" s="158">
        <v>60</v>
      </c>
      <c r="Z16" s="159">
        <v>60</v>
      </c>
      <c r="AA16" s="209">
        <v>90</v>
      </c>
      <c r="AB16" s="158">
        <v>90</v>
      </c>
      <c r="AC16" s="237">
        <v>90</v>
      </c>
      <c r="AD16" s="158"/>
      <c r="AE16" s="158"/>
      <c r="AF16" s="238">
        <v>68.3</v>
      </c>
      <c r="AG16" s="158">
        <v>100</v>
      </c>
      <c r="AH16" s="158"/>
      <c r="AI16" s="158"/>
      <c r="AJ16" s="158"/>
      <c r="AK16" s="239"/>
      <c r="AL16" s="239"/>
      <c r="AM16" s="527">
        <v>63.2</v>
      </c>
      <c r="AN16" s="238">
        <v>68.3</v>
      </c>
      <c r="AO16" s="240"/>
      <c r="AP16" s="241"/>
      <c r="AQ16" s="242">
        <f>AN16/AB16</f>
        <v>0.7588888888888888</v>
      </c>
      <c r="AR16" s="243">
        <f>AN16/J16</f>
        <v>0.6829999999999999</v>
      </c>
      <c r="AS16" s="528" t="s">
        <v>487</v>
      </c>
      <c r="AT16" s="528" t="s">
        <v>488</v>
      </c>
      <c r="AU16" s="529" t="s">
        <v>489</v>
      </c>
      <c r="AV16" s="537" t="s">
        <v>158</v>
      </c>
      <c r="AW16" s="537" t="s">
        <v>490</v>
      </c>
      <c r="AX16" s="59"/>
      <c r="AY16" s="59"/>
    </row>
    <row r="17" spans="1:51" s="58" customFormat="1" ht="167.25" customHeight="1">
      <c r="A17" s="680"/>
      <c r="B17" s="231">
        <v>177</v>
      </c>
      <c r="C17" s="231" t="s">
        <v>148</v>
      </c>
      <c r="D17" s="232">
        <v>434</v>
      </c>
      <c r="E17" s="244" t="s">
        <v>159</v>
      </c>
      <c r="F17" s="232">
        <v>332</v>
      </c>
      <c r="G17" s="245" t="s">
        <v>160</v>
      </c>
      <c r="H17" s="233" t="s">
        <v>161</v>
      </c>
      <c r="I17" s="232" t="s">
        <v>140</v>
      </c>
      <c r="J17" s="159">
        <v>15</v>
      </c>
      <c r="K17" s="159">
        <v>15</v>
      </c>
      <c r="L17" s="159">
        <v>15</v>
      </c>
      <c r="M17" s="159">
        <v>15</v>
      </c>
      <c r="N17" s="222">
        <v>0</v>
      </c>
      <c r="O17" s="159">
        <v>15</v>
      </c>
      <c r="P17" s="159">
        <v>15</v>
      </c>
      <c r="Q17" s="159">
        <v>15</v>
      </c>
      <c r="R17" s="159">
        <v>15</v>
      </c>
      <c r="S17" s="159">
        <v>15</v>
      </c>
      <c r="T17" s="246">
        <v>15</v>
      </c>
      <c r="U17" s="222"/>
      <c r="V17" s="222"/>
      <c r="W17" s="222"/>
      <c r="X17" s="222"/>
      <c r="Y17" s="222"/>
      <c r="Z17" s="222"/>
      <c r="AA17" s="247"/>
      <c r="AB17" s="222"/>
      <c r="AC17" s="222"/>
      <c r="AD17" s="222"/>
      <c r="AE17" s="222"/>
      <c r="AF17" s="222"/>
      <c r="AG17" s="222"/>
      <c r="AH17" s="222"/>
      <c r="AI17" s="222"/>
      <c r="AJ17" s="222"/>
      <c r="AK17" s="222"/>
      <c r="AL17" s="222"/>
      <c r="AM17" s="222"/>
      <c r="AN17" s="222"/>
      <c r="AO17" s="222"/>
      <c r="AP17" s="222"/>
      <c r="AQ17" s="222"/>
      <c r="AR17" s="222"/>
      <c r="AS17" s="275" t="s">
        <v>162</v>
      </c>
      <c r="AT17" s="277" t="s">
        <v>153</v>
      </c>
      <c r="AU17" s="276" t="s">
        <v>139</v>
      </c>
      <c r="AV17" s="222" t="s">
        <v>139</v>
      </c>
      <c r="AW17" s="222" t="s">
        <v>139</v>
      </c>
      <c r="AX17" s="59"/>
      <c r="AY17" s="59"/>
    </row>
    <row r="18" spans="1:51" s="58" customFormat="1" ht="167.25" customHeight="1">
      <c r="A18" s="680"/>
      <c r="B18" s="231">
        <v>177</v>
      </c>
      <c r="C18" s="231" t="s">
        <v>148</v>
      </c>
      <c r="D18" s="232">
        <v>464</v>
      </c>
      <c r="E18" s="231" t="s">
        <v>163</v>
      </c>
      <c r="F18" s="232">
        <v>341</v>
      </c>
      <c r="G18" s="245" t="s">
        <v>164</v>
      </c>
      <c r="H18" s="233" t="s">
        <v>151</v>
      </c>
      <c r="I18" s="232" t="s">
        <v>138</v>
      </c>
      <c r="J18" s="159">
        <v>800</v>
      </c>
      <c r="K18" s="159">
        <v>342</v>
      </c>
      <c r="L18" s="159">
        <v>342</v>
      </c>
      <c r="M18" s="159">
        <v>342</v>
      </c>
      <c r="N18" s="222">
        <v>342</v>
      </c>
      <c r="O18" s="159">
        <v>520</v>
      </c>
      <c r="P18" s="159">
        <v>520</v>
      </c>
      <c r="Q18" s="159">
        <v>520</v>
      </c>
      <c r="R18" s="159">
        <v>475</v>
      </c>
      <c r="S18" s="248">
        <v>342.1</v>
      </c>
      <c r="T18" s="159">
        <v>315</v>
      </c>
      <c r="U18" s="158">
        <v>408</v>
      </c>
      <c r="V18" s="205">
        <v>445</v>
      </c>
      <c r="W18" s="209">
        <v>445</v>
      </c>
      <c r="X18" s="158">
        <v>408</v>
      </c>
      <c r="Y18" s="158">
        <v>408</v>
      </c>
      <c r="Z18" s="158">
        <v>408</v>
      </c>
      <c r="AA18" s="158">
        <v>523</v>
      </c>
      <c r="AB18" s="158">
        <v>523</v>
      </c>
      <c r="AC18" s="158">
        <v>523</v>
      </c>
      <c r="AD18" s="158"/>
      <c r="AE18" s="158"/>
      <c r="AF18" s="249">
        <v>408</v>
      </c>
      <c r="AG18" s="158">
        <v>800</v>
      </c>
      <c r="AH18" s="158"/>
      <c r="AI18" s="158"/>
      <c r="AJ18" s="158"/>
      <c r="AK18" s="239"/>
      <c r="AL18" s="239"/>
      <c r="AM18" s="239">
        <v>408</v>
      </c>
      <c r="AN18" s="249">
        <v>408</v>
      </c>
      <c r="AO18" s="213"/>
      <c r="AP18" s="237"/>
      <c r="AQ18" s="250">
        <f>AM18/AC18</f>
        <v>0.780114722753346</v>
      </c>
      <c r="AR18" s="243">
        <f>AM18/J18</f>
        <v>0.51</v>
      </c>
      <c r="AS18" s="530" t="s">
        <v>557</v>
      </c>
      <c r="AT18" s="531" t="s">
        <v>471</v>
      </c>
      <c r="AU18" s="532" t="s">
        <v>472</v>
      </c>
      <c r="AV18" s="537" t="s">
        <v>165</v>
      </c>
      <c r="AW18" s="539" t="s">
        <v>166</v>
      </c>
      <c r="AX18" s="59"/>
      <c r="AY18" s="59"/>
    </row>
    <row r="19" spans="1:51" s="58" customFormat="1" ht="340.5" customHeight="1">
      <c r="A19" s="680"/>
      <c r="B19" s="231">
        <v>177</v>
      </c>
      <c r="C19" s="231" t="s">
        <v>148</v>
      </c>
      <c r="D19" s="232">
        <v>437</v>
      </c>
      <c r="E19" s="231" t="s">
        <v>167</v>
      </c>
      <c r="F19" s="232">
        <v>335</v>
      </c>
      <c r="G19" s="245" t="s">
        <v>168</v>
      </c>
      <c r="H19" s="233" t="s">
        <v>137</v>
      </c>
      <c r="I19" s="232" t="s">
        <v>138</v>
      </c>
      <c r="J19" s="159">
        <v>100</v>
      </c>
      <c r="K19" s="159"/>
      <c r="L19" s="159"/>
      <c r="M19" s="159"/>
      <c r="N19" s="222"/>
      <c r="O19" s="159">
        <v>21</v>
      </c>
      <c r="P19" s="159">
        <v>21</v>
      </c>
      <c r="Q19" s="159">
        <v>21</v>
      </c>
      <c r="R19" s="159">
        <v>21</v>
      </c>
      <c r="S19" s="248">
        <v>21</v>
      </c>
      <c r="T19" s="159">
        <v>0</v>
      </c>
      <c r="U19" s="158">
        <v>50</v>
      </c>
      <c r="V19" s="205">
        <v>50</v>
      </c>
      <c r="W19" s="209">
        <v>50</v>
      </c>
      <c r="X19" s="158">
        <v>50</v>
      </c>
      <c r="Y19" s="158">
        <v>50</v>
      </c>
      <c r="Z19" s="251">
        <v>0</v>
      </c>
      <c r="AA19" s="158">
        <v>75</v>
      </c>
      <c r="AB19" s="158">
        <v>75</v>
      </c>
      <c r="AC19" s="158">
        <v>75</v>
      </c>
      <c r="AD19" s="158"/>
      <c r="AE19" s="158"/>
      <c r="AF19" s="239">
        <v>0</v>
      </c>
      <c r="AG19" s="158">
        <v>100</v>
      </c>
      <c r="AH19" s="251"/>
      <c r="AI19" s="158"/>
      <c r="AJ19" s="158"/>
      <c r="AK19" s="239"/>
      <c r="AL19" s="239"/>
      <c r="AM19" s="239">
        <v>0</v>
      </c>
      <c r="AN19" s="212">
        <v>0</v>
      </c>
      <c r="AO19" s="252"/>
      <c r="AP19" s="237"/>
      <c r="AQ19" s="250">
        <f aca="true" t="shared" si="0" ref="AQ19:AQ22">AM19/AB19</f>
        <v>0</v>
      </c>
      <c r="AR19" s="243">
        <f>AM19/J19</f>
        <v>0</v>
      </c>
      <c r="AS19" s="533" t="s">
        <v>553</v>
      </c>
      <c r="AT19" s="533" t="s">
        <v>554</v>
      </c>
      <c r="AU19" s="533" t="s">
        <v>555</v>
      </c>
      <c r="AV19" s="533" t="s">
        <v>169</v>
      </c>
      <c r="AW19" s="533" t="s">
        <v>170</v>
      </c>
      <c r="AX19" s="59"/>
      <c r="AY19" s="59"/>
    </row>
    <row r="20" spans="1:51" s="58" customFormat="1" ht="345.75" customHeight="1">
      <c r="A20" s="680"/>
      <c r="B20" s="231">
        <v>177</v>
      </c>
      <c r="C20" s="231" t="s">
        <v>148</v>
      </c>
      <c r="D20" s="232">
        <v>438</v>
      </c>
      <c r="E20" s="245" t="s">
        <v>171</v>
      </c>
      <c r="F20" s="232">
        <v>336</v>
      </c>
      <c r="G20" s="245" t="s">
        <v>172</v>
      </c>
      <c r="H20" s="233" t="s">
        <v>151</v>
      </c>
      <c r="I20" s="232" t="s">
        <v>138</v>
      </c>
      <c r="J20" s="159">
        <v>115</v>
      </c>
      <c r="K20" s="159">
        <v>0</v>
      </c>
      <c r="L20" s="159">
        <v>0</v>
      </c>
      <c r="M20" s="159">
        <v>10</v>
      </c>
      <c r="N20" s="222">
        <v>1</v>
      </c>
      <c r="O20" s="246">
        <v>33.6</v>
      </c>
      <c r="P20" s="246">
        <v>33.6</v>
      </c>
      <c r="Q20" s="246">
        <v>33.6</v>
      </c>
      <c r="R20" s="248">
        <v>33.6</v>
      </c>
      <c r="S20" s="248">
        <v>33.6</v>
      </c>
      <c r="T20" s="248">
        <v>27.6</v>
      </c>
      <c r="U20" s="253">
        <v>40.6</v>
      </c>
      <c r="V20" s="253">
        <v>40.6</v>
      </c>
      <c r="W20" s="254">
        <v>40.6</v>
      </c>
      <c r="X20" s="158">
        <v>40.6</v>
      </c>
      <c r="Y20" s="255">
        <v>40.6</v>
      </c>
      <c r="Z20" s="211">
        <v>33.6</v>
      </c>
      <c r="AA20" s="251">
        <v>85.6</v>
      </c>
      <c r="AB20" s="255">
        <v>85.6</v>
      </c>
      <c r="AC20" s="255">
        <v>85.6</v>
      </c>
      <c r="AD20" s="158"/>
      <c r="AE20" s="158"/>
      <c r="AF20" s="212">
        <f>AM20</f>
        <v>33.6</v>
      </c>
      <c r="AG20" s="158">
        <v>115</v>
      </c>
      <c r="AH20" s="158"/>
      <c r="AI20" s="158"/>
      <c r="AJ20" s="158"/>
      <c r="AK20" s="239"/>
      <c r="AL20" s="239"/>
      <c r="AM20" s="212">
        <v>33.6</v>
      </c>
      <c r="AN20" s="212">
        <f>AF20</f>
        <v>33.6</v>
      </c>
      <c r="AO20" s="212"/>
      <c r="AP20" s="214"/>
      <c r="AQ20" s="256">
        <f t="shared" si="0"/>
        <v>0.39252336448598135</v>
      </c>
      <c r="AR20" s="257">
        <f>AM20/J20</f>
        <v>0.2921739130434783</v>
      </c>
      <c r="AS20" s="535" t="s">
        <v>558</v>
      </c>
      <c r="AT20" s="528" t="s">
        <v>173</v>
      </c>
      <c r="AU20" s="529" t="s">
        <v>174</v>
      </c>
      <c r="AV20" s="540" t="s">
        <v>175</v>
      </c>
      <c r="AW20" s="540" t="s">
        <v>176</v>
      </c>
      <c r="AX20" s="59"/>
      <c r="AY20" s="59"/>
    </row>
    <row r="21" spans="1:51" s="58" customFormat="1" ht="147" customHeight="1">
      <c r="A21" s="680"/>
      <c r="B21" s="231">
        <v>177</v>
      </c>
      <c r="C21" s="231" t="s">
        <v>148</v>
      </c>
      <c r="D21" s="231">
        <v>439</v>
      </c>
      <c r="E21" s="231" t="s">
        <v>177</v>
      </c>
      <c r="F21" s="231">
        <v>337</v>
      </c>
      <c r="G21" s="231" t="s">
        <v>178</v>
      </c>
      <c r="H21" s="233" t="s">
        <v>151</v>
      </c>
      <c r="I21" s="233" t="s">
        <v>140</v>
      </c>
      <c r="J21" s="159">
        <v>200</v>
      </c>
      <c r="K21" s="159">
        <v>10</v>
      </c>
      <c r="L21" s="159">
        <v>10</v>
      </c>
      <c r="M21" s="159">
        <v>10</v>
      </c>
      <c r="N21" s="222">
        <v>6.33</v>
      </c>
      <c r="O21" s="246">
        <v>43.67</v>
      </c>
      <c r="P21" s="246">
        <v>43.67</v>
      </c>
      <c r="Q21" s="246">
        <v>43.67</v>
      </c>
      <c r="R21" s="246">
        <v>73.67</v>
      </c>
      <c r="S21" s="246">
        <v>73.67</v>
      </c>
      <c r="T21" s="248">
        <v>11.8</v>
      </c>
      <c r="U21" s="258">
        <v>121.87</v>
      </c>
      <c r="V21" s="258">
        <v>121.87</v>
      </c>
      <c r="W21" s="259">
        <v>121.87</v>
      </c>
      <c r="X21" s="251">
        <v>121.87</v>
      </c>
      <c r="Y21" s="251">
        <v>121.87</v>
      </c>
      <c r="Z21" s="212">
        <v>36.84</v>
      </c>
      <c r="AA21" s="251">
        <v>135.03</v>
      </c>
      <c r="AB21" s="534">
        <v>135.03</v>
      </c>
      <c r="AC21" s="251">
        <v>135.03</v>
      </c>
      <c r="AD21" s="158"/>
      <c r="AE21" s="158"/>
      <c r="AF21" s="260">
        <f>AN21</f>
        <v>0.94</v>
      </c>
      <c r="AG21" s="158">
        <v>10</v>
      </c>
      <c r="AH21" s="158"/>
      <c r="AI21" s="158"/>
      <c r="AJ21" s="158"/>
      <c r="AK21" s="239"/>
      <c r="AL21" s="239"/>
      <c r="AM21" s="260">
        <v>0.34</v>
      </c>
      <c r="AN21" s="212">
        <f>0.6+AM21</f>
        <v>0.94</v>
      </c>
      <c r="AO21" s="251"/>
      <c r="AP21" s="238"/>
      <c r="AQ21" s="242">
        <f>AN21/AB21</f>
        <v>0.00696141598163371</v>
      </c>
      <c r="AR21" s="242">
        <f>(AN21+T21+N21+Z21)/J21</f>
        <v>0.27955</v>
      </c>
      <c r="AS21" s="535" t="s">
        <v>551</v>
      </c>
      <c r="AT21" s="535" t="s">
        <v>547</v>
      </c>
      <c r="AU21" s="535" t="s">
        <v>548</v>
      </c>
      <c r="AV21" s="537" t="s">
        <v>179</v>
      </c>
      <c r="AW21" s="537" t="s">
        <v>180</v>
      </c>
      <c r="AX21" s="59"/>
      <c r="AY21" s="59"/>
    </row>
    <row r="22" spans="1:51" s="58" customFormat="1" ht="162" customHeight="1">
      <c r="A22" s="681"/>
      <c r="B22" s="231">
        <v>177</v>
      </c>
      <c r="C22" s="231" t="s">
        <v>148</v>
      </c>
      <c r="D22" s="231">
        <v>435</v>
      </c>
      <c r="E22" s="231" t="s">
        <v>181</v>
      </c>
      <c r="F22" s="231">
        <v>333</v>
      </c>
      <c r="G22" s="231" t="s">
        <v>182</v>
      </c>
      <c r="H22" s="233" t="s">
        <v>151</v>
      </c>
      <c r="I22" s="232" t="s">
        <v>140</v>
      </c>
      <c r="J22" s="159">
        <v>400</v>
      </c>
      <c r="K22" s="159">
        <v>20</v>
      </c>
      <c r="L22" s="159">
        <v>20</v>
      </c>
      <c r="M22" s="159">
        <v>20</v>
      </c>
      <c r="N22" s="222">
        <v>16.7</v>
      </c>
      <c r="O22" s="159">
        <v>80</v>
      </c>
      <c r="P22" s="159">
        <v>80</v>
      </c>
      <c r="Q22" s="159">
        <v>80</v>
      </c>
      <c r="R22" s="248">
        <v>83.3</v>
      </c>
      <c r="S22" s="248">
        <v>83.3</v>
      </c>
      <c r="T22" s="248">
        <v>39.9</v>
      </c>
      <c r="U22" s="253">
        <v>183.4</v>
      </c>
      <c r="V22" s="253">
        <v>183.4</v>
      </c>
      <c r="W22" s="254">
        <v>183.4</v>
      </c>
      <c r="X22" s="255">
        <v>183.4</v>
      </c>
      <c r="Y22" s="255">
        <v>183.4</v>
      </c>
      <c r="Z22" s="212">
        <v>80</v>
      </c>
      <c r="AA22" s="251">
        <v>243.4</v>
      </c>
      <c r="AB22" s="534">
        <v>243.4</v>
      </c>
      <c r="AC22" s="255">
        <v>243.4</v>
      </c>
      <c r="AD22" s="158"/>
      <c r="AE22" s="158"/>
      <c r="AF22" s="239">
        <v>0</v>
      </c>
      <c r="AG22" s="255">
        <v>20</v>
      </c>
      <c r="AH22" s="158"/>
      <c r="AI22" s="158"/>
      <c r="AJ22" s="158"/>
      <c r="AK22" s="239"/>
      <c r="AL22" s="249"/>
      <c r="AM22" s="239">
        <v>0</v>
      </c>
      <c r="AN22" s="212">
        <v>0</v>
      </c>
      <c r="AO22" s="212"/>
      <c r="AP22" s="238"/>
      <c r="AQ22" s="242">
        <f t="shared" si="0"/>
        <v>0</v>
      </c>
      <c r="AR22" s="242">
        <f>(AM22+T22+N22+Z22)/J22</f>
        <v>0.34149999999999997</v>
      </c>
      <c r="AS22" s="535" t="s">
        <v>549</v>
      </c>
      <c r="AT22" s="535" t="s">
        <v>550</v>
      </c>
      <c r="AU22" s="536" t="s">
        <v>527</v>
      </c>
      <c r="AV22" s="537" t="s">
        <v>183</v>
      </c>
      <c r="AW22" s="537" t="s">
        <v>184</v>
      </c>
      <c r="AX22" s="59"/>
      <c r="AY22" s="59"/>
    </row>
    <row r="23" spans="1:51" s="58" customFormat="1" ht="53.25" customHeight="1">
      <c r="A23" s="678">
        <v>40</v>
      </c>
      <c r="B23" s="231">
        <v>177</v>
      </c>
      <c r="C23" s="231" t="s">
        <v>148</v>
      </c>
      <c r="D23" s="232">
        <v>467</v>
      </c>
      <c r="E23" s="231" t="s">
        <v>185</v>
      </c>
      <c r="F23" s="232">
        <v>383</v>
      </c>
      <c r="G23" s="233" t="s">
        <v>186</v>
      </c>
      <c r="H23" s="233" t="s">
        <v>151</v>
      </c>
      <c r="I23" s="232" t="s">
        <v>138</v>
      </c>
      <c r="J23" s="159">
        <v>200</v>
      </c>
      <c r="K23" s="159"/>
      <c r="L23" s="261"/>
      <c r="M23" s="159">
        <v>55</v>
      </c>
      <c r="N23" s="159"/>
      <c r="O23" s="159"/>
      <c r="P23" s="159"/>
      <c r="Q23" s="159"/>
      <c r="R23" s="159"/>
      <c r="S23" s="159"/>
      <c r="T23" s="159"/>
      <c r="U23" s="159"/>
      <c r="V23" s="159"/>
      <c r="W23" s="159">
        <v>0</v>
      </c>
      <c r="X23" s="159">
        <v>0</v>
      </c>
      <c r="Y23" s="159">
        <v>0</v>
      </c>
      <c r="Z23" s="159"/>
      <c r="AA23" s="262"/>
      <c r="AB23" s="159"/>
      <c r="AC23" s="159"/>
      <c r="AD23" s="159"/>
      <c r="AE23" s="159"/>
      <c r="AF23" s="159"/>
      <c r="AG23" s="159"/>
      <c r="AH23" s="159"/>
      <c r="AI23" s="158"/>
      <c r="AJ23" s="158"/>
      <c r="AK23" s="239"/>
      <c r="AL23" s="239"/>
      <c r="AM23" s="239"/>
      <c r="AN23" s="222"/>
      <c r="AO23" s="222"/>
      <c r="AP23" s="222"/>
      <c r="AQ23" s="256"/>
      <c r="AR23" s="256"/>
      <c r="AS23" s="263" t="s">
        <v>187</v>
      </c>
      <c r="AT23" s="278"/>
      <c r="AU23" s="280"/>
      <c r="AV23" s="26"/>
      <c r="AW23" s="26"/>
      <c r="AX23" s="59"/>
      <c r="AY23" s="59"/>
    </row>
    <row r="24" spans="1:51" s="58" customFormat="1" ht="47.25" customHeight="1">
      <c r="A24" s="681"/>
      <c r="B24" s="231">
        <v>177</v>
      </c>
      <c r="C24" s="231" t="s">
        <v>188</v>
      </c>
      <c r="D24" s="232">
        <v>456</v>
      </c>
      <c r="E24" s="231" t="s">
        <v>189</v>
      </c>
      <c r="F24" s="232">
        <v>381</v>
      </c>
      <c r="G24" s="233" t="s">
        <v>190</v>
      </c>
      <c r="H24" s="233" t="s">
        <v>191</v>
      </c>
      <c r="I24" s="232" t="s">
        <v>140</v>
      </c>
      <c r="J24" s="159"/>
      <c r="K24" s="159"/>
      <c r="L24" s="261"/>
      <c r="M24" s="159">
        <v>1</v>
      </c>
      <c r="N24" s="159"/>
      <c r="O24" s="160"/>
      <c r="P24" s="160"/>
      <c r="Q24" s="160"/>
      <c r="R24" s="160"/>
      <c r="S24" s="160"/>
      <c r="T24" s="160"/>
      <c r="U24" s="160"/>
      <c r="V24" s="160"/>
      <c r="W24" s="160">
        <v>0</v>
      </c>
      <c r="X24" s="160">
        <v>0</v>
      </c>
      <c r="Y24" s="160">
        <v>0</v>
      </c>
      <c r="Z24" s="160"/>
      <c r="AA24" s="264"/>
      <c r="AB24" s="160"/>
      <c r="AC24" s="160"/>
      <c r="AD24" s="160"/>
      <c r="AE24" s="160"/>
      <c r="AF24" s="160"/>
      <c r="AG24" s="160"/>
      <c r="AH24" s="160"/>
      <c r="AI24" s="265"/>
      <c r="AJ24" s="265"/>
      <c r="AK24" s="266"/>
      <c r="AL24" s="266"/>
      <c r="AM24" s="266"/>
      <c r="AN24" s="266"/>
      <c r="AO24" s="213"/>
      <c r="AP24" s="267"/>
      <c r="AQ24" s="268"/>
      <c r="AR24" s="268"/>
      <c r="AS24" s="269" t="s">
        <v>187</v>
      </c>
      <c r="AT24" s="279"/>
      <c r="AU24" s="281"/>
      <c r="AV24" s="27"/>
      <c r="AW24" s="27"/>
      <c r="AX24" s="59"/>
      <c r="AY24" s="59"/>
    </row>
    <row r="25" spans="1:49" s="58" customFormat="1" ht="198.75" customHeight="1">
      <c r="A25" s="16">
        <v>38</v>
      </c>
      <c r="B25" s="231">
        <v>177</v>
      </c>
      <c r="C25" s="231" t="s">
        <v>148</v>
      </c>
      <c r="D25" s="232">
        <v>440</v>
      </c>
      <c r="E25" s="245" t="s">
        <v>192</v>
      </c>
      <c r="F25" s="232">
        <v>338</v>
      </c>
      <c r="G25" s="233" t="s">
        <v>193</v>
      </c>
      <c r="H25" s="232" t="s">
        <v>137</v>
      </c>
      <c r="I25" s="232" t="s">
        <v>138</v>
      </c>
      <c r="J25" s="159">
        <v>2</v>
      </c>
      <c r="K25" s="270">
        <v>0.5</v>
      </c>
      <c r="L25" s="270">
        <v>0.5</v>
      </c>
      <c r="M25" s="270">
        <v>0.5</v>
      </c>
      <c r="N25" s="271">
        <v>0.5</v>
      </c>
      <c r="O25" s="248">
        <v>1</v>
      </c>
      <c r="P25" s="248">
        <v>1</v>
      </c>
      <c r="Q25" s="248">
        <v>1</v>
      </c>
      <c r="R25" s="159">
        <v>1</v>
      </c>
      <c r="S25" s="159">
        <v>1</v>
      </c>
      <c r="T25" s="246">
        <v>0.85</v>
      </c>
      <c r="U25" s="248">
        <v>1.5</v>
      </c>
      <c r="V25" s="248">
        <v>1.5</v>
      </c>
      <c r="W25" s="255">
        <v>1.5</v>
      </c>
      <c r="X25" s="158">
        <v>1.5</v>
      </c>
      <c r="Y25" s="255">
        <v>1.5</v>
      </c>
      <c r="Z25" s="272">
        <v>1.34</v>
      </c>
      <c r="AA25" s="248">
        <v>1.7</v>
      </c>
      <c r="AB25" s="248">
        <v>1.7</v>
      </c>
      <c r="AC25" s="248">
        <v>1.7</v>
      </c>
      <c r="AD25" s="158"/>
      <c r="AE25" s="158"/>
      <c r="AF25" s="212">
        <v>1.48</v>
      </c>
      <c r="AG25" s="255">
        <v>2</v>
      </c>
      <c r="AH25" s="255"/>
      <c r="AI25" s="158"/>
      <c r="AJ25" s="158"/>
      <c r="AK25" s="239"/>
      <c r="AL25" s="239"/>
      <c r="AM25" s="519">
        <v>1.45</v>
      </c>
      <c r="AN25" s="212">
        <f>AF25</f>
        <v>1.48</v>
      </c>
      <c r="AO25" s="239"/>
      <c r="AP25" s="239"/>
      <c r="AQ25" s="273">
        <f>AN25/AC25</f>
        <v>0.8705882352941177</v>
      </c>
      <c r="AR25" s="274">
        <f>AN25/J25</f>
        <v>0.74</v>
      </c>
      <c r="AS25" s="517" t="s">
        <v>556</v>
      </c>
      <c r="AT25" s="517" t="s">
        <v>552</v>
      </c>
      <c r="AU25" s="518" t="s">
        <v>546</v>
      </c>
      <c r="AV25" s="216" t="s">
        <v>195</v>
      </c>
      <c r="AW25" s="216" t="s">
        <v>537</v>
      </c>
    </row>
    <row r="26" spans="1:49" ht="15">
      <c r="A26" s="28"/>
      <c r="B26" s="28"/>
      <c r="C26" s="28"/>
      <c r="D26" s="28"/>
      <c r="E26" s="28"/>
      <c r="F26" s="28"/>
      <c r="G26" s="28"/>
      <c r="H26" s="28"/>
      <c r="I26" s="28"/>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28"/>
      <c r="AN26" s="28"/>
      <c r="AO26" s="28"/>
      <c r="AP26" s="28"/>
      <c r="AQ26" s="28"/>
      <c r="AR26" s="28"/>
      <c r="AS26" s="28"/>
      <c r="AT26" s="28"/>
      <c r="AU26" s="28"/>
      <c r="AV26" s="28"/>
      <c r="AW26" s="28"/>
    </row>
    <row r="27" spans="1:49" ht="15">
      <c r="A27" s="28"/>
      <c r="B27" s="28"/>
      <c r="C27" s="28"/>
      <c r="D27" s="28"/>
      <c r="E27" s="28"/>
      <c r="F27" s="28"/>
      <c r="G27" s="28"/>
      <c r="H27" s="28"/>
      <c r="I27" s="28"/>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63"/>
      <c r="AN27" s="28"/>
      <c r="AO27" s="28"/>
      <c r="AP27" s="28"/>
      <c r="AQ27" s="63"/>
      <c r="AR27" s="63"/>
      <c r="AS27" s="28"/>
      <c r="AT27" s="28"/>
      <c r="AU27" s="28"/>
      <c r="AV27" s="28"/>
      <c r="AW27" s="28"/>
    </row>
    <row r="28" spans="1:49" ht="15">
      <c r="A28" s="29" t="s">
        <v>126</v>
      </c>
      <c r="B28" s="28"/>
      <c r="C28" s="28"/>
      <c r="D28" s="28"/>
      <c r="E28" s="28"/>
      <c r="F28" s="28"/>
      <c r="G28" s="28"/>
      <c r="H28" s="28"/>
      <c r="I28" s="28"/>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28"/>
      <c r="AN28" s="28"/>
      <c r="AO28" s="28"/>
      <c r="AP28" s="28"/>
      <c r="AQ28" s="28"/>
      <c r="AR28" s="28"/>
      <c r="AS28" s="28"/>
      <c r="AT28" s="28"/>
      <c r="AU28" s="28"/>
      <c r="AV28" s="28"/>
      <c r="AW28" s="28"/>
    </row>
    <row r="29" spans="1:49" ht="25.5" customHeight="1">
      <c r="A29" s="153" t="s">
        <v>127</v>
      </c>
      <c r="B29" s="154" t="s">
        <v>128</v>
      </c>
      <c r="C29" s="154"/>
      <c r="D29" s="154"/>
      <c r="E29" s="154"/>
      <c r="F29" s="154"/>
      <c r="G29" s="154"/>
      <c r="H29" s="155" t="s">
        <v>129</v>
      </c>
      <c r="I29" s="155"/>
      <c r="J29" s="155"/>
      <c r="K29" s="155"/>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28"/>
      <c r="AN29" s="28"/>
      <c r="AO29" s="28"/>
      <c r="AP29" s="28"/>
      <c r="AQ29" s="28"/>
      <c r="AR29" s="28"/>
      <c r="AS29" s="28"/>
      <c r="AT29" s="28"/>
      <c r="AU29" s="28"/>
      <c r="AV29" s="28"/>
      <c r="AW29" s="28"/>
    </row>
    <row r="30" spans="1:49" ht="25.5" customHeight="1">
      <c r="A30" s="60">
        <v>11</v>
      </c>
      <c r="B30" s="156" t="s">
        <v>130</v>
      </c>
      <c r="C30" s="156"/>
      <c r="D30" s="156"/>
      <c r="E30" s="156"/>
      <c r="F30" s="156"/>
      <c r="G30" s="156"/>
      <c r="H30" s="157" t="s">
        <v>132</v>
      </c>
      <c r="I30" s="157"/>
      <c r="J30" s="157"/>
      <c r="K30" s="157"/>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28"/>
      <c r="AN30" s="28"/>
      <c r="AO30" s="28"/>
      <c r="AP30" s="28"/>
      <c r="AQ30" s="28"/>
      <c r="AR30" s="28"/>
      <c r="AS30" s="28"/>
      <c r="AT30" s="28"/>
      <c r="AU30" s="28"/>
      <c r="AV30" s="28"/>
      <c r="AW30" s="28"/>
    </row>
  </sheetData>
  <protectedRanges>
    <protectedRange sqref="K21:T24 K14:T14 K16:T19" name="Rango1"/>
    <protectedRange sqref="K25:T25" name="Rango1_2"/>
    <protectedRange sqref="K20:T20" name="Rango1_4"/>
    <protectedRange sqref="K15:T15" name="Rango1_1"/>
  </protectedRanges>
  <mergeCells count="47">
    <mergeCell ref="A14:A22"/>
    <mergeCell ref="A23:A24"/>
    <mergeCell ref="A9:Q9"/>
    <mergeCell ref="A11:A13"/>
    <mergeCell ref="A10:C10"/>
    <mergeCell ref="D10:E10"/>
    <mergeCell ref="J11:J13"/>
    <mergeCell ref="B11:B13"/>
    <mergeCell ref="C11:C13"/>
    <mergeCell ref="D11:D13"/>
    <mergeCell ref="E11:E13"/>
    <mergeCell ref="A7:R7"/>
    <mergeCell ref="A8:R8"/>
    <mergeCell ref="H2:AW2"/>
    <mergeCell ref="S5:AW5"/>
    <mergeCell ref="S7:AW7"/>
    <mergeCell ref="S8:AW8"/>
    <mergeCell ref="S6:AW6"/>
    <mergeCell ref="H4:AL4"/>
    <mergeCell ref="AM4:AW4"/>
    <mergeCell ref="A5:R5"/>
    <mergeCell ref="A6:R6"/>
    <mergeCell ref="A2:G4"/>
    <mergeCell ref="H3:AW3"/>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U10:AU13"/>
    <mergeCell ref="L12:N12"/>
    <mergeCell ref="AM11:AP11"/>
    <mergeCell ref="O12:T12"/>
    <mergeCell ref="U12:Z12"/>
    <mergeCell ref="AA12:AF12"/>
    <mergeCell ref="AG12:AL12"/>
  </mergeCells>
  <dataValidations count="2">
    <dataValidation type="list" allowBlank="1" showInputMessage="1" showErrorMessage="1" sqref="I14 I16:I25">
      <formula1>#REF!</formula1>
    </dataValidation>
    <dataValidation type="list" allowBlank="1" showInputMessage="1" showErrorMessage="1" sqref="I15">
      <formula1>#REF!</formula1>
    </dataValidation>
  </dataValidations>
  <printOptions horizontalCentered="1" verticalCentered="1"/>
  <pageMargins left="0" right="0" top="0" bottom="0.3937007874015748" header="0.31496062992125984" footer="0.31496062992125984"/>
  <pageSetup fitToWidth="0" horizontalDpi="600" verticalDpi="600" orientation="landscape" scale="50"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118"/>
  <sheetViews>
    <sheetView tabSelected="1" zoomScale="73" zoomScaleNormal="73" zoomScaleSheetLayoutView="40" workbookViewId="0" topLeftCell="W1">
      <selection activeCell="AA106" sqref="AA106"/>
    </sheetView>
  </sheetViews>
  <sheetFormatPr defaultColWidth="11.421875" defaultRowHeight="15"/>
  <cols>
    <col min="1" max="1" width="11.140625" style="32" customWidth="1"/>
    <col min="2" max="3" width="6.8515625" style="32" customWidth="1"/>
    <col min="4" max="4" width="4.421875" style="2" customWidth="1"/>
    <col min="5" max="5" width="6.7109375" style="2" customWidth="1"/>
    <col min="6" max="6" width="6.28125" style="2" customWidth="1"/>
    <col min="7" max="7" width="5.7109375" style="6" customWidth="1"/>
    <col min="8" max="8" width="19.57421875" style="3" customWidth="1"/>
    <col min="9" max="9" width="21.00390625" style="3" customWidth="1"/>
    <col min="10" max="10" width="19.8515625" style="3" customWidth="1"/>
    <col min="11" max="11" width="20.28125" style="3" customWidth="1"/>
    <col min="12" max="12" width="18.7109375" style="3" customWidth="1"/>
    <col min="13" max="13" width="19.421875" style="3" customWidth="1"/>
    <col min="14" max="14" width="19.8515625" style="3" customWidth="1"/>
    <col min="15" max="15" width="20.00390625" style="3" customWidth="1"/>
    <col min="16" max="16" width="21.140625" style="3" customWidth="1"/>
    <col min="17" max="17" width="20.421875" style="3" customWidth="1"/>
    <col min="18" max="18" width="19.28125" style="3" customWidth="1"/>
    <col min="19" max="19" width="19.421875" style="3" customWidth="1"/>
    <col min="20" max="20" width="22.28125" style="3" customWidth="1"/>
    <col min="21" max="21" width="19.421875" style="3" customWidth="1"/>
    <col min="22" max="22" width="21.00390625" style="3" customWidth="1"/>
    <col min="23" max="23" width="21.57421875" style="3" customWidth="1"/>
    <col min="24" max="24" width="19.8515625" style="3" customWidth="1"/>
    <col min="25" max="25" width="21.28125" style="3" customWidth="1"/>
    <col min="26" max="26" width="22.00390625" style="3" customWidth="1"/>
    <col min="27" max="27" width="21.7109375" style="3" customWidth="1"/>
    <col min="28" max="28" width="20.7109375" style="3" customWidth="1"/>
    <col min="29" max="29" width="17.140625" style="3" customWidth="1"/>
    <col min="30" max="30" width="20.00390625" style="3" customWidth="1"/>
    <col min="31" max="31" width="23.57421875" style="3" customWidth="1"/>
    <col min="32" max="36" width="10.7109375" style="3" customWidth="1"/>
    <col min="37" max="37" width="18.28125" style="32" customWidth="1"/>
    <col min="38" max="38" width="19.140625" style="32" customWidth="1"/>
    <col min="39" max="39" width="12.7109375" style="42" customWidth="1"/>
    <col min="40" max="40" width="5.8515625" style="42" customWidth="1"/>
    <col min="41" max="41" width="11.421875" style="32" customWidth="1"/>
    <col min="42" max="42" width="11.00390625" style="32" customWidth="1"/>
    <col min="43" max="43" width="63.00390625" style="32" customWidth="1"/>
    <col min="44" max="44" width="19.140625" style="32" customWidth="1"/>
    <col min="45" max="45" width="13.421875" style="32" customWidth="1"/>
    <col min="46" max="46" width="22.8515625" style="32" customWidth="1"/>
    <col min="47" max="47" width="20.7109375" style="32" customWidth="1"/>
    <col min="48" max="16384" width="11.421875" style="32" customWidth="1"/>
  </cols>
  <sheetData>
    <row r="1" spans="1:47" s="34" customFormat="1" ht="56.25" customHeight="1">
      <c r="A1" s="747"/>
      <c r="B1" s="748"/>
      <c r="C1" s="748"/>
      <c r="D1" s="748"/>
      <c r="E1" s="749"/>
      <c r="F1" s="650" t="s">
        <v>135</v>
      </c>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c r="AM1" s="651"/>
      <c r="AN1" s="651"/>
      <c r="AO1" s="651"/>
      <c r="AP1" s="651"/>
      <c r="AQ1" s="651"/>
      <c r="AR1" s="651"/>
      <c r="AS1" s="651"/>
      <c r="AT1" s="651"/>
      <c r="AU1" s="651"/>
    </row>
    <row r="2" spans="1:47" s="34" customFormat="1" ht="72.75" customHeight="1">
      <c r="A2" s="682"/>
      <c r="B2" s="683"/>
      <c r="C2" s="683"/>
      <c r="D2" s="683"/>
      <c r="E2" s="750"/>
      <c r="F2" s="762" t="s">
        <v>133</v>
      </c>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3"/>
      <c r="AQ2" s="763"/>
      <c r="AR2" s="763"/>
      <c r="AS2" s="763"/>
      <c r="AT2" s="763"/>
      <c r="AU2" s="763"/>
    </row>
    <row r="3" spans="1:47" s="35" customFormat="1" ht="42" customHeight="1" thickBot="1">
      <c r="A3" s="751"/>
      <c r="B3" s="752"/>
      <c r="C3" s="752"/>
      <c r="D3" s="752"/>
      <c r="E3" s="753"/>
      <c r="F3" s="663" t="s">
        <v>124</v>
      </c>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2"/>
      <c r="AM3" s="663" t="s">
        <v>125</v>
      </c>
      <c r="AN3" s="661"/>
      <c r="AO3" s="661"/>
      <c r="AP3" s="661"/>
      <c r="AQ3" s="661"/>
      <c r="AR3" s="661"/>
      <c r="AS3" s="661"/>
      <c r="AT3" s="661"/>
      <c r="AU3" s="661"/>
    </row>
    <row r="4" spans="1:47" ht="35.25" customHeight="1">
      <c r="A4" s="1039" t="s">
        <v>0</v>
      </c>
      <c r="B4" s="1040"/>
      <c r="C4" s="1040"/>
      <c r="D4" s="1040"/>
      <c r="E4" s="1040"/>
      <c r="F4" s="1040"/>
      <c r="G4" s="1040"/>
      <c r="H4" s="1040"/>
      <c r="I4" s="1040"/>
      <c r="J4" s="1040"/>
      <c r="K4" s="1040"/>
      <c r="L4" s="1040"/>
      <c r="M4" s="1040"/>
      <c r="N4" s="1040"/>
      <c r="O4" s="1040"/>
      <c r="P4" s="1041"/>
      <c r="Q4" s="756" t="s">
        <v>143</v>
      </c>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8"/>
    </row>
    <row r="5" spans="1:47" ht="36" customHeight="1" thickBot="1">
      <c r="A5" s="1042" t="s">
        <v>2</v>
      </c>
      <c r="B5" s="1043"/>
      <c r="C5" s="1043"/>
      <c r="D5" s="1043"/>
      <c r="E5" s="1043"/>
      <c r="F5" s="1043"/>
      <c r="G5" s="1043"/>
      <c r="H5" s="1043"/>
      <c r="I5" s="1043"/>
      <c r="J5" s="1043"/>
      <c r="K5" s="1043"/>
      <c r="L5" s="1043"/>
      <c r="M5" s="1043"/>
      <c r="N5" s="1043"/>
      <c r="O5" s="1043"/>
      <c r="P5" s="1044"/>
      <c r="Q5" s="759" t="s">
        <v>231</v>
      </c>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0"/>
      <c r="AQ5" s="760"/>
      <c r="AR5" s="760"/>
      <c r="AS5" s="760"/>
      <c r="AT5" s="760"/>
      <c r="AU5" s="761"/>
    </row>
    <row r="6" spans="1:47" ht="14.25" customHeight="1" thickBot="1">
      <c r="A6" s="28"/>
      <c r="B6" s="28"/>
      <c r="C6" s="28"/>
      <c r="D6" s="13"/>
      <c r="E6" s="13"/>
      <c r="F6" s="13"/>
      <c r="G6" s="14"/>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28"/>
      <c r="AL6" s="28"/>
      <c r="AM6" s="36"/>
      <c r="AN6" s="37"/>
      <c r="AO6" s="28"/>
      <c r="AP6" s="28"/>
      <c r="AQ6" s="28"/>
      <c r="AR6" s="28"/>
      <c r="AS6" s="28"/>
      <c r="AT6" s="28"/>
      <c r="AU6" s="28"/>
    </row>
    <row r="7" spans="1:47" s="38" customFormat="1" ht="36.75" customHeight="1">
      <c r="A7" s="686" t="s">
        <v>56</v>
      </c>
      <c r="B7" s="648" t="s">
        <v>66</v>
      </c>
      <c r="C7" s="648"/>
      <c r="D7" s="648"/>
      <c r="E7" s="648" t="s">
        <v>70</v>
      </c>
      <c r="F7" s="648" t="s">
        <v>111</v>
      </c>
      <c r="G7" s="648" t="s">
        <v>71</v>
      </c>
      <c r="H7" s="648" t="s">
        <v>116</v>
      </c>
      <c r="I7" s="9"/>
      <c r="J7" s="773" t="s">
        <v>72</v>
      </c>
      <c r="K7" s="774"/>
      <c r="L7" s="774"/>
      <c r="M7" s="774"/>
      <c r="N7" s="774"/>
      <c r="O7" s="774"/>
      <c r="P7" s="774"/>
      <c r="Q7" s="774"/>
      <c r="R7" s="774"/>
      <c r="S7" s="774"/>
      <c r="T7" s="774"/>
      <c r="U7" s="774"/>
      <c r="V7" s="774"/>
      <c r="W7" s="774"/>
      <c r="X7" s="774"/>
      <c r="Y7" s="774"/>
      <c r="Z7" s="774"/>
      <c r="AA7" s="774"/>
      <c r="AB7" s="774"/>
      <c r="AC7" s="774"/>
      <c r="AD7" s="774"/>
      <c r="AE7" s="774"/>
      <c r="AF7" s="774"/>
      <c r="AG7" s="774"/>
      <c r="AH7" s="774"/>
      <c r="AI7" s="774"/>
      <c r="AJ7" s="775"/>
      <c r="AK7" s="648" t="s">
        <v>73</v>
      </c>
      <c r="AL7" s="648"/>
      <c r="AM7" s="648"/>
      <c r="AN7" s="648"/>
      <c r="AO7" s="648" t="s">
        <v>75</v>
      </c>
      <c r="AP7" s="648" t="s">
        <v>76</v>
      </c>
      <c r="AQ7" s="648" t="s">
        <v>77</v>
      </c>
      <c r="AR7" s="776" t="s">
        <v>78</v>
      </c>
      <c r="AS7" s="648" t="s">
        <v>79</v>
      </c>
      <c r="AT7" s="648" t="s">
        <v>80</v>
      </c>
      <c r="AU7" s="779" t="s">
        <v>81</v>
      </c>
    </row>
    <row r="8" spans="1:47" s="38" customFormat="1" ht="23.25" customHeight="1">
      <c r="A8" s="684"/>
      <c r="B8" s="640"/>
      <c r="C8" s="640"/>
      <c r="D8" s="640"/>
      <c r="E8" s="640"/>
      <c r="F8" s="640"/>
      <c r="G8" s="640"/>
      <c r="H8" s="640"/>
      <c r="I8" s="641">
        <v>2016</v>
      </c>
      <c r="J8" s="642"/>
      <c r="K8" s="642"/>
      <c r="L8" s="643"/>
      <c r="M8" s="641">
        <v>2017</v>
      </c>
      <c r="N8" s="642"/>
      <c r="O8" s="642"/>
      <c r="P8" s="642"/>
      <c r="Q8" s="642"/>
      <c r="R8" s="643"/>
      <c r="S8" s="641">
        <v>2018</v>
      </c>
      <c r="T8" s="642"/>
      <c r="U8" s="642"/>
      <c r="V8" s="642"/>
      <c r="W8" s="642"/>
      <c r="X8" s="643"/>
      <c r="Y8" s="641">
        <v>2019</v>
      </c>
      <c r="Z8" s="642"/>
      <c r="AA8" s="642"/>
      <c r="AB8" s="642"/>
      <c r="AC8" s="642"/>
      <c r="AD8" s="643"/>
      <c r="AE8" s="641">
        <v>2020</v>
      </c>
      <c r="AF8" s="642"/>
      <c r="AG8" s="642"/>
      <c r="AH8" s="642"/>
      <c r="AI8" s="642"/>
      <c r="AJ8" s="643"/>
      <c r="AK8" s="639" t="s">
        <v>74</v>
      </c>
      <c r="AL8" s="639"/>
      <c r="AM8" s="639"/>
      <c r="AN8" s="639"/>
      <c r="AO8" s="640"/>
      <c r="AP8" s="640"/>
      <c r="AQ8" s="640"/>
      <c r="AR8" s="777"/>
      <c r="AS8" s="640"/>
      <c r="AT8" s="640"/>
      <c r="AU8" s="780"/>
    </row>
    <row r="9" spans="1:47" s="38" customFormat="1" ht="41.25" customHeight="1" thickBot="1">
      <c r="A9" s="685"/>
      <c r="B9" s="43" t="s">
        <v>67</v>
      </c>
      <c r="C9" s="43" t="s">
        <v>68</v>
      </c>
      <c r="D9" s="43" t="s">
        <v>69</v>
      </c>
      <c r="E9" s="736"/>
      <c r="F9" s="736"/>
      <c r="G9" s="736"/>
      <c r="H9" s="737"/>
      <c r="I9" s="43" t="s">
        <v>117</v>
      </c>
      <c r="J9" s="43" t="s">
        <v>119</v>
      </c>
      <c r="K9" s="43" t="s">
        <v>120</v>
      </c>
      <c r="L9" s="43" t="s">
        <v>31</v>
      </c>
      <c r="M9" s="43" t="s">
        <v>118</v>
      </c>
      <c r="N9" s="43" t="s">
        <v>121</v>
      </c>
      <c r="O9" s="43" t="s">
        <v>122</v>
      </c>
      <c r="P9" s="43" t="s">
        <v>119</v>
      </c>
      <c r="Q9" s="43" t="s">
        <v>123</v>
      </c>
      <c r="R9" s="43" t="s">
        <v>31</v>
      </c>
      <c r="S9" s="43" t="s">
        <v>118</v>
      </c>
      <c r="T9" s="43" t="s">
        <v>121</v>
      </c>
      <c r="U9" s="43" t="s">
        <v>122</v>
      </c>
      <c r="V9" s="43" t="s">
        <v>119</v>
      </c>
      <c r="W9" s="43" t="s">
        <v>123</v>
      </c>
      <c r="X9" s="43" t="s">
        <v>31</v>
      </c>
      <c r="Y9" s="43" t="s">
        <v>118</v>
      </c>
      <c r="Z9" s="43" t="s">
        <v>121</v>
      </c>
      <c r="AA9" s="43" t="s">
        <v>122</v>
      </c>
      <c r="AB9" s="43" t="s">
        <v>119</v>
      </c>
      <c r="AC9" s="43" t="s">
        <v>123</v>
      </c>
      <c r="AD9" s="43" t="s">
        <v>31</v>
      </c>
      <c r="AE9" s="43" t="s">
        <v>118</v>
      </c>
      <c r="AF9" s="43" t="s">
        <v>121</v>
      </c>
      <c r="AG9" s="43" t="s">
        <v>122</v>
      </c>
      <c r="AH9" s="43" t="s">
        <v>119</v>
      </c>
      <c r="AI9" s="43" t="s">
        <v>123</v>
      </c>
      <c r="AJ9" s="43" t="s">
        <v>31</v>
      </c>
      <c r="AK9" s="43" t="s">
        <v>4</v>
      </c>
      <c r="AL9" s="43" t="s">
        <v>5</v>
      </c>
      <c r="AM9" s="43" t="s">
        <v>6</v>
      </c>
      <c r="AN9" s="43" t="s">
        <v>7</v>
      </c>
      <c r="AO9" s="736"/>
      <c r="AP9" s="736"/>
      <c r="AQ9" s="736"/>
      <c r="AR9" s="778"/>
      <c r="AS9" s="736"/>
      <c r="AT9" s="736"/>
      <c r="AU9" s="781"/>
    </row>
    <row r="10" spans="1:47" s="39" customFormat="1" ht="33.75" customHeight="1">
      <c r="A10" s="689" t="s">
        <v>228</v>
      </c>
      <c r="B10" s="717">
        <v>1</v>
      </c>
      <c r="C10" s="738" t="s">
        <v>196</v>
      </c>
      <c r="D10" s="692" t="s">
        <v>140</v>
      </c>
      <c r="E10" s="692">
        <v>463</v>
      </c>
      <c r="F10" s="692">
        <v>177</v>
      </c>
      <c r="G10" s="294" t="s">
        <v>8</v>
      </c>
      <c r="H10" s="295">
        <v>100</v>
      </c>
      <c r="I10" s="296"/>
      <c r="J10" s="296"/>
      <c r="K10" s="297"/>
      <c r="L10" s="297"/>
      <c r="M10" s="297"/>
      <c r="N10" s="297"/>
      <c r="O10" s="297"/>
      <c r="P10" s="297"/>
      <c r="Q10" s="297"/>
      <c r="R10" s="298"/>
      <c r="S10" s="299">
        <v>50</v>
      </c>
      <c r="T10" s="299">
        <v>50</v>
      </c>
      <c r="U10" s="300">
        <v>50</v>
      </c>
      <c r="V10" s="301">
        <v>50</v>
      </c>
      <c r="W10" s="302">
        <v>50</v>
      </c>
      <c r="X10" s="302">
        <v>0</v>
      </c>
      <c r="Y10" s="301">
        <v>45</v>
      </c>
      <c r="Z10" s="301">
        <v>45</v>
      </c>
      <c r="AA10" s="303">
        <v>45</v>
      </c>
      <c r="AB10" s="304"/>
      <c r="AC10" s="304"/>
      <c r="AD10" s="305">
        <v>0</v>
      </c>
      <c r="AE10" s="306">
        <v>5</v>
      </c>
      <c r="AF10" s="304"/>
      <c r="AG10" s="307"/>
      <c r="AH10" s="304"/>
      <c r="AI10" s="304"/>
      <c r="AJ10" s="304"/>
      <c r="AK10" s="307">
        <v>0</v>
      </c>
      <c r="AL10" s="303">
        <v>0</v>
      </c>
      <c r="AM10" s="304"/>
      <c r="AN10" s="304"/>
      <c r="AO10" s="308">
        <f>AL10/AA10</f>
        <v>0</v>
      </c>
      <c r="AP10" s="308">
        <f>(L10+R10+X10+AL10)/H10</f>
        <v>0</v>
      </c>
      <c r="AQ10" s="711" t="s">
        <v>467</v>
      </c>
      <c r="AR10" s="711" t="s">
        <v>464</v>
      </c>
      <c r="AS10" s="711" t="s">
        <v>465</v>
      </c>
      <c r="AT10" s="711" t="s">
        <v>466</v>
      </c>
      <c r="AU10" s="711" t="s">
        <v>152</v>
      </c>
    </row>
    <row r="11" spans="1:47" s="39" customFormat="1" ht="33.75" customHeight="1">
      <c r="A11" s="690"/>
      <c r="B11" s="718"/>
      <c r="C11" s="739"/>
      <c r="D11" s="693"/>
      <c r="E11" s="693"/>
      <c r="F11" s="693"/>
      <c r="G11" s="309" t="s">
        <v>9</v>
      </c>
      <c r="H11" s="310">
        <f>L11+R11+X11+Y11+AE11</f>
        <v>373168000</v>
      </c>
      <c r="I11" s="311"/>
      <c r="J11" s="312"/>
      <c r="K11" s="313"/>
      <c r="L11" s="313"/>
      <c r="M11" s="313"/>
      <c r="N11" s="313"/>
      <c r="O11" s="313"/>
      <c r="P11" s="313"/>
      <c r="Q11" s="313"/>
      <c r="R11" s="314"/>
      <c r="S11" s="315">
        <v>153273000</v>
      </c>
      <c r="T11" s="315">
        <v>153273000</v>
      </c>
      <c r="U11" s="316">
        <v>156926500</v>
      </c>
      <c r="V11" s="316">
        <v>156926500</v>
      </c>
      <c r="W11" s="317">
        <v>162157000</v>
      </c>
      <c r="X11" s="317">
        <v>158253000</v>
      </c>
      <c r="Y11" s="316">
        <v>213915000</v>
      </c>
      <c r="Z11" s="316">
        <v>213915000</v>
      </c>
      <c r="AA11" s="318">
        <v>213915000</v>
      </c>
      <c r="AB11" s="318"/>
      <c r="AC11" s="318"/>
      <c r="AD11" s="318">
        <v>141273000</v>
      </c>
      <c r="AE11" s="315">
        <v>1000000</v>
      </c>
      <c r="AF11" s="315"/>
      <c r="AG11" s="319"/>
      <c r="AH11" s="315"/>
      <c r="AI11" s="315"/>
      <c r="AJ11" s="315"/>
      <c r="AK11" s="315">
        <v>96998000</v>
      </c>
      <c r="AL11" s="315">
        <v>141273000</v>
      </c>
      <c r="AM11" s="315"/>
      <c r="AN11" s="315"/>
      <c r="AO11" s="320">
        <f>AL11/AA11</f>
        <v>0.6604165205806044</v>
      </c>
      <c r="AP11" s="320">
        <f>(L11+R11+X11+AL11)/H11</f>
        <v>0.8026572482099216</v>
      </c>
      <c r="AQ11" s="712"/>
      <c r="AR11" s="712"/>
      <c r="AS11" s="712"/>
      <c r="AT11" s="712"/>
      <c r="AU11" s="712"/>
    </row>
    <row r="12" spans="1:47" s="39" customFormat="1" ht="34.5" customHeight="1">
      <c r="A12" s="690"/>
      <c r="B12" s="718"/>
      <c r="C12" s="739"/>
      <c r="D12" s="693"/>
      <c r="E12" s="693"/>
      <c r="F12" s="693"/>
      <c r="G12" s="321" t="s">
        <v>10</v>
      </c>
      <c r="H12" s="322"/>
      <c r="I12" s="322"/>
      <c r="J12" s="323"/>
      <c r="K12" s="322"/>
      <c r="L12" s="322"/>
      <c r="M12" s="322"/>
      <c r="N12" s="322"/>
      <c r="O12" s="322"/>
      <c r="P12" s="322"/>
      <c r="Q12" s="322"/>
      <c r="R12" s="324"/>
      <c r="S12" s="324"/>
      <c r="T12" s="324"/>
      <c r="U12" s="322"/>
      <c r="V12" s="325"/>
      <c r="W12" s="325"/>
      <c r="X12" s="326"/>
      <c r="Y12" s="327">
        <v>50</v>
      </c>
      <c r="Z12" s="327">
        <v>50</v>
      </c>
      <c r="AA12" s="328">
        <v>50</v>
      </c>
      <c r="AB12" s="328"/>
      <c r="AC12" s="328"/>
      <c r="AD12" s="328">
        <v>0</v>
      </c>
      <c r="AE12" s="319"/>
      <c r="AF12" s="319"/>
      <c r="AG12" s="319"/>
      <c r="AH12" s="319"/>
      <c r="AI12" s="319"/>
      <c r="AJ12" s="315"/>
      <c r="AK12" s="329">
        <v>0</v>
      </c>
      <c r="AL12" s="330">
        <v>0</v>
      </c>
      <c r="AM12" s="329"/>
      <c r="AN12" s="329"/>
      <c r="AO12" s="331">
        <f aca="true" t="shared" si="0" ref="AO12:AO14">AK12/Z12</f>
        <v>0</v>
      </c>
      <c r="AP12" s="331">
        <v>0</v>
      </c>
      <c r="AQ12" s="712"/>
      <c r="AR12" s="712"/>
      <c r="AS12" s="712"/>
      <c r="AT12" s="712"/>
      <c r="AU12" s="712"/>
    </row>
    <row r="13" spans="1:47" s="39" customFormat="1" ht="33.75" customHeight="1">
      <c r="A13" s="690"/>
      <c r="B13" s="718"/>
      <c r="C13" s="739"/>
      <c r="D13" s="693"/>
      <c r="E13" s="693"/>
      <c r="F13" s="693"/>
      <c r="G13" s="309" t="s">
        <v>11</v>
      </c>
      <c r="H13" s="332">
        <f>L13+R13+X13+Z13</f>
        <v>40926433</v>
      </c>
      <c r="I13" s="322"/>
      <c r="J13" s="323"/>
      <c r="K13" s="322"/>
      <c r="L13" s="322"/>
      <c r="M13" s="322"/>
      <c r="N13" s="322"/>
      <c r="O13" s="322"/>
      <c r="P13" s="322"/>
      <c r="Q13" s="322"/>
      <c r="R13" s="324"/>
      <c r="S13" s="324"/>
      <c r="T13" s="324"/>
      <c r="U13" s="322"/>
      <c r="V13" s="325"/>
      <c r="W13" s="325"/>
      <c r="X13" s="326"/>
      <c r="Y13" s="316">
        <v>40926433</v>
      </c>
      <c r="Z13" s="316">
        <v>40926433</v>
      </c>
      <c r="AA13" s="318">
        <v>40926433</v>
      </c>
      <c r="AB13" s="318"/>
      <c r="AC13" s="318"/>
      <c r="AD13" s="318">
        <v>10844833</v>
      </c>
      <c r="AE13" s="319"/>
      <c r="AF13" s="319"/>
      <c r="AG13" s="319"/>
      <c r="AH13" s="319"/>
      <c r="AI13" s="319"/>
      <c r="AJ13" s="315"/>
      <c r="AK13" s="315">
        <v>10844833</v>
      </c>
      <c r="AL13" s="329">
        <v>10844833</v>
      </c>
      <c r="AM13" s="329"/>
      <c r="AN13" s="329"/>
      <c r="AO13" s="320">
        <f>AL13/AA13</f>
        <v>0.26498358652463067</v>
      </c>
      <c r="AP13" s="320">
        <f>(L13+R13+X13+AL13)/H13</f>
        <v>0.26498358652463067</v>
      </c>
      <c r="AQ13" s="712"/>
      <c r="AR13" s="712"/>
      <c r="AS13" s="712"/>
      <c r="AT13" s="712"/>
      <c r="AU13" s="712"/>
    </row>
    <row r="14" spans="1:47" s="39" customFormat="1" ht="31.5" customHeight="1">
      <c r="A14" s="690"/>
      <c r="B14" s="718"/>
      <c r="C14" s="739"/>
      <c r="D14" s="693"/>
      <c r="E14" s="693"/>
      <c r="F14" s="693"/>
      <c r="G14" s="321" t="s">
        <v>12</v>
      </c>
      <c r="H14" s="333">
        <v>100</v>
      </c>
      <c r="I14" s="334"/>
      <c r="J14" s="335"/>
      <c r="K14" s="334"/>
      <c r="L14" s="334"/>
      <c r="M14" s="334"/>
      <c r="N14" s="334"/>
      <c r="O14" s="334"/>
      <c r="P14" s="334"/>
      <c r="Q14" s="334"/>
      <c r="R14" s="336"/>
      <c r="S14" s="337">
        <v>50</v>
      </c>
      <c r="T14" s="315">
        <v>50</v>
      </c>
      <c r="U14" s="327">
        <v>50</v>
      </c>
      <c r="V14" s="333">
        <v>50</v>
      </c>
      <c r="W14" s="338">
        <v>50</v>
      </c>
      <c r="X14" s="339">
        <v>0</v>
      </c>
      <c r="Y14" s="333">
        <v>95</v>
      </c>
      <c r="Z14" s="333">
        <v>95</v>
      </c>
      <c r="AA14" s="328">
        <f>AA10+AA12</f>
        <v>95</v>
      </c>
      <c r="AB14" s="340"/>
      <c r="AC14" s="340"/>
      <c r="AD14" s="341">
        <v>0</v>
      </c>
      <c r="AE14" s="342">
        <v>5</v>
      </c>
      <c r="AF14" s="343"/>
      <c r="AG14" s="319"/>
      <c r="AH14" s="343"/>
      <c r="AI14" s="343"/>
      <c r="AJ14" s="315"/>
      <c r="AK14" s="344">
        <v>0</v>
      </c>
      <c r="AL14" s="328">
        <v>0</v>
      </c>
      <c r="AM14" s="343"/>
      <c r="AN14" s="342"/>
      <c r="AO14" s="331">
        <f t="shared" si="0"/>
        <v>0</v>
      </c>
      <c r="AP14" s="331">
        <f aca="true" t="shared" si="1" ref="AP14">(L14+R14+X14+AK14)/H14</f>
        <v>0</v>
      </c>
      <c r="AQ14" s="712"/>
      <c r="AR14" s="712"/>
      <c r="AS14" s="712"/>
      <c r="AT14" s="712"/>
      <c r="AU14" s="712"/>
    </row>
    <row r="15" spans="1:47" s="39" customFormat="1" ht="41.25" customHeight="1" thickBot="1">
      <c r="A15" s="690"/>
      <c r="B15" s="719"/>
      <c r="C15" s="740"/>
      <c r="D15" s="694"/>
      <c r="E15" s="694"/>
      <c r="F15" s="694"/>
      <c r="G15" s="345" t="s">
        <v>13</v>
      </c>
      <c r="H15" s="346">
        <f>H11+H13</f>
        <v>414094433</v>
      </c>
      <c r="I15" s="347"/>
      <c r="J15" s="348"/>
      <c r="K15" s="347"/>
      <c r="L15" s="347"/>
      <c r="M15" s="347"/>
      <c r="N15" s="347"/>
      <c r="O15" s="347"/>
      <c r="P15" s="347"/>
      <c r="Q15" s="347"/>
      <c r="R15" s="349"/>
      <c r="S15" s="350">
        <v>153273000</v>
      </c>
      <c r="T15" s="351">
        <v>153273000</v>
      </c>
      <c r="U15" s="346">
        <v>156926500</v>
      </c>
      <c r="V15" s="346">
        <v>156926500</v>
      </c>
      <c r="W15" s="346">
        <v>162157000</v>
      </c>
      <c r="X15" s="346">
        <v>158253000</v>
      </c>
      <c r="Y15" s="346">
        <f>Y11+Y13</f>
        <v>254841433</v>
      </c>
      <c r="Z15" s="346">
        <f>Z11+Z13</f>
        <v>254841433</v>
      </c>
      <c r="AA15" s="541">
        <f>AA11+AA13</f>
        <v>254841433</v>
      </c>
      <c r="AB15" s="541">
        <f aca="true" t="shared" si="2" ref="AB15:AD15">AB11+AB13</f>
        <v>0</v>
      </c>
      <c r="AC15" s="541">
        <f t="shared" si="2"/>
        <v>0</v>
      </c>
      <c r="AD15" s="541">
        <f t="shared" si="2"/>
        <v>152117833</v>
      </c>
      <c r="AE15" s="351">
        <f>AE11+AE13</f>
        <v>1000000</v>
      </c>
      <c r="AF15" s="351"/>
      <c r="AG15" s="353"/>
      <c r="AH15" s="351"/>
      <c r="AI15" s="351"/>
      <c r="AJ15" s="315"/>
      <c r="AK15" s="541">
        <f>AK11+AK13</f>
        <v>107842833</v>
      </c>
      <c r="AL15" s="541">
        <f>AL11+AL13</f>
        <v>152117833</v>
      </c>
      <c r="AM15" s="351"/>
      <c r="AN15" s="351"/>
      <c r="AO15" s="320">
        <f>AL15/AA15</f>
        <v>0.596911699990323</v>
      </c>
      <c r="AP15" s="320">
        <f>(L15+R15+X15+AL15)/H15</f>
        <v>0.749517038303193</v>
      </c>
      <c r="AQ15" s="713"/>
      <c r="AR15" s="713"/>
      <c r="AS15" s="713"/>
      <c r="AT15" s="713"/>
      <c r="AU15" s="713"/>
    </row>
    <row r="16" spans="1:47" s="39" customFormat="1" ht="33.75" customHeight="1">
      <c r="A16" s="690"/>
      <c r="B16" s="717">
        <v>2</v>
      </c>
      <c r="C16" s="738" t="s">
        <v>197</v>
      </c>
      <c r="D16" s="692" t="s">
        <v>138</v>
      </c>
      <c r="E16" s="692">
        <v>436</v>
      </c>
      <c r="F16" s="692">
        <v>177</v>
      </c>
      <c r="G16" s="294" t="s">
        <v>8</v>
      </c>
      <c r="H16" s="295">
        <v>100</v>
      </c>
      <c r="I16" s="295">
        <v>10</v>
      </c>
      <c r="J16" s="301">
        <v>10</v>
      </c>
      <c r="K16" s="301">
        <v>10</v>
      </c>
      <c r="L16" s="301">
        <v>8</v>
      </c>
      <c r="M16" s="301">
        <v>20</v>
      </c>
      <c r="N16" s="301">
        <v>20</v>
      </c>
      <c r="O16" s="301">
        <v>20</v>
      </c>
      <c r="P16" s="301">
        <v>30</v>
      </c>
      <c r="Q16" s="295">
        <v>30</v>
      </c>
      <c r="R16" s="300">
        <v>30</v>
      </c>
      <c r="S16" s="300">
        <v>65</v>
      </c>
      <c r="T16" s="300">
        <v>70</v>
      </c>
      <c r="U16" s="355">
        <v>70</v>
      </c>
      <c r="V16" s="301">
        <v>70</v>
      </c>
      <c r="W16" s="302">
        <v>70</v>
      </c>
      <c r="X16" s="302">
        <v>70</v>
      </c>
      <c r="Y16" s="301">
        <v>90</v>
      </c>
      <c r="Z16" s="301">
        <v>90</v>
      </c>
      <c r="AA16" s="303">
        <v>90</v>
      </c>
      <c r="AB16" s="304"/>
      <c r="AC16" s="304"/>
      <c r="AD16" s="356">
        <v>84.98</v>
      </c>
      <c r="AE16" s="357">
        <v>100</v>
      </c>
      <c r="AF16" s="304"/>
      <c r="AG16" s="304"/>
      <c r="AH16" s="304"/>
      <c r="AI16" s="304"/>
      <c r="AJ16" s="315"/>
      <c r="AK16" s="358">
        <v>74.98</v>
      </c>
      <c r="AL16" s="359">
        <v>84.98</v>
      </c>
      <c r="AM16" s="360"/>
      <c r="AN16" s="304"/>
      <c r="AO16" s="361">
        <f>AL16/AA16</f>
        <v>0.9442222222222223</v>
      </c>
      <c r="AP16" s="361">
        <f>AL16/H16</f>
        <v>0.8498</v>
      </c>
      <c r="AQ16" s="782" t="s">
        <v>468</v>
      </c>
      <c r="AR16" s="692" t="s">
        <v>153</v>
      </c>
      <c r="AS16" s="692" t="s">
        <v>139</v>
      </c>
      <c r="AT16" s="711" t="s">
        <v>154</v>
      </c>
      <c r="AU16" s="695" t="s">
        <v>155</v>
      </c>
    </row>
    <row r="17" spans="1:47" s="39" customFormat="1" ht="33.75" customHeight="1">
      <c r="A17" s="690"/>
      <c r="B17" s="718"/>
      <c r="C17" s="739"/>
      <c r="D17" s="693"/>
      <c r="E17" s="693"/>
      <c r="F17" s="693"/>
      <c r="G17" s="309" t="s">
        <v>9</v>
      </c>
      <c r="H17" s="316">
        <f>L17+R17+X17+Y17+AE17</f>
        <v>4420678950</v>
      </c>
      <c r="I17" s="316">
        <v>686407000</v>
      </c>
      <c r="J17" s="362">
        <v>686407000</v>
      </c>
      <c r="K17" s="316">
        <v>487401997</v>
      </c>
      <c r="L17" s="333">
        <v>449078460</v>
      </c>
      <c r="M17" s="316">
        <v>1178754000</v>
      </c>
      <c r="N17" s="316">
        <v>1178754000</v>
      </c>
      <c r="O17" s="316">
        <v>1178754000</v>
      </c>
      <c r="P17" s="316">
        <v>1060539000</v>
      </c>
      <c r="Q17" s="316">
        <v>1042086100</v>
      </c>
      <c r="R17" s="363">
        <v>963658733</v>
      </c>
      <c r="S17" s="316">
        <v>873258000</v>
      </c>
      <c r="T17" s="316">
        <v>873258000</v>
      </c>
      <c r="U17" s="316">
        <v>962681257</v>
      </c>
      <c r="V17" s="316">
        <v>962681257</v>
      </c>
      <c r="W17" s="316">
        <v>933188757</v>
      </c>
      <c r="X17" s="316">
        <v>921910757</v>
      </c>
      <c r="Y17" s="316">
        <v>1163330000</v>
      </c>
      <c r="Z17" s="316">
        <v>1163330000</v>
      </c>
      <c r="AA17" s="315">
        <v>1163330000</v>
      </c>
      <c r="AB17" s="315"/>
      <c r="AC17" s="315"/>
      <c r="AD17" s="315">
        <v>831965000</v>
      </c>
      <c r="AE17" s="315">
        <v>922701000</v>
      </c>
      <c r="AF17" s="315"/>
      <c r="AG17" s="315"/>
      <c r="AH17" s="315"/>
      <c r="AI17" s="315"/>
      <c r="AJ17" s="315"/>
      <c r="AK17" s="315">
        <v>679698000</v>
      </c>
      <c r="AL17" s="315">
        <v>831965000</v>
      </c>
      <c r="AM17" s="315"/>
      <c r="AN17" s="364"/>
      <c r="AO17" s="320">
        <f>AL17/AA17</f>
        <v>0.7151582096223772</v>
      </c>
      <c r="AP17" s="320">
        <f>(L17+R17+X17+AL17)/H17</f>
        <v>0.7163182365912367</v>
      </c>
      <c r="AQ17" s="783"/>
      <c r="AR17" s="693"/>
      <c r="AS17" s="693"/>
      <c r="AT17" s="712"/>
      <c r="AU17" s="696"/>
    </row>
    <row r="18" spans="1:47" s="39" customFormat="1" ht="33.75" customHeight="1">
      <c r="A18" s="690"/>
      <c r="B18" s="718"/>
      <c r="C18" s="739"/>
      <c r="D18" s="693"/>
      <c r="E18" s="693"/>
      <c r="F18" s="693"/>
      <c r="G18" s="321" t="s">
        <v>10</v>
      </c>
      <c r="H18" s="322"/>
      <c r="I18" s="322"/>
      <c r="J18" s="323"/>
      <c r="K18" s="322"/>
      <c r="L18" s="322"/>
      <c r="M18" s="322"/>
      <c r="N18" s="322"/>
      <c r="O18" s="325"/>
      <c r="P18" s="322"/>
      <c r="Q18" s="365"/>
      <c r="R18" s="366"/>
      <c r="S18" s="366"/>
      <c r="T18" s="366"/>
      <c r="U18" s="366"/>
      <c r="V18" s="366"/>
      <c r="W18" s="366"/>
      <c r="X18" s="366"/>
      <c r="Y18" s="325"/>
      <c r="Z18" s="325"/>
      <c r="AA18" s="325"/>
      <c r="AB18" s="325"/>
      <c r="AC18" s="325"/>
      <c r="AD18" s="325"/>
      <c r="AE18" s="325"/>
      <c r="AF18" s="325"/>
      <c r="AG18" s="325"/>
      <c r="AH18" s="325"/>
      <c r="AI18" s="325"/>
      <c r="AJ18" s="325"/>
      <c r="AK18" s="325"/>
      <c r="AL18" s="325"/>
      <c r="AM18" s="325"/>
      <c r="AN18" s="325"/>
      <c r="AO18" s="325"/>
      <c r="AP18" s="325"/>
      <c r="AQ18" s="783"/>
      <c r="AR18" s="693"/>
      <c r="AS18" s="693"/>
      <c r="AT18" s="712"/>
      <c r="AU18" s="696"/>
    </row>
    <row r="19" spans="1:47" s="39" customFormat="1" ht="33.75" customHeight="1">
      <c r="A19" s="690"/>
      <c r="B19" s="718"/>
      <c r="C19" s="739"/>
      <c r="D19" s="693"/>
      <c r="E19" s="693"/>
      <c r="F19" s="693"/>
      <c r="G19" s="309" t="s">
        <v>11</v>
      </c>
      <c r="H19" s="316">
        <f>L19+R19+X19+Z19</f>
        <v>587533120.0110195</v>
      </c>
      <c r="I19" s="367"/>
      <c r="J19" s="368"/>
      <c r="K19" s="367"/>
      <c r="L19" s="367"/>
      <c r="M19" s="369">
        <v>193031020</v>
      </c>
      <c r="N19" s="369">
        <v>193031020</v>
      </c>
      <c r="O19" s="369">
        <v>193031020</v>
      </c>
      <c r="P19" s="369">
        <v>184639301</v>
      </c>
      <c r="Q19" s="370">
        <v>184639301</v>
      </c>
      <c r="R19" s="370">
        <v>171093119</v>
      </c>
      <c r="S19" s="370">
        <v>326804201</v>
      </c>
      <c r="T19" s="370">
        <v>288094201</v>
      </c>
      <c r="U19" s="370">
        <v>288094201</v>
      </c>
      <c r="V19" s="370">
        <v>288094201</v>
      </c>
      <c r="W19" s="316">
        <v>288094201</v>
      </c>
      <c r="X19" s="316">
        <v>271054868</v>
      </c>
      <c r="Y19" s="316">
        <v>145385133</v>
      </c>
      <c r="Z19" s="316">
        <v>145385133.01101953</v>
      </c>
      <c r="AA19" s="315">
        <v>145385133</v>
      </c>
      <c r="AB19" s="315"/>
      <c r="AC19" s="315"/>
      <c r="AD19" s="315">
        <v>124647910</v>
      </c>
      <c r="AE19" s="319"/>
      <c r="AF19" s="371"/>
      <c r="AG19" s="319"/>
      <c r="AH19" s="371"/>
      <c r="AI19" s="371"/>
      <c r="AJ19" s="315"/>
      <c r="AK19" s="315">
        <v>106659767</v>
      </c>
      <c r="AL19" s="315">
        <v>124647910</v>
      </c>
      <c r="AM19" s="329"/>
      <c r="AN19" s="372"/>
      <c r="AO19" s="354">
        <f>AL19/AA19</f>
        <v>0.8573635242332516</v>
      </c>
      <c r="AP19" s="354">
        <f>(L19+R19+X19+AL19)/H19</f>
        <v>0.9647045888908687</v>
      </c>
      <c r="AQ19" s="783"/>
      <c r="AR19" s="693"/>
      <c r="AS19" s="693"/>
      <c r="AT19" s="712"/>
      <c r="AU19" s="696"/>
    </row>
    <row r="20" spans="1:47" s="39" customFormat="1" ht="33.75" customHeight="1">
      <c r="A20" s="690"/>
      <c r="B20" s="718"/>
      <c r="C20" s="739"/>
      <c r="D20" s="693"/>
      <c r="E20" s="693"/>
      <c r="F20" s="693"/>
      <c r="G20" s="321" t="s">
        <v>12</v>
      </c>
      <c r="H20" s="333">
        <v>100</v>
      </c>
      <c r="I20" s="333">
        <v>10</v>
      </c>
      <c r="J20" s="373">
        <v>10</v>
      </c>
      <c r="K20" s="333">
        <v>10</v>
      </c>
      <c r="L20" s="333">
        <v>8</v>
      </c>
      <c r="M20" s="343">
        <v>20</v>
      </c>
      <c r="N20" s="343">
        <v>20</v>
      </c>
      <c r="O20" s="343">
        <v>20</v>
      </c>
      <c r="P20" s="343">
        <v>30</v>
      </c>
      <c r="Q20" s="373">
        <v>30</v>
      </c>
      <c r="R20" s="374">
        <v>30</v>
      </c>
      <c r="S20" s="374">
        <v>65</v>
      </c>
      <c r="T20" s="374">
        <v>70</v>
      </c>
      <c r="U20" s="327">
        <v>70</v>
      </c>
      <c r="V20" s="333">
        <v>70</v>
      </c>
      <c r="W20" s="374">
        <v>70</v>
      </c>
      <c r="X20" s="374">
        <v>70</v>
      </c>
      <c r="Y20" s="310">
        <v>90</v>
      </c>
      <c r="Z20" s="310">
        <v>90</v>
      </c>
      <c r="AA20" s="328">
        <v>90</v>
      </c>
      <c r="AB20" s="343"/>
      <c r="AC20" s="343"/>
      <c r="AD20" s="375">
        <v>84.98</v>
      </c>
      <c r="AE20" s="343">
        <v>100</v>
      </c>
      <c r="AF20" s="343"/>
      <c r="AG20" s="319"/>
      <c r="AH20" s="343"/>
      <c r="AI20" s="343"/>
      <c r="AJ20" s="315"/>
      <c r="AK20" s="376">
        <v>74.98</v>
      </c>
      <c r="AL20" s="377">
        <v>84.98</v>
      </c>
      <c r="AM20" s="378"/>
      <c r="AN20" s="342"/>
      <c r="AO20" s="379">
        <f>AL20/AA20</f>
        <v>0.9442222222222223</v>
      </c>
      <c r="AP20" s="379">
        <f>AL20/H20</f>
        <v>0.8498</v>
      </c>
      <c r="AQ20" s="783"/>
      <c r="AR20" s="693"/>
      <c r="AS20" s="693"/>
      <c r="AT20" s="712"/>
      <c r="AU20" s="696"/>
    </row>
    <row r="21" spans="1:47" s="39" customFormat="1" ht="29.25" customHeight="1" thickBot="1">
      <c r="A21" s="691"/>
      <c r="B21" s="719"/>
      <c r="C21" s="740"/>
      <c r="D21" s="694"/>
      <c r="E21" s="694"/>
      <c r="F21" s="694"/>
      <c r="G21" s="345" t="s">
        <v>13</v>
      </c>
      <c r="H21" s="380">
        <f>H17+H19</f>
        <v>5008212070.01102</v>
      </c>
      <c r="I21" s="346">
        <v>686407000</v>
      </c>
      <c r="J21" s="381">
        <v>686407000</v>
      </c>
      <c r="K21" s="346">
        <v>487401997</v>
      </c>
      <c r="L21" s="346">
        <v>449078460</v>
      </c>
      <c r="M21" s="351">
        <v>1371785020</v>
      </c>
      <c r="N21" s="351">
        <v>1371785020</v>
      </c>
      <c r="O21" s="351">
        <v>1371785020</v>
      </c>
      <c r="P21" s="351">
        <v>1245178301</v>
      </c>
      <c r="Q21" s="346">
        <f>Q17+Q19</f>
        <v>1226725401</v>
      </c>
      <c r="R21" s="346">
        <f aca="true" t="shared" si="3" ref="R21:Z21">R17+R19</f>
        <v>1134751852</v>
      </c>
      <c r="S21" s="346">
        <f t="shared" si="3"/>
        <v>1200062201</v>
      </c>
      <c r="T21" s="346">
        <f t="shared" si="3"/>
        <v>1161352201</v>
      </c>
      <c r="U21" s="346">
        <f t="shared" si="3"/>
        <v>1250775458</v>
      </c>
      <c r="V21" s="346">
        <f t="shared" si="3"/>
        <v>1250775458</v>
      </c>
      <c r="W21" s="346">
        <f t="shared" si="3"/>
        <v>1221282958</v>
      </c>
      <c r="X21" s="346">
        <f t="shared" si="3"/>
        <v>1192965625</v>
      </c>
      <c r="Y21" s="346">
        <f t="shared" si="3"/>
        <v>1308715133</v>
      </c>
      <c r="Z21" s="346">
        <f t="shared" si="3"/>
        <v>1308715133.0110195</v>
      </c>
      <c r="AA21" s="541">
        <f>AA17+AA19</f>
        <v>1308715133</v>
      </c>
      <c r="AB21" s="541">
        <f aca="true" t="shared" si="4" ref="AB21:AD21">AB17+AB19</f>
        <v>0</v>
      </c>
      <c r="AC21" s="541">
        <f t="shared" si="4"/>
        <v>0</v>
      </c>
      <c r="AD21" s="541">
        <f t="shared" si="4"/>
        <v>956612910</v>
      </c>
      <c r="AE21" s="351">
        <v>922701000</v>
      </c>
      <c r="AF21" s="351"/>
      <c r="AG21" s="353"/>
      <c r="AH21" s="351"/>
      <c r="AI21" s="351"/>
      <c r="AJ21" s="315"/>
      <c r="AK21" s="541">
        <f>AK17+AK19</f>
        <v>786357767</v>
      </c>
      <c r="AL21" s="541">
        <f>AL17+AL19</f>
        <v>956612910</v>
      </c>
      <c r="AM21" s="351"/>
      <c r="AN21" s="351"/>
      <c r="AO21" s="354">
        <f>AL21/AA21</f>
        <v>0.7309557946404521</v>
      </c>
      <c r="AP21" s="354">
        <f>(L21+R21+X21+AL21)/H21</f>
        <v>0.7454574196958447</v>
      </c>
      <c r="AQ21" s="784"/>
      <c r="AR21" s="694"/>
      <c r="AS21" s="694"/>
      <c r="AT21" s="713"/>
      <c r="AU21" s="697"/>
    </row>
    <row r="22" spans="1:47" s="39" customFormat="1" ht="36" customHeight="1">
      <c r="A22" s="689" t="s">
        <v>229</v>
      </c>
      <c r="B22" s="717">
        <v>3</v>
      </c>
      <c r="C22" s="738" t="s">
        <v>198</v>
      </c>
      <c r="D22" s="692" t="s">
        <v>138</v>
      </c>
      <c r="E22" s="692">
        <v>462</v>
      </c>
      <c r="F22" s="692">
        <v>177</v>
      </c>
      <c r="G22" s="294" t="s">
        <v>8</v>
      </c>
      <c r="H22" s="382">
        <v>100</v>
      </c>
      <c r="I22" s="382">
        <v>2</v>
      </c>
      <c r="J22" s="383">
        <v>2</v>
      </c>
      <c r="K22" s="301">
        <v>2</v>
      </c>
      <c r="L22" s="295">
        <v>1.1</v>
      </c>
      <c r="M22" s="295">
        <v>30</v>
      </c>
      <c r="N22" s="295">
        <v>30</v>
      </c>
      <c r="O22" s="301">
        <v>30</v>
      </c>
      <c r="P22" s="301">
        <v>30</v>
      </c>
      <c r="Q22" s="295">
        <v>30</v>
      </c>
      <c r="R22" s="384">
        <v>29.5</v>
      </c>
      <c r="S22" s="300">
        <v>60</v>
      </c>
      <c r="T22" s="300">
        <v>60</v>
      </c>
      <c r="U22" s="355">
        <v>60</v>
      </c>
      <c r="V22" s="301">
        <v>60</v>
      </c>
      <c r="W22" s="302">
        <v>60</v>
      </c>
      <c r="X22" s="385">
        <v>60</v>
      </c>
      <c r="Y22" s="301">
        <v>90</v>
      </c>
      <c r="Z22" s="301">
        <v>90</v>
      </c>
      <c r="AA22" s="303">
        <v>90</v>
      </c>
      <c r="AB22" s="304"/>
      <c r="AC22" s="304"/>
      <c r="AD22" s="356">
        <v>68.3</v>
      </c>
      <c r="AE22" s="304">
        <v>100</v>
      </c>
      <c r="AF22" s="304"/>
      <c r="AG22" s="304"/>
      <c r="AH22" s="304"/>
      <c r="AI22" s="304"/>
      <c r="AJ22" s="315"/>
      <c r="AK22" s="358">
        <v>63.2</v>
      </c>
      <c r="AL22" s="359">
        <v>68.3</v>
      </c>
      <c r="AM22" s="360"/>
      <c r="AN22" s="386"/>
      <c r="AO22" s="361">
        <f>AL22/AA22</f>
        <v>0.7588888888888888</v>
      </c>
      <c r="AP22" s="361">
        <f>AL22/H22</f>
        <v>0.6829999999999999</v>
      </c>
      <c r="AQ22" s="711" t="s">
        <v>485</v>
      </c>
      <c r="AR22" s="692" t="s">
        <v>153</v>
      </c>
      <c r="AS22" s="692" t="s">
        <v>139</v>
      </c>
      <c r="AT22" s="711" t="s">
        <v>199</v>
      </c>
      <c r="AU22" s="695" t="s">
        <v>200</v>
      </c>
    </row>
    <row r="23" spans="1:47" s="39" customFormat="1" ht="45" customHeight="1">
      <c r="A23" s="690"/>
      <c r="B23" s="718"/>
      <c r="C23" s="739"/>
      <c r="D23" s="693"/>
      <c r="E23" s="693"/>
      <c r="F23" s="693"/>
      <c r="G23" s="309" t="s">
        <v>9</v>
      </c>
      <c r="H23" s="316">
        <f>L23+R23+X23+Z23+AE23</f>
        <v>3798784689</v>
      </c>
      <c r="I23" s="316">
        <v>279439153</v>
      </c>
      <c r="J23" s="362">
        <v>279439153</v>
      </c>
      <c r="K23" s="316">
        <v>408364271</v>
      </c>
      <c r="L23" s="333">
        <v>395492725</v>
      </c>
      <c r="M23" s="316">
        <v>1222364000</v>
      </c>
      <c r="N23" s="316">
        <v>1222364000</v>
      </c>
      <c r="O23" s="316">
        <v>1222364000</v>
      </c>
      <c r="P23" s="316">
        <v>1222364000</v>
      </c>
      <c r="Q23" s="316">
        <v>1222364000</v>
      </c>
      <c r="R23" s="387">
        <v>102509800</v>
      </c>
      <c r="S23" s="387">
        <v>1400562000</v>
      </c>
      <c r="T23" s="387">
        <v>1400562000</v>
      </c>
      <c r="U23" s="316">
        <v>1416588000</v>
      </c>
      <c r="V23" s="316">
        <v>1220430090</v>
      </c>
      <c r="W23" s="316">
        <v>1103587164</v>
      </c>
      <c r="X23" s="316">
        <v>1092373164</v>
      </c>
      <c r="Y23" s="316">
        <v>2129645000</v>
      </c>
      <c r="Z23" s="316">
        <v>2129645000</v>
      </c>
      <c r="AA23" s="315">
        <v>2129645000</v>
      </c>
      <c r="AB23" s="315"/>
      <c r="AC23" s="315"/>
      <c r="AD23" s="315">
        <v>84011500</v>
      </c>
      <c r="AE23" s="315">
        <v>78764000</v>
      </c>
      <c r="AF23" s="315"/>
      <c r="AG23" s="315"/>
      <c r="AH23" s="315"/>
      <c r="AI23" s="315"/>
      <c r="AJ23" s="315"/>
      <c r="AK23" s="315">
        <v>84011500</v>
      </c>
      <c r="AL23" s="315">
        <v>84011500</v>
      </c>
      <c r="AM23" s="315"/>
      <c r="AN23" s="364"/>
      <c r="AO23" s="320">
        <f>AL23/AA23</f>
        <v>0.03944859354493355</v>
      </c>
      <c r="AP23" s="320">
        <f>(L23+R23+X23+AL23)/H23</f>
        <v>0.4407691738487998</v>
      </c>
      <c r="AQ23" s="712"/>
      <c r="AR23" s="693"/>
      <c r="AS23" s="693"/>
      <c r="AT23" s="712"/>
      <c r="AU23" s="696"/>
    </row>
    <row r="24" spans="1:47" s="39" customFormat="1" ht="30.75" customHeight="1">
      <c r="A24" s="690"/>
      <c r="B24" s="718"/>
      <c r="C24" s="739"/>
      <c r="D24" s="693"/>
      <c r="E24" s="693"/>
      <c r="F24" s="693"/>
      <c r="G24" s="321" t="s">
        <v>10</v>
      </c>
      <c r="H24" s="322"/>
      <c r="I24" s="322"/>
      <c r="J24" s="323"/>
      <c r="K24" s="322"/>
      <c r="L24" s="322"/>
      <c r="M24" s="322"/>
      <c r="N24" s="322"/>
      <c r="O24" s="322"/>
      <c r="P24" s="322"/>
      <c r="Q24" s="365"/>
      <c r="R24" s="324"/>
      <c r="S24" s="324"/>
      <c r="T24" s="324"/>
      <c r="U24" s="324"/>
      <c r="V24" s="324"/>
      <c r="W24" s="325"/>
      <c r="X24" s="326"/>
      <c r="Y24" s="325"/>
      <c r="Z24" s="325"/>
      <c r="AA24" s="325"/>
      <c r="AB24" s="325"/>
      <c r="AC24" s="325"/>
      <c r="AD24" s="325"/>
      <c r="AE24" s="325"/>
      <c r="AF24" s="325"/>
      <c r="AG24" s="325"/>
      <c r="AH24" s="325"/>
      <c r="AI24" s="325"/>
      <c r="AJ24" s="325"/>
      <c r="AK24" s="325"/>
      <c r="AL24" s="325"/>
      <c r="AM24" s="325"/>
      <c r="AN24" s="325"/>
      <c r="AO24" s="325"/>
      <c r="AP24" s="325"/>
      <c r="AQ24" s="712"/>
      <c r="AR24" s="693"/>
      <c r="AS24" s="693"/>
      <c r="AT24" s="712"/>
      <c r="AU24" s="696"/>
    </row>
    <row r="25" spans="1:47" s="39" customFormat="1" ht="30.75" customHeight="1">
      <c r="A25" s="690"/>
      <c r="B25" s="718"/>
      <c r="C25" s="739"/>
      <c r="D25" s="693"/>
      <c r="E25" s="693"/>
      <c r="F25" s="693"/>
      <c r="G25" s="309" t="s">
        <v>11</v>
      </c>
      <c r="H25" s="388">
        <f>L25+R25+Y25+AE25</f>
        <v>1230639577</v>
      </c>
      <c r="I25" s="367"/>
      <c r="J25" s="323"/>
      <c r="K25" s="367"/>
      <c r="L25" s="367"/>
      <c r="M25" s="369">
        <v>239090079</v>
      </c>
      <c r="N25" s="369">
        <v>239090079</v>
      </c>
      <c r="O25" s="369">
        <v>239090079</v>
      </c>
      <c r="P25" s="369">
        <v>239090079</v>
      </c>
      <c r="Q25" s="316">
        <v>239090079</v>
      </c>
      <c r="R25" s="316">
        <v>239090079</v>
      </c>
      <c r="S25" s="324"/>
      <c r="T25" s="324"/>
      <c r="U25" s="324"/>
      <c r="V25" s="324"/>
      <c r="W25" s="389"/>
      <c r="X25" s="326"/>
      <c r="Y25" s="316">
        <v>991549498</v>
      </c>
      <c r="Z25" s="316">
        <v>991549498</v>
      </c>
      <c r="AA25" s="315">
        <v>991549498</v>
      </c>
      <c r="AB25" s="315">
        <v>991549498</v>
      </c>
      <c r="AC25" s="315">
        <v>991549498</v>
      </c>
      <c r="AD25" s="315">
        <v>378466836</v>
      </c>
      <c r="AE25" s="390"/>
      <c r="AF25" s="391"/>
      <c r="AG25" s="390"/>
      <c r="AH25" s="391"/>
      <c r="AI25" s="391"/>
      <c r="AJ25" s="315"/>
      <c r="AK25" s="392">
        <v>12404834</v>
      </c>
      <c r="AL25" s="542">
        <v>378466836</v>
      </c>
      <c r="AM25" s="393"/>
      <c r="AN25" s="394"/>
      <c r="AO25" s="354">
        <f>AL25/AA25</f>
        <v>0.38169232777928347</v>
      </c>
      <c r="AP25" s="354">
        <f>(L25+R25+X25+AL25)/H25</f>
        <v>0.5018178567809867</v>
      </c>
      <c r="AQ25" s="712"/>
      <c r="AR25" s="693"/>
      <c r="AS25" s="693"/>
      <c r="AT25" s="712"/>
      <c r="AU25" s="696"/>
    </row>
    <row r="26" spans="1:47" s="39" customFormat="1" ht="60.75" customHeight="1">
      <c r="A26" s="690"/>
      <c r="B26" s="718"/>
      <c r="C26" s="739"/>
      <c r="D26" s="693"/>
      <c r="E26" s="693"/>
      <c r="F26" s="693"/>
      <c r="G26" s="321" t="s">
        <v>12</v>
      </c>
      <c r="H26" s="333">
        <v>100</v>
      </c>
      <c r="I26" s="333">
        <v>2</v>
      </c>
      <c r="J26" s="373">
        <v>2</v>
      </c>
      <c r="K26" s="333">
        <v>2</v>
      </c>
      <c r="L26" s="373">
        <v>1.1</v>
      </c>
      <c r="M26" s="373"/>
      <c r="N26" s="373"/>
      <c r="O26" s="333">
        <v>30</v>
      </c>
      <c r="P26" s="333">
        <v>30</v>
      </c>
      <c r="Q26" s="373">
        <v>30</v>
      </c>
      <c r="R26" s="395">
        <v>29.5</v>
      </c>
      <c r="S26" s="374">
        <v>60</v>
      </c>
      <c r="T26" s="374">
        <v>60</v>
      </c>
      <c r="U26" s="327">
        <v>60</v>
      </c>
      <c r="V26" s="333">
        <v>60</v>
      </c>
      <c r="W26" s="396">
        <v>60</v>
      </c>
      <c r="X26" s="396">
        <v>60</v>
      </c>
      <c r="Y26" s="333">
        <v>90</v>
      </c>
      <c r="Z26" s="333">
        <v>90</v>
      </c>
      <c r="AA26" s="328">
        <v>90</v>
      </c>
      <c r="AB26" s="343"/>
      <c r="AC26" s="343"/>
      <c r="AD26" s="397">
        <v>68.3</v>
      </c>
      <c r="AE26" s="398">
        <v>100</v>
      </c>
      <c r="AF26" s="398"/>
      <c r="AG26" s="399"/>
      <c r="AH26" s="398"/>
      <c r="AI26" s="398"/>
      <c r="AJ26" s="315"/>
      <c r="AK26" s="400">
        <f>AK22</f>
        <v>63.2</v>
      </c>
      <c r="AL26" s="397">
        <v>68.3</v>
      </c>
      <c r="AM26" s="401"/>
      <c r="AN26" s="402"/>
      <c r="AO26" s="379">
        <f>AL26/AA26</f>
        <v>0.7588888888888888</v>
      </c>
      <c r="AP26" s="379">
        <f>AL26/H26</f>
        <v>0.6829999999999999</v>
      </c>
      <c r="AQ26" s="712"/>
      <c r="AR26" s="693"/>
      <c r="AS26" s="693"/>
      <c r="AT26" s="712"/>
      <c r="AU26" s="696"/>
    </row>
    <row r="27" spans="1:47" s="39" customFormat="1" ht="35.25" customHeight="1" thickBot="1">
      <c r="A27" s="690"/>
      <c r="B27" s="719"/>
      <c r="C27" s="740"/>
      <c r="D27" s="694"/>
      <c r="E27" s="694"/>
      <c r="F27" s="694"/>
      <c r="G27" s="345" t="s">
        <v>13</v>
      </c>
      <c r="H27" s="346">
        <f>H23+H25</f>
        <v>5029424266</v>
      </c>
      <c r="I27" s="346">
        <v>279439153</v>
      </c>
      <c r="J27" s="381">
        <v>279439153</v>
      </c>
      <c r="K27" s="346">
        <v>408364271</v>
      </c>
      <c r="L27" s="346">
        <v>395492725</v>
      </c>
      <c r="M27" s="346">
        <v>1461454079</v>
      </c>
      <c r="N27" s="346">
        <v>1461454079</v>
      </c>
      <c r="O27" s="346">
        <v>1461454079</v>
      </c>
      <c r="P27" s="346">
        <v>1461454079</v>
      </c>
      <c r="Q27" s="346">
        <f>Q23+Q25</f>
        <v>1461454079</v>
      </c>
      <c r="R27" s="346">
        <v>341599879</v>
      </c>
      <c r="S27" s="403">
        <v>1400562000</v>
      </c>
      <c r="T27" s="346">
        <v>1400562000</v>
      </c>
      <c r="U27" s="346">
        <v>1416588000</v>
      </c>
      <c r="V27" s="346">
        <v>1220430090</v>
      </c>
      <c r="W27" s="346">
        <v>1103587164</v>
      </c>
      <c r="X27" s="346">
        <v>1092373164</v>
      </c>
      <c r="Y27" s="346">
        <v>3121194498</v>
      </c>
      <c r="Z27" s="346">
        <v>3121194498</v>
      </c>
      <c r="AA27" s="541">
        <f>AA23+AA25</f>
        <v>3121194498</v>
      </c>
      <c r="AB27" s="541">
        <f aca="true" t="shared" si="5" ref="AB27:AD27">AB23+AB25</f>
        <v>991549498</v>
      </c>
      <c r="AC27" s="541">
        <f t="shared" si="5"/>
        <v>991549498</v>
      </c>
      <c r="AD27" s="541">
        <f t="shared" si="5"/>
        <v>462478336</v>
      </c>
      <c r="AE27" s="351">
        <v>922701000</v>
      </c>
      <c r="AF27" s="351"/>
      <c r="AG27" s="353"/>
      <c r="AH27" s="351"/>
      <c r="AI27" s="351"/>
      <c r="AJ27" s="315"/>
      <c r="AK27" s="541">
        <f>AK23+AK25</f>
        <v>96416334</v>
      </c>
      <c r="AL27" s="541">
        <f>AL23+AL25</f>
        <v>462478336</v>
      </c>
      <c r="AM27" s="404"/>
      <c r="AN27" s="404"/>
      <c r="AO27" s="354">
        <f>AL27/AA27</f>
        <v>0.14817350738518442</v>
      </c>
      <c r="AP27" s="354">
        <f>(L27+R27+X27+AL27)/H27</f>
        <v>0.45570705169854925</v>
      </c>
      <c r="AQ27" s="713"/>
      <c r="AR27" s="694"/>
      <c r="AS27" s="694"/>
      <c r="AT27" s="713"/>
      <c r="AU27" s="697"/>
    </row>
    <row r="28" spans="1:47" s="39" customFormat="1" ht="33.75" customHeight="1">
      <c r="A28" s="690"/>
      <c r="B28" s="717">
        <v>4</v>
      </c>
      <c r="C28" s="738" t="s">
        <v>201</v>
      </c>
      <c r="D28" s="692" t="s">
        <v>142</v>
      </c>
      <c r="E28" s="692">
        <v>462</v>
      </c>
      <c r="F28" s="692">
        <v>177</v>
      </c>
      <c r="G28" s="294" t="s">
        <v>8</v>
      </c>
      <c r="H28" s="382">
        <v>15</v>
      </c>
      <c r="I28" s="304">
        <v>15</v>
      </c>
      <c r="J28" s="360">
        <v>15</v>
      </c>
      <c r="K28" s="301">
        <v>15</v>
      </c>
      <c r="L28" s="301">
        <v>15</v>
      </c>
      <c r="M28" s="301">
        <v>15</v>
      </c>
      <c r="N28" s="301">
        <v>15</v>
      </c>
      <c r="O28" s="301">
        <v>15</v>
      </c>
      <c r="P28" s="301">
        <v>15</v>
      </c>
      <c r="Q28" s="295">
        <v>15</v>
      </c>
      <c r="R28" s="300">
        <v>15</v>
      </c>
      <c r="S28" s="300">
        <v>15</v>
      </c>
      <c r="T28" s="300">
        <v>15</v>
      </c>
      <c r="U28" s="355">
        <v>15</v>
      </c>
      <c r="V28" s="301">
        <v>15</v>
      </c>
      <c r="W28" s="302">
        <v>15</v>
      </c>
      <c r="X28" s="302">
        <v>15</v>
      </c>
      <c r="Y28" s="300">
        <v>15</v>
      </c>
      <c r="Z28" s="300">
        <v>15</v>
      </c>
      <c r="AA28" s="303">
        <v>15</v>
      </c>
      <c r="AB28" s="304"/>
      <c r="AC28" s="304"/>
      <c r="AD28" s="306">
        <v>15</v>
      </c>
      <c r="AE28" s="299">
        <v>15</v>
      </c>
      <c r="AF28" s="304"/>
      <c r="AG28" s="304"/>
      <c r="AH28" s="304"/>
      <c r="AI28" s="304"/>
      <c r="AJ28" s="315"/>
      <c r="AK28" s="299">
        <v>15</v>
      </c>
      <c r="AL28" s="543">
        <v>15</v>
      </c>
      <c r="AM28" s="304"/>
      <c r="AN28" s="304"/>
      <c r="AO28" s="361">
        <f>AL28/AA28</f>
        <v>1</v>
      </c>
      <c r="AP28" s="361">
        <f>14/16</f>
        <v>0.875</v>
      </c>
      <c r="AQ28" s="711" t="s">
        <v>486</v>
      </c>
      <c r="AR28" s="692" t="s">
        <v>153</v>
      </c>
      <c r="AS28" s="692" t="s">
        <v>139</v>
      </c>
      <c r="AT28" s="711" t="s">
        <v>202</v>
      </c>
      <c r="AU28" s="695" t="s">
        <v>203</v>
      </c>
    </row>
    <row r="29" spans="1:47" s="39" customFormat="1" ht="33.75" customHeight="1">
      <c r="A29" s="690"/>
      <c r="B29" s="718"/>
      <c r="C29" s="739"/>
      <c r="D29" s="693"/>
      <c r="E29" s="693"/>
      <c r="F29" s="693"/>
      <c r="G29" s="309" t="s">
        <v>9</v>
      </c>
      <c r="H29" s="316">
        <f>L29+R29+X29+Z29+AE29</f>
        <v>15884983208</v>
      </c>
      <c r="I29" s="315">
        <v>956012090</v>
      </c>
      <c r="J29" s="405">
        <v>956012090</v>
      </c>
      <c r="K29" s="316">
        <v>1070593101</v>
      </c>
      <c r="L29" s="333">
        <v>1023888298</v>
      </c>
      <c r="M29" s="316">
        <v>3422927000</v>
      </c>
      <c r="N29" s="316">
        <v>3422927000</v>
      </c>
      <c r="O29" s="316">
        <v>3422927000</v>
      </c>
      <c r="P29" s="316">
        <v>3422927000</v>
      </c>
      <c r="Q29" s="316">
        <v>3554106733</v>
      </c>
      <c r="R29" s="316">
        <v>3428621656</v>
      </c>
      <c r="S29" s="387">
        <v>4672138000</v>
      </c>
      <c r="T29" s="387">
        <v>4672138000</v>
      </c>
      <c r="U29" s="316">
        <v>4696766000</v>
      </c>
      <c r="V29" s="316">
        <v>4862581320</v>
      </c>
      <c r="W29" s="316">
        <v>5061711210</v>
      </c>
      <c r="X29" s="316">
        <v>4811778254</v>
      </c>
      <c r="Y29" s="316">
        <v>4435244000</v>
      </c>
      <c r="Z29" s="316">
        <v>4435244000</v>
      </c>
      <c r="AA29" s="315">
        <v>4435244000</v>
      </c>
      <c r="AB29" s="315"/>
      <c r="AC29" s="315"/>
      <c r="AD29" s="315">
        <v>3776647949</v>
      </c>
      <c r="AE29" s="315">
        <v>2185451000</v>
      </c>
      <c r="AF29" s="315"/>
      <c r="AG29" s="315"/>
      <c r="AH29" s="315"/>
      <c r="AI29" s="315"/>
      <c r="AJ29" s="315"/>
      <c r="AK29" s="315">
        <v>486605000</v>
      </c>
      <c r="AL29" s="315">
        <v>3776647949</v>
      </c>
      <c r="AM29" s="315"/>
      <c r="AN29" s="364"/>
      <c r="AO29" s="320">
        <f>AL29/AA29</f>
        <v>0.8515084962631143</v>
      </c>
      <c r="AP29" s="320">
        <f>(L29+R29+X29+AL29)/H29</f>
        <v>0.8209600215650413</v>
      </c>
      <c r="AQ29" s="712"/>
      <c r="AR29" s="693"/>
      <c r="AS29" s="693"/>
      <c r="AT29" s="712"/>
      <c r="AU29" s="696"/>
    </row>
    <row r="30" spans="1:47" s="39" customFormat="1" ht="33.75" customHeight="1">
      <c r="A30" s="690"/>
      <c r="B30" s="718"/>
      <c r="C30" s="739"/>
      <c r="D30" s="693"/>
      <c r="E30" s="693"/>
      <c r="F30" s="693"/>
      <c r="G30" s="321" t="s">
        <v>10</v>
      </c>
      <c r="H30" s="322"/>
      <c r="I30" s="322"/>
      <c r="J30" s="323"/>
      <c r="K30" s="322"/>
      <c r="L30" s="322"/>
      <c r="M30" s="322"/>
      <c r="N30" s="322"/>
      <c r="O30" s="322"/>
      <c r="P30" s="322"/>
      <c r="Q30" s="365"/>
      <c r="R30" s="324"/>
      <c r="S30" s="324"/>
      <c r="T30" s="324"/>
      <c r="U30" s="324"/>
      <c r="V30" s="324"/>
      <c r="W30" s="324"/>
      <c r="X30" s="324"/>
      <c r="Y30" s="325"/>
      <c r="Z30" s="325"/>
      <c r="AA30" s="325"/>
      <c r="AB30" s="325"/>
      <c r="AC30" s="325"/>
      <c r="AD30" s="325"/>
      <c r="AE30" s="325"/>
      <c r="AF30" s="325"/>
      <c r="AG30" s="325"/>
      <c r="AH30" s="325"/>
      <c r="AI30" s="325"/>
      <c r="AJ30" s="325"/>
      <c r="AK30" s="325"/>
      <c r="AL30" s="325"/>
      <c r="AM30" s="325"/>
      <c r="AN30" s="325"/>
      <c r="AO30" s="325"/>
      <c r="AP30" s="325"/>
      <c r="AQ30" s="712"/>
      <c r="AR30" s="693"/>
      <c r="AS30" s="693"/>
      <c r="AT30" s="712"/>
      <c r="AU30" s="696"/>
    </row>
    <row r="31" spans="1:47" s="39" customFormat="1" ht="33.75" customHeight="1">
      <c r="A31" s="690"/>
      <c r="B31" s="718"/>
      <c r="C31" s="739"/>
      <c r="D31" s="693"/>
      <c r="E31" s="693"/>
      <c r="F31" s="693"/>
      <c r="G31" s="309" t="s">
        <v>11</v>
      </c>
      <c r="H31" s="316">
        <f>L31+R31+X31+Z31+AE31</f>
        <v>2904115961.224318</v>
      </c>
      <c r="I31" s="367"/>
      <c r="J31" s="323"/>
      <c r="K31" s="367"/>
      <c r="L31" s="367"/>
      <c r="M31" s="369">
        <v>809070023</v>
      </c>
      <c r="N31" s="369">
        <v>809070023</v>
      </c>
      <c r="O31" s="369">
        <v>809070023</v>
      </c>
      <c r="P31" s="369">
        <v>808235801</v>
      </c>
      <c r="Q31" s="316">
        <v>806314864</v>
      </c>
      <c r="R31" s="316">
        <v>805513758</v>
      </c>
      <c r="S31" s="316">
        <v>1375089764</v>
      </c>
      <c r="T31" s="316">
        <v>1375089764</v>
      </c>
      <c r="U31" s="316">
        <v>1375089764</v>
      </c>
      <c r="V31" s="316">
        <v>1365629231</v>
      </c>
      <c r="W31" s="316">
        <v>1364377898</v>
      </c>
      <c r="X31" s="316">
        <v>1364377898.224318</v>
      </c>
      <c r="Y31" s="316">
        <v>734393077</v>
      </c>
      <c r="Z31" s="316">
        <v>734224305</v>
      </c>
      <c r="AA31" s="315">
        <v>719020004</v>
      </c>
      <c r="AB31" s="315"/>
      <c r="AC31" s="315"/>
      <c r="AD31" s="315">
        <v>348022375</v>
      </c>
      <c r="AE31" s="406"/>
      <c r="AF31" s="315"/>
      <c r="AG31" s="315"/>
      <c r="AH31" s="315"/>
      <c r="AI31" s="315"/>
      <c r="AJ31" s="315"/>
      <c r="AK31" s="315">
        <v>274847614</v>
      </c>
      <c r="AL31" s="315">
        <v>348022375</v>
      </c>
      <c r="AM31" s="329"/>
      <c r="AN31" s="372"/>
      <c r="AO31" s="354">
        <f>AL31/AA31</f>
        <v>0.48402321641109725</v>
      </c>
      <c r="AP31" s="354">
        <f>(L31+R31+X31+AL31)/H31</f>
        <v>0.8670156649539625</v>
      </c>
      <c r="AQ31" s="712"/>
      <c r="AR31" s="693"/>
      <c r="AS31" s="693"/>
      <c r="AT31" s="712"/>
      <c r="AU31" s="696"/>
    </row>
    <row r="32" spans="1:47" s="39" customFormat="1" ht="33.75" customHeight="1">
      <c r="A32" s="690"/>
      <c r="B32" s="718"/>
      <c r="C32" s="739"/>
      <c r="D32" s="693"/>
      <c r="E32" s="693"/>
      <c r="F32" s="693"/>
      <c r="G32" s="321" t="s">
        <v>12</v>
      </c>
      <c r="H32" s="333">
        <v>15</v>
      </c>
      <c r="I32" s="343">
        <v>15</v>
      </c>
      <c r="J32" s="378">
        <v>15</v>
      </c>
      <c r="K32" s="333">
        <v>15</v>
      </c>
      <c r="L32" s="333">
        <v>15</v>
      </c>
      <c r="M32" s="343">
        <v>15</v>
      </c>
      <c r="N32" s="343">
        <v>15</v>
      </c>
      <c r="O32" s="343">
        <v>15</v>
      </c>
      <c r="P32" s="343">
        <v>15</v>
      </c>
      <c r="Q32" s="407">
        <v>15</v>
      </c>
      <c r="R32" s="310">
        <v>15</v>
      </c>
      <c r="S32" s="310">
        <v>15</v>
      </c>
      <c r="T32" s="310">
        <v>15</v>
      </c>
      <c r="U32" s="327">
        <v>15</v>
      </c>
      <c r="V32" s="333">
        <v>15</v>
      </c>
      <c r="W32" s="338">
        <v>15</v>
      </c>
      <c r="X32" s="408">
        <v>15</v>
      </c>
      <c r="Y32" s="333">
        <v>15</v>
      </c>
      <c r="Z32" s="333">
        <v>15</v>
      </c>
      <c r="AA32" s="328">
        <v>15</v>
      </c>
      <c r="AB32" s="340"/>
      <c r="AC32" s="340"/>
      <c r="AD32" s="409">
        <v>15</v>
      </c>
      <c r="AE32" s="343">
        <v>15</v>
      </c>
      <c r="AF32" s="343"/>
      <c r="AG32" s="319"/>
      <c r="AH32" s="343"/>
      <c r="AI32" s="343"/>
      <c r="AJ32" s="315"/>
      <c r="AK32" s="337">
        <v>15</v>
      </c>
      <c r="AL32" s="410">
        <v>15</v>
      </c>
      <c r="AM32" s="343"/>
      <c r="AN32" s="411"/>
      <c r="AO32" s="379">
        <f>AL32/AA32</f>
        <v>1</v>
      </c>
      <c r="AP32" s="379">
        <f>AL32/H32</f>
        <v>1</v>
      </c>
      <c r="AQ32" s="712"/>
      <c r="AR32" s="693"/>
      <c r="AS32" s="693"/>
      <c r="AT32" s="712"/>
      <c r="AU32" s="696"/>
    </row>
    <row r="33" spans="1:47" s="39" customFormat="1" ht="33.75" customHeight="1" thickBot="1">
      <c r="A33" s="690"/>
      <c r="B33" s="719"/>
      <c r="C33" s="740"/>
      <c r="D33" s="694"/>
      <c r="E33" s="694"/>
      <c r="F33" s="694"/>
      <c r="G33" s="345" t="s">
        <v>13</v>
      </c>
      <c r="H33" s="346">
        <f>H29+H31</f>
        <v>18789099169.22432</v>
      </c>
      <c r="I33" s="346">
        <v>956012090</v>
      </c>
      <c r="J33" s="381">
        <v>956012090</v>
      </c>
      <c r="K33" s="346">
        <v>1070593101</v>
      </c>
      <c r="L33" s="346">
        <v>1023888298</v>
      </c>
      <c r="M33" s="351">
        <v>4231997023</v>
      </c>
      <c r="N33" s="351">
        <v>4231997023</v>
      </c>
      <c r="O33" s="351">
        <v>4231997023</v>
      </c>
      <c r="P33" s="351">
        <v>4231162801</v>
      </c>
      <c r="Q33" s="346">
        <f>Q29+Q31</f>
        <v>4360421597</v>
      </c>
      <c r="R33" s="346">
        <f>R29+R31</f>
        <v>4234135414</v>
      </c>
      <c r="S33" s="346">
        <f aca="true" t="shared" si="6" ref="S33:AL33">S29+S31</f>
        <v>6047227764</v>
      </c>
      <c r="T33" s="346">
        <f t="shared" si="6"/>
        <v>6047227764</v>
      </c>
      <c r="U33" s="346">
        <f t="shared" si="6"/>
        <v>6071855764</v>
      </c>
      <c r="V33" s="346">
        <f t="shared" si="6"/>
        <v>6228210551</v>
      </c>
      <c r="W33" s="346">
        <f t="shared" si="6"/>
        <v>6426089108</v>
      </c>
      <c r="X33" s="346">
        <f t="shared" si="6"/>
        <v>6176156152.224318</v>
      </c>
      <c r="Y33" s="346">
        <f t="shared" si="6"/>
        <v>5169637077</v>
      </c>
      <c r="Z33" s="346">
        <f t="shared" si="6"/>
        <v>5169468305</v>
      </c>
      <c r="AA33" s="351">
        <f t="shared" si="6"/>
        <v>5154264004</v>
      </c>
      <c r="AB33" s="351">
        <f t="shared" si="6"/>
        <v>0</v>
      </c>
      <c r="AC33" s="351">
        <f t="shared" si="6"/>
        <v>0</v>
      </c>
      <c r="AD33" s="351">
        <f t="shared" si="6"/>
        <v>4124670324</v>
      </c>
      <c r="AE33" s="351">
        <f t="shared" si="6"/>
        <v>2185451000</v>
      </c>
      <c r="AF33" s="351">
        <f t="shared" si="6"/>
        <v>0</v>
      </c>
      <c r="AG33" s="351">
        <f t="shared" si="6"/>
        <v>0</v>
      </c>
      <c r="AH33" s="351">
        <f t="shared" si="6"/>
        <v>0</v>
      </c>
      <c r="AI33" s="351">
        <f t="shared" si="6"/>
        <v>0</v>
      </c>
      <c r="AJ33" s="315"/>
      <c r="AK33" s="351">
        <f t="shared" si="6"/>
        <v>761452614</v>
      </c>
      <c r="AL33" s="351">
        <f t="shared" si="6"/>
        <v>4124670324</v>
      </c>
      <c r="AM33" s="351"/>
      <c r="AN33" s="351"/>
      <c r="AO33" s="354">
        <f>AL33/AA33</f>
        <v>0.8002442872152111</v>
      </c>
      <c r="AP33" s="354">
        <f>(L33+R33+X33+AL33)/H33</f>
        <v>0.8280785602382151</v>
      </c>
      <c r="AQ33" s="713"/>
      <c r="AR33" s="694"/>
      <c r="AS33" s="694"/>
      <c r="AT33" s="713"/>
      <c r="AU33" s="697"/>
    </row>
    <row r="34" spans="1:47" s="39" customFormat="1" ht="33.75" customHeight="1">
      <c r="A34" s="690"/>
      <c r="B34" s="717">
        <v>5</v>
      </c>
      <c r="C34" s="738" t="s">
        <v>204</v>
      </c>
      <c r="D34" s="692" t="s">
        <v>138</v>
      </c>
      <c r="E34" s="692">
        <v>464</v>
      </c>
      <c r="F34" s="692">
        <v>177</v>
      </c>
      <c r="G34" s="294" t="s">
        <v>8</v>
      </c>
      <c r="H34" s="382">
        <v>1</v>
      </c>
      <c r="I34" s="304">
        <v>0.2</v>
      </c>
      <c r="J34" s="360">
        <v>0.2</v>
      </c>
      <c r="K34" s="295">
        <v>0.2</v>
      </c>
      <c r="L34" s="412">
        <v>0.2</v>
      </c>
      <c r="M34" s="412">
        <v>0.9</v>
      </c>
      <c r="N34" s="412">
        <v>0.9</v>
      </c>
      <c r="O34" s="295">
        <v>0.9</v>
      </c>
      <c r="P34" s="412">
        <v>0.9</v>
      </c>
      <c r="Q34" s="295">
        <v>0.9</v>
      </c>
      <c r="R34" s="384">
        <v>0.9</v>
      </c>
      <c r="S34" s="413">
        <v>1</v>
      </c>
      <c r="T34" s="413">
        <v>1</v>
      </c>
      <c r="U34" s="413">
        <v>1</v>
      </c>
      <c r="V34" s="413">
        <v>1</v>
      </c>
      <c r="W34" s="413">
        <v>0.9</v>
      </c>
      <c r="X34" s="413">
        <v>0.9</v>
      </c>
      <c r="Y34" s="413">
        <v>1</v>
      </c>
      <c r="Z34" s="413">
        <v>1</v>
      </c>
      <c r="AA34" s="414">
        <v>1</v>
      </c>
      <c r="AB34" s="304"/>
      <c r="AC34" s="304"/>
      <c r="AD34" s="359">
        <v>0.94</v>
      </c>
      <c r="AE34" s="304">
        <v>0</v>
      </c>
      <c r="AF34" s="304"/>
      <c r="AG34" s="307"/>
      <c r="AH34" s="304"/>
      <c r="AI34" s="304"/>
      <c r="AJ34" s="315"/>
      <c r="AK34" s="358">
        <v>0.93</v>
      </c>
      <c r="AL34" s="359">
        <v>0.94</v>
      </c>
      <c r="AM34" s="414"/>
      <c r="AN34" s="358"/>
      <c r="AO34" s="361">
        <f>AL34/AA34</f>
        <v>0.94</v>
      </c>
      <c r="AP34" s="361">
        <f>AL34/H34</f>
        <v>0.94</v>
      </c>
      <c r="AQ34" s="785" t="s">
        <v>496</v>
      </c>
      <c r="AR34" s="692" t="s">
        <v>153</v>
      </c>
      <c r="AS34" s="692" t="s">
        <v>139</v>
      </c>
      <c r="AT34" s="711" t="s">
        <v>205</v>
      </c>
      <c r="AU34" s="695" t="s">
        <v>206</v>
      </c>
    </row>
    <row r="35" spans="1:47" s="39" customFormat="1" ht="33.75" customHeight="1">
      <c r="A35" s="690"/>
      <c r="B35" s="718"/>
      <c r="C35" s="739"/>
      <c r="D35" s="693"/>
      <c r="E35" s="693"/>
      <c r="F35" s="693"/>
      <c r="G35" s="309" t="s">
        <v>9</v>
      </c>
      <c r="H35" s="316">
        <f>L35+R35+X35+Z35+AE35</f>
        <v>11922859736</v>
      </c>
      <c r="I35" s="316">
        <v>293134159</v>
      </c>
      <c r="J35" s="362">
        <v>293134159</v>
      </c>
      <c r="K35" s="316">
        <v>394000000</v>
      </c>
      <c r="L35" s="333">
        <v>393240000</v>
      </c>
      <c r="M35" s="316">
        <v>4310056000</v>
      </c>
      <c r="N35" s="316">
        <v>4310056000</v>
      </c>
      <c r="O35" s="316">
        <v>4310056000</v>
      </c>
      <c r="P35" s="316">
        <v>4297406000</v>
      </c>
      <c r="Q35" s="316">
        <v>4331730900</v>
      </c>
      <c r="R35" s="387">
        <v>65056000</v>
      </c>
      <c r="S35" s="387">
        <v>6867186000</v>
      </c>
      <c r="T35" s="387">
        <v>6859037043</v>
      </c>
      <c r="U35" s="316">
        <v>6414288135</v>
      </c>
      <c r="V35" s="316">
        <v>10778672135</v>
      </c>
      <c r="W35" s="316">
        <v>10749656245</v>
      </c>
      <c r="X35" s="316">
        <v>10666823736</v>
      </c>
      <c r="Y35" s="316">
        <v>797740000</v>
      </c>
      <c r="Z35" s="315">
        <v>797740000</v>
      </c>
      <c r="AA35" s="315">
        <v>2457740000</v>
      </c>
      <c r="AB35" s="315"/>
      <c r="AC35" s="315"/>
      <c r="AD35" s="315">
        <v>790281000</v>
      </c>
      <c r="AE35" s="315">
        <v>0</v>
      </c>
      <c r="AF35" s="315"/>
      <c r="AG35" s="315"/>
      <c r="AH35" s="315"/>
      <c r="AI35" s="315"/>
      <c r="AJ35" s="315"/>
      <c r="AK35" s="315">
        <v>88800000</v>
      </c>
      <c r="AL35" s="315">
        <v>790281000</v>
      </c>
      <c r="AM35" s="315"/>
      <c r="AN35" s="364"/>
      <c r="AO35" s="320">
        <f>AL35/AA35</f>
        <v>0.32154784476795756</v>
      </c>
      <c r="AP35" s="320">
        <f>(L35+R35+X35+AL35)/H35</f>
        <v>0.999374395055787</v>
      </c>
      <c r="AQ35" s="786"/>
      <c r="AR35" s="693"/>
      <c r="AS35" s="693"/>
      <c r="AT35" s="712"/>
      <c r="AU35" s="696"/>
    </row>
    <row r="36" spans="1:47" s="39" customFormat="1" ht="33.75" customHeight="1">
      <c r="A36" s="690"/>
      <c r="B36" s="718"/>
      <c r="C36" s="739"/>
      <c r="D36" s="693"/>
      <c r="E36" s="693"/>
      <c r="F36" s="693"/>
      <c r="G36" s="321" t="s">
        <v>10</v>
      </c>
      <c r="H36" s="313"/>
      <c r="I36" s="322"/>
      <c r="J36" s="323"/>
      <c r="K36" s="322"/>
      <c r="L36" s="322"/>
      <c r="M36" s="322"/>
      <c r="N36" s="322"/>
      <c r="O36" s="322"/>
      <c r="P36" s="322"/>
      <c r="Q36" s="365"/>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786"/>
      <c r="AR36" s="693"/>
      <c r="AS36" s="693"/>
      <c r="AT36" s="712"/>
      <c r="AU36" s="696"/>
    </row>
    <row r="37" spans="1:47" s="39" customFormat="1" ht="33.75" customHeight="1">
      <c r="A37" s="690"/>
      <c r="B37" s="718"/>
      <c r="C37" s="739"/>
      <c r="D37" s="693"/>
      <c r="E37" s="693"/>
      <c r="F37" s="693"/>
      <c r="G37" s="309" t="s">
        <v>11</v>
      </c>
      <c r="H37" s="316">
        <f aca="true" t="shared" si="7" ref="H37">L37+R37+X37+Z37+AE37</f>
        <v>4604221755</v>
      </c>
      <c r="I37" s="367"/>
      <c r="J37" s="323"/>
      <c r="K37" s="322"/>
      <c r="L37" s="322"/>
      <c r="M37" s="388">
        <v>393240000</v>
      </c>
      <c r="N37" s="388">
        <v>393240000</v>
      </c>
      <c r="O37" s="388">
        <v>393240000</v>
      </c>
      <c r="P37" s="388">
        <v>393240000</v>
      </c>
      <c r="Q37" s="316">
        <v>393240000</v>
      </c>
      <c r="R37" s="370">
        <v>393240000</v>
      </c>
      <c r="S37" s="370">
        <v>7318800</v>
      </c>
      <c r="T37" s="370">
        <v>7318800</v>
      </c>
      <c r="U37" s="370">
        <v>7318800</v>
      </c>
      <c r="V37" s="370">
        <v>7318800</v>
      </c>
      <c r="W37" s="370">
        <v>7318800</v>
      </c>
      <c r="X37" s="370">
        <v>7318800</v>
      </c>
      <c r="Y37" s="370">
        <v>4203662955</v>
      </c>
      <c r="Z37" s="370">
        <v>4203662955</v>
      </c>
      <c r="AA37" s="329">
        <v>4203662955</v>
      </c>
      <c r="AB37" s="371"/>
      <c r="AC37" s="371"/>
      <c r="AD37" s="329">
        <v>1697434598</v>
      </c>
      <c r="AE37" s="329"/>
      <c r="AF37" s="371"/>
      <c r="AG37" s="319"/>
      <c r="AH37" s="371"/>
      <c r="AI37" s="371"/>
      <c r="AJ37" s="315"/>
      <c r="AK37" s="329">
        <v>23679600</v>
      </c>
      <c r="AL37" s="315">
        <v>1697434598</v>
      </c>
      <c r="AM37" s="329"/>
      <c r="AN37" s="372"/>
      <c r="AO37" s="354">
        <f aca="true" t="shared" si="8" ref="AO37:AO47">AL37/AA37</f>
        <v>0.40379892873690204</v>
      </c>
      <c r="AP37" s="354">
        <f>(L37+R37+X37+AL37)/H37</f>
        <v>0.4556673222182801</v>
      </c>
      <c r="AQ37" s="786"/>
      <c r="AR37" s="693"/>
      <c r="AS37" s="693"/>
      <c r="AT37" s="712"/>
      <c r="AU37" s="696"/>
    </row>
    <row r="38" spans="1:47" s="39" customFormat="1" ht="33.75" customHeight="1">
      <c r="A38" s="690"/>
      <c r="B38" s="718"/>
      <c r="C38" s="739"/>
      <c r="D38" s="693"/>
      <c r="E38" s="693"/>
      <c r="F38" s="693"/>
      <c r="G38" s="321" t="s">
        <v>12</v>
      </c>
      <c r="H38" s="333">
        <v>1</v>
      </c>
      <c r="I38" s="333">
        <v>0.2</v>
      </c>
      <c r="J38" s="373">
        <v>0.2</v>
      </c>
      <c r="K38" s="373">
        <v>0.2</v>
      </c>
      <c r="L38" s="415">
        <v>0.2</v>
      </c>
      <c r="M38" s="415">
        <v>0.9</v>
      </c>
      <c r="N38" s="373">
        <v>0.9</v>
      </c>
      <c r="O38" s="373">
        <v>0.9</v>
      </c>
      <c r="P38" s="415">
        <v>0.9</v>
      </c>
      <c r="Q38" s="373">
        <v>0.9</v>
      </c>
      <c r="R38" s="416">
        <v>0.9</v>
      </c>
      <c r="S38" s="416">
        <v>1</v>
      </c>
      <c r="T38" s="416">
        <v>1</v>
      </c>
      <c r="U38" s="327">
        <v>1</v>
      </c>
      <c r="V38" s="373">
        <v>1</v>
      </c>
      <c r="W38" s="407">
        <v>0.9</v>
      </c>
      <c r="X38" s="417">
        <v>0.9</v>
      </c>
      <c r="Y38" s="417">
        <v>1</v>
      </c>
      <c r="Z38" s="417">
        <v>1</v>
      </c>
      <c r="AA38" s="375">
        <f aca="true" t="shared" si="9" ref="AA38:AC38">+AA34</f>
        <v>1</v>
      </c>
      <c r="AB38" s="375">
        <f t="shared" si="9"/>
        <v>0</v>
      </c>
      <c r="AC38" s="375">
        <f t="shared" si="9"/>
        <v>0</v>
      </c>
      <c r="AD38" s="375">
        <f>+AD34</f>
        <v>0.94</v>
      </c>
      <c r="AE38" s="329"/>
      <c r="AF38" s="342"/>
      <c r="AG38" s="319"/>
      <c r="AH38" s="342"/>
      <c r="AI38" s="342"/>
      <c r="AJ38" s="315"/>
      <c r="AK38" s="376">
        <v>0.93</v>
      </c>
      <c r="AL38" s="377">
        <v>0.94</v>
      </c>
      <c r="AM38" s="418"/>
      <c r="AN38" s="376"/>
      <c r="AO38" s="379">
        <f t="shared" si="8"/>
        <v>0.94</v>
      </c>
      <c r="AP38" s="379">
        <f>AL38/H38</f>
        <v>0.94</v>
      </c>
      <c r="AQ38" s="786"/>
      <c r="AR38" s="693"/>
      <c r="AS38" s="693"/>
      <c r="AT38" s="712"/>
      <c r="AU38" s="696"/>
    </row>
    <row r="39" spans="1:47" s="39" customFormat="1" ht="33.75" customHeight="1" thickBot="1">
      <c r="A39" s="690"/>
      <c r="B39" s="719"/>
      <c r="C39" s="740"/>
      <c r="D39" s="694"/>
      <c r="E39" s="694"/>
      <c r="F39" s="694"/>
      <c r="G39" s="345" t="s">
        <v>13</v>
      </c>
      <c r="H39" s="346">
        <f>H35+H37</f>
        <v>16527081491</v>
      </c>
      <c r="I39" s="346">
        <f aca="true" t="shared" si="10" ref="I39:AD39">I35+I37</f>
        <v>293134159</v>
      </c>
      <c r="J39" s="346">
        <f t="shared" si="10"/>
        <v>293134159</v>
      </c>
      <c r="K39" s="346">
        <f t="shared" si="10"/>
        <v>394000000</v>
      </c>
      <c r="L39" s="346">
        <f t="shared" si="10"/>
        <v>393240000</v>
      </c>
      <c r="M39" s="346">
        <f t="shared" si="10"/>
        <v>4703296000</v>
      </c>
      <c r="N39" s="346">
        <f t="shared" si="10"/>
        <v>4703296000</v>
      </c>
      <c r="O39" s="346">
        <f t="shared" si="10"/>
        <v>4703296000</v>
      </c>
      <c r="P39" s="346">
        <f t="shared" si="10"/>
        <v>4690646000</v>
      </c>
      <c r="Q39" s="346">
        <f t="shared" si="10"/>
        <v>4724970900</v>
      </c>
      <c r="R39" s="346">
        <f t="shared" si="10"/>
        <v>458296000</v>
      </c>
      <c r="S39" s="346">
        <f t="shared" si="10"/>
        <v>6874504800</v>
      </c>
      <c r="T39" s="346">
        <f t="shared" si="10"/>
        <v>6866355843</v>
      </c>
      <c r="U39" s="346">
        <f t="shared" si="10"/>
        <v>6421606935</v>
      </c>
      <c r="V39" s="346">
        <f t="shared" si="10"/>
        <v>10785990935</v>
      </c>
      <c r="W39" s="346">
        <f t="shared" si="10"/>
        <v>10756975045</v>
      </c>
      <c r="X39" s="346">
        <f>X35+X37</f>
        <v>10674142536</v>
      </c>
      <c r="Y39" s="346">
        <f t="shared" si="10"/>
        <v>5001402955</v>
      </c>
      <c r="Z39" s="346">
        <f t="shared" si="10"/>
        <v>5001402955</v>
      </c>
      <c r="AA39" s="351">
        <f t="shared" si="10"/>
        <v>6661402955</v>
      </c>
      <c r="AB39" s="351">
        <f t="shared" si="10"/>
        <v>0</v>
      </c>
      <c r="AC39" s="351">
        <f t="shared" si="10"/>
        <v>0</v>
      </c>
      <c r="AD39" s="351">
        <f t="shared" si="10"/>
        <v>2487715598</v>
      </c>
      <c r="AE39" s="329"/>
      <c r="AF39" s="351"/>
      <c r="AG39" s="351"/>
      <c r="AH39" s="353"/>
      <c r="AI39" s="351"/>
      <c r="AJ39" s="315"/>
      <c r="AK39" s="351">
        <f aca="true" t="shared" si="11" ref="AK39:AL39">AK35+AK37</f>
        <v>112479600</v>
      </c>
      <c r="AL39" s="351">
        <f t="shared" si="11"/>
        <v>2487715598</v>
      </c>
      <c r="AM39" s="351"/>
      <c r="AN39" s="351"/>
      <c r="AO39" s="354">
        <f t="shared" si="8"/>
        <v>0.3734522014064228</v>
      </c>
      <c r="AP39" s="354">
        <f>(L39+R39+X39+AL39)/H39</f>
        <v>0.8479049456875459</v>
      </c>
      <c r="AQ39" s="787"/>
      <c r="AR39" s="694"/>
      <c r="AS39" s="694"/>
      <c r="AT39" s="713"/>
      <c r="AU39" s="697"/>
    </row>
    <row r="40" spans="1:47" s="39" customFormat="1" ht="33.75" customHeight="1">
      <c r="A40" s="690"/>
      <c r="B40" s="717">
        <v>6</v>
      </c>
      <c r="C40" s="738" t="s">
        <v>207</v>
      </c>
      <c r="D40" s="692" t="s">
        <v>140</v>
      </c>
      <c r="E40" s="692">
        <v>464</v>
      </c>
      <c r="F40" s="692">
        <v>177</v>
      </c>
      <c r="G40" s="294" t="s">
        <v>8</v>
      </c>
      <c r="H40" s="360">
        <f>L40+R40+X40+Z40+AE40</f>
        <v>38.4</v>
      </c>
      <c r="I40" s="301">
        <v>4</v>
      </c>
      <c r="J40" s="295">
        <v>4</v>
      </c>
      <c r="K40" s="301">
        <v>4</v>
      </c>
      <c r="L40" s="295">
        <v>4.28</v>
      </c>
      <c r="M40" s="295">
        <v>15</v>
      </c>
      <c r="N40" s="295">
        <v>15</v>
      </c>
      <c r="O40" s="301">
        <v>15</v>
      </c>
      <c r="P40" s="301">
        <v>15</v>
      </c>
      <c r="Q40" s="301">
        <v>15</v>
      </c>
      <c r="R40" s="384">
        <v>3.4</v>
      </c>
      <c r="S40" s="300">
        <v>15</v>
      </c>
      <c r="T40" s="300">
        <v>10</v>
      </c>
      <c r="U40" s="355">
        <v>10</v>
      </c>
      <c r="V40" s="302">
        <v>10</v>
      </c>
      <c r="W40" s="295">
        <v>10</v>
      </c>
      <c r="X40" s="295">
        <v>0</v>
      </c>
      <c r="Y40" s="295">
        <v>20</v>
      </c>
      <c r="Z40" s="295">
        <v>20</v>
      </c>
      <c r="AA40" s="303">
        <v>20</v>
      </c>
      <c r="AB40" s="304"/>
      <c r="AC40" s="304"/>
      <c r="AD40" s="304">
        <v>0</v>
      </c>
      <c r="AE40" s="360">
        <v>10.72</v>
      </c>
      <c r="AF40" s="304"/>
      <c r="AG40" s="307"/>
      <c r="AH40" s="304"/>
      <c r="AI40" s="304"/>
      <c r="AJ40" s="315"/>
      <c r="AK40" s="359">
        <v>0</v>
      </c>
      <c r="AL40" s="359">
        <f>AD40</f>
        <v>0</v>
      </c>
      <c r="AM40" s="360"/>
      <c r="AN40" s="360"/>
      <c r="AO40" s="361">
        <f t="shared" si="8"/>
        <v>0</v>
      </c>
      <c r="AP40" s="361">
        <f>(L40+R40+X40+AL40)/H40</f>
        <v>0.2</v>
      </c>
      <c r="AQ40" s="782" t="s">
        <v>473</v>
      </c>
      <c r="AR40" s="711" t="s">
        <v>474</v>
      </c>
      <c r="AS40" s="711" t="s">
        <v>475</v>
      </c>
      <c r="AT40" s="692" t="s">
        <v>476</v>
      </c>
      <c r="AU40" s="692" t="s">
        <v>441</v>
      </c>
    </row>
    <row r="41" spans="1:47" s="39" customFormat="1" ht="33.75" customHeight="1" thickBot="1">
      <c r="A41" s="690"/>
      <c r="B41" s="718"/>
      <c r="C41" s="739"/>
      <c r="D41" s="693"/>
      <c r="E41" s="693"/>
      <c r="F41" s="693"/>
      <c r="G41" s="309" t="s">
        <v>9</v>
      </c>
      <c r="H41" s="316">
        <f>L41+R41+X41+Z41+AE41</f>
        <v>4002694053</v>
      </c>
      <c r="I41" s="316">
        <v>1684857126</v>
      </c>
      <c r="J41" s="362">
        <v>1684857126</v>
      </c>
      <c r="K41" s="316">
        <v>1684857126</v>
      </c>
      <c r="L41" s="333">
        <v>848451625</v>
      </c>
      <c r="M41" s="316">
        <v>1526619000</v>
      </c>
      <c r="N41" s="316">
        <v>1526619000</v>
      </c>
      <c r="O41" s="316">
        <v>1526619000</v>
      </c>
      <c r="P41" s="316">
        <v>1526619000</v>
      </c>
      <c r="Q41" s="316">
        <v>1526619000</v>
      </c>
      <c r="R41" s="316">
        <v>293692909</v>
      </c>
      <c r="S41" s="387">
        <v>959057000</v>
      </c>
      <c r="T41" s="387">
        <v>959057000</v>
      </c>
      <c r="U41" s="316">
        <v>1017710408</v>
      </c>
      <c r="V41" s="316">
        <v>1027710408</v>
      </c>
      <c r="W41" s="316">
        <v>1038205308</v>
      </c>
      <c r="X41" s="316">
        <v>817484519</v>
      </c>
      <c r="Y41" s="316">
        <v>1039853000</v>
      </c>
      <c r="Z41" s="316">
        <v>1039853000</v>
      </c>
      <c r="AA41" s="315">
        <v>1039853000</v>
      </c>
      <c r="AB41" s="315"/>
      <c r="AC41" s="315"/>
      <c r="AD41" s="315">
        <v>233615000</v>
      </c>
      <c r="AE41" s="315">
        <v>1003212000</v>
      </c>
      <c r="AF41" s="315"/>
      <c r="AG41" s="315"/>
      <c r="AH41" s="315"/>
      <c r="AI41" s="315"/>
      <c r="AJ41" s="315"/>
      <c r="AK41" s="315">
        <v>103140000</v>
      </c>
      <c r="AL41" s="315">
        <v>233615000</v>
      </c>
      <c r="AM41" s="315"/>
      <c r="AN41" s="364"/>
      <c r="AO41" s="320">
        <f t="shared" si="8"/>
        <v>0.2246615627401181</v>
      </c>
      <c r="AP41" s="320">
        <f>(L41+R41+X41+AL41)/H41</f>
        <v>0.5479419670749439</v>
      </c>
      <c r="AQ41" s="783"/>
      <c r="AR41" s="712"/>
      <c r="AS41" s="712"/>
      <c r="AT41" s="693"/>
      <c r="AU41" s="693"/>
    </row>
    <row r="42" spans="1:47" s="39" customFormat="1" ht="33.75" customHeight="1">
      <c r="A42" s="690"/>
      <c r="B42" s="718"/>
      <c r="C42" s="739"/>
      <c r="D42" s="693"/>
      <c r="E42" s="693"/>
      <c r="F42" s="693"/>
      <c r="G42" s="321" t="s">
        <v>10</v>
      </c>
      <c r="H42" s="419">
        <f>L42+R42+X42+Z42</f>
        <v>21.6</v>
      </c>
      <c r="I42" s="322"/>
      <c r="J42" s="323"/>
      <c r="K42" s="322"/>
      <c r="L42" s="322"/>
      <c r="M42" s="322"/>
      <c r="N42" s="322"/>
      <c r="O42" s="322"/>
      <c r="P42" s="322"/>
      <c r="Q42" s="365"/>
      <c r="R42" s="324"/>
      <c r="S42" s="420">
        <v>11.6</v>
      </c>
      <c r="T42" s="420">
        <v>11.6</v>
      </c>
      <c r="U42" s="420">
        <v>11.6</v>
      </c>
      <c r="V42" s="421">
        <v>11.6</v>
      </c>
      <c r="W42" s="421">
        <v>11.6</v>
      </c>
      <c r="X42" s="407">
        <v>0</v>
      </c>
      <c r="Y42" s="407">
        <v>21.6</v>
      </c>
      <c r="Z42" s="407">
        <v>21.6</v>
      </c>
      <c r="AA42" s="328">
        <v>21.6</v>
      </c>
      <c r="AB42" s="319"/>
      <c r="AC42" s="319"/>
      <c r="AD42" s="422">
        <v>0.1</v>
      </c>
      <c r="AE42" s="319"/>
      <c r="AF42" s="319"/>
      <c r="AG42" s="319"/>
      <c r="AH42" s="319"/>
      <c r="AI42" s="319"/>
      <c r="AJ42" s="315"/>
      <c r="AK42" s="377">
        <v>0</v>
      </c>
      <c r="AL42" s="377">
        <f>AD42</f>
        <v>0.1</v>
      </c>
      <c r="AM42" s="423"/>
      <c r="AN42" s="423"/>
      <c r="AO42" s="361">
        <f t="shared" si="8"/>
        <v>0.004629629629629629</v>
      </c>
      <c r="AP42" s="320"/>
      <c r="AQ42" s="783"/>
      <c r="AR42" s="712"/>
      <c r="AS42" s="712"/>
      <c r="AT42" s="693"/>
      <c r="AU42" s="693"/>
    </row>
    <row r="43" spans="1:47" s="39" customFormat="1" ht="33.75" customHeight="1">
      <c r="A43" s="690"/>
      <c r="B43" s="718"/>
      <c r="C43" s="739"/>
      <c r="D43" s="693"/>
      <c r="E43" s="693"/>
      <c r="F43" s="693"/>
      <c r="G43" s="309" t="s">
        <v>11</v>
      </c>
      <c r="H43" s="315">
        <f>L43+R43+X43+Z43</f>
        <v>1208187752</v>
      </c>
      <c r="I43" s="367"/>
      <c r="J43" s="323"/>
      <c r="K43" s="367"/>
      <c r="L43" s="367"/>
      <c r="M43" s="369">
        <v>499364921</v>
      </c>
      <c r="N43" s="369">
        <v>499364921</v>
      </c>
      <c r="O43" s="369">
        <v>499364921</v>
      </c>
      <c r="P43" s="369">
        <v>499364921</v>
      </c>
      <c r="Q43" s="316">
        <v>499364921</v>
      </c>
      <c r="R43" s="316">
        <v>488639766</v>
      </c>
      <c r="S43" s="329">
        <v>153669060</v>
      </c>
      <c r="T43" s="329">
        <v>153669060</v>
      </c>
      <c r="U43" s="329">
        <v>153669060</v>
      </c>
      <c r="V43" s="370">
        <v>153669060</v>
      </c>
      <c r="W43" s="316">
        <v>153665244</v>
      </c>
      <c r="X43" s="316">
        <v>153665244</v>
      </c>
      <c r="Y43" s="316">
        <v>565882742</v>
      </c>
      <c r="Z43" s="316">
        <v>565882742</v>
      </c>
      <c r="AA43" s="315">
        <v>565882742</v>
      </c>
      <c r="AB43" s="371"/>
      <c r="AC43" s="371"/>
      <c r="AD43" s="315">
        <v>162300814</v>
      </c>
      <c r="AE43" s="371"/>
      <c r="AF43" s="319"/>
      <c r="AG43" s="319"/>
      <c r="AH43" s="319"/>
      <c r="AI43" s="319"/>
      <c r="AJ43" s="315"/>
      <c r="AK43" s="315">
        <v>162300814</v>
      </c>
      <c r="AL43" s="315">
        <v>162300814</v>
      </c>
      <c r="AM43" s="329"/>
      <c r="AN43" s="372"/>
      <c r="AO43" s="354">
        <f t="shared" si="8"/>
        <v>0.2868099730809603</v>
      </c>
      <c r="AP43" s="320">
        <f aca="true" t="shared" si="12" ref="AP43:AP44">(L43+R43+X43+AL43)/H43</f>
        <v>0.6659609176372449</v>
      </c>
      <c r="AQ43" s="783"/>
      <c r="AR43" s="712"/>
      <c r="AS43" s="712"/>
      <c r="AT43" s="693"/>
      <c r="AU43" s="693"/>
    </row>
    <row r="44" spans="1:47" s="39" customFormat="1" ht="33.75" customHeight="1">
      <c r="A44" s="690"/>
      <c r="B44" s="718"/>
      <c r="C44" s="739"/>
      <c r="D44" s="693"/>
      <c r="E44" s="693"/>
      <c r="F44" s="693"/>
      <c r="G44" s="321" t="s">
        <v>12</v>
      </c>
      <c r="H44" s="343">
        <f>H40+H42</f>
        <v>60</v>
      </c>
      <c r="I44" s="333">
        <v>4</v>
      </c>
      <c r="J44" s="373">
        <v>4</v>
      </c>
      <c r="K44" s="333">
        <v>4</v>
      </c>
      <c r="L44" s="373">
        <v>4.28</v>
      </c>
      <c r="M44" s="378">
        <v>15</v>
      </c>
      <c r="N44" s="343">
        <v>15</v>
      </c>
      <c r="O44" s="343">
        <v>15</v>
      </c>
      <c r="P44" s="343">
        <v>15</v>
      </c>
      <c r="Q44" s="333">
        <v>15</v>
      </c>
      <c r="R44" s="416">
        <v>3.4</v>
      </c>
      <c r="S44" s="420">
        <v>26.6</v>
      </c>
      <c r="T44" s="424">
        <v>21.6</v>
      </c>
      <c r="U44" s="319">
        <v>21.6</v>
      </c>
      <c r="V44" s="415">
        <v>21.6</v>
      </c>
      <c r="W44" s="407">
        <v>21.6</v>
      </c>
      <c r="X44" s="407">
        <v>0</v>
      </c>
      <c r="Y44" s="407">
        <v>41.6</v>
      </c>
      <c r="Z44" s="407">
        <f>Z40+Z42</f>
        <v>41.6</v>
      </c>
      <c r="AA44" s="425">
        <v>41.6</v>
      </c>
      <c r="AB44" s="425">
        <v>41.6</v>
      </c>
      <c r="AC44" s="425">
        <v>41.6</v>
      </c>
      <c r="AD44" s="425">
        <f>+AD40+AD42</f>
        <v>0.1</v>
      </c>
      <c r="AE44" s="406">
        <v>10.72</v>
      </c>
      <c r="AF44" s="319"/>
      <c r="AG44" s="319"/>
      <c r="AH44" s="319"/>
      <c r="AI44" s="319"/>
      <c r="AJ44" s="315"/>
      <c r="AK44" s="426">
        <v>0</v>
      </c>
      <c r="AL44" s="426">
        <f>AL40+AL42</f>
        <v>0.1</v>
      </c>
      <c r="AM44" s="378"/>
      <c r="AN44" s="423"/>
      <c r="AO44" s="379">
        <f t="shared" si="8"/>
        <v>0.002403846153846154</v>
      </c>
      <c r="AP44" s="320">
        <f t="shared" si="12"/>
        <v>0.12966666666666665</v>
      </c>
      <c r="AQ44" s="783"/>
      <c r="AR44" s="712"/>
      <c r="AS44" s="712"/>
      <c r="AT44" s="693"/>
      <c r="AU44" s="693"/>
    </row>
    <row r="45" spans="1:47" s="39" customFormat="1" ht="33.75" customHeight="1" thickBot="1">
      <c r="A45" s="690"/>
      <c r="B45" s="719"/>
      <c r="C45" s="740"/>
      <c r="D45" s="694"/>
      <c r="E45" s="694"/>
      <c r="F45" s="694"/>
      <c r="G45" s="345" t="s">
        <v>13</v>
      </c>
      <c r="H45" s="351">
        <f>H41+H43</f>
        <v>5210881805</v>
      </c>
      <c r="I45" s="351">
        <f aca="true" t="shared" si="13" ref="I45:AL45">I41+I43</f>
        <v>1684857126</v>
      </c>
      <c r="J45" s="351">
        <f t="shared" si="13"/>
        <v>1684857126</v>
      </c>
      <c r="K45" s="351">
        <f t="shared" si="13"/>
        <v>1684857126</v>
      </c>
      <c r="L45" s="351">
        <f t="shared" si="13"/>
        <v>848451625</v>
      </c>
      <c r="M45" s="351">
        <f t="shared" si="13"/>
        <v>2025983921</v>
      </c>
      <c r="N45" s="351">
        <f t="shared" si="13"/>
        <v>2025983921</v>
      </c>
      <c r="O45" s="351">
        <f t="shared" si="13"/>
        <v>2025983921</v>
      </c>
      <c r="P45" s="351">
        <f t="shared" si="13"/>
        <v>2025983921</v>
      </c>
      <c r="Q45" s="351">
        <f t="shared" si="13"/>
        <v>2025983921</v>
      </c>
      <c r="R45" s="351">
        <f t="shared" si="13"/>
        <v>782332675</v>
      </c>
      <c r="S45" s="351">
        <f t="shared" si="13"/>
        <v>1112726060</v>
      </c>
      <c r="T45" s="351">
        <f t="shared" si="13"/>
        <v>1112726060</v>
      </c>
      <c r="U45" s="351">
        <f t="shared" si="13"/>
        <v>1171379468</v>
      </c>
      <c r="V45" s="351">
        <f t="shared" si="13"/>
        <v>1181379468</v>
      </c>
      <c r="W45" s="351">
        <f t="shared" si="13"/>
        <v>1191870552</v>
      </c>
      <c r="X45" s="351">
        <f t="shared" si="13"/>
        <v>971149763</v>
      </c>
      <c r="Y45" s="351">
        <f t="shared" si="13"/>
        <v>1605735742</v>
      </c>
      <c r="Z45" s="351">
        <f t="shared" si="13"/>
        <v>1605735742</v>
      </c>
      <c r="AA45" s="351">
        <f t="shared" si="13"/>
        <v>1605735742</v>
      </c>
      <c r="AB45" s="351">
        <f t="shared" si="13"/>
        <v>0</v>
      </c>
      <c r="AC45" s="351">
        <f t="shared" si="13"/>
        <v>0</v>
      </c>
      <c r="AD45" s="351">
        <f t="shared" si="13"/>
        <v>395915814</v>
      </c>
      <c r="AE45" s="351">
        <f t="shared" si="13"/>
        <v>1003212000</v>
      </c>
      <c r="AF45" s="351">
        <f t="shared" si="13"/>
        <v>0</v>
      </c>
      <c r="AG45" s="351">
        <f t="shared" si="13"/>
        <v>0</v>
      </c>
      <c r="AH45" s="351">
        <f t="shared" si="13"/>
        <v>0</v>
      </c>
      <c r="AI45" s="351">
        <f t="shared" si="13"/>
        <v>0</v>
      </c>
      <c r="AJ45" s="315"/>
      <c r="AK45" s="351">
        <f t="shared" si="13"/>
        <v>265440814</v>
      </c>
      <c r="AL45" s="351">
        <f t="shared" si="13"/>
        <v>395915814</v>
      </c>
      <c r="AM45" s="351"/>
      <c r="AN45" s="351"/>
      <c r="AO45" s="354">
        <f t="shared" si="8"/>
        <v>0.24656349338457959</v>
      </c>
      <c r="AP45" s="354">
        <f>(L45+R45+X45+AL45)/H45</f>
        <v>0.5753056755429516</v>
      </c>
      <c r="AQ45" s="784"/>
      <c r="AR45" s="713"/>
      <c r="AS45" s="713"/>
      <c r="AT45" s="694"/>
      <c r="AU45" s="694"/>
    </row>
    <row r="46" spans="1:47" s="39" customFormat="1" ht="33.75" customHeight="1" thickBot="1">
      <c r="A46" s="690"/>
      <c r="B46" s="717">
        <v>7</v>
      </c>
      <c r="C46" s="738" t="s">
        <v>208</v>
      </c>
      <c r="D46" s="692" t="s">
        <v>138</v>
      </c>
      <c r="E46" s="692">
        <v>464</v>
      </c>
      <c r="F46" s="692">
        <v>177</v>
      </c>
      <c r="G46" s="294" t="s">
        <v>8</v>
      </c>
      <c r="H46" s="304">
        <v>800</v>
      </c>
      <c r="I46" s="304">
        <v>342</v>
      </c>
      <c r="J46" s="360">
        <v>342</v>
      </c>
      <c r="K46" s="301">
        <v>342</v>
      </c>
      <c r="L46" s="301">
        <v>342</v>
      </c>
      <c r="M46" s="301">
        <v>520</v>
      </c>
      <c r="N46" s="301">
        <v>520</v>
      </c>
      <c r="O46" s="301">
        <v>520</v>
      </c>
      <c r="P46" s="301">
        <v>520</v>
      </c>
      <c r="Q46" s="301">
        <v>475</v>
      </c>
      <c r="R46" s="300">
        <v>315</v>
      </c>
      <c r="S46" s="300">
        <v>445</v>
      </c>
      <c r="T46" s="300">
        <v>445</v>
      </c>
      <c r="U46" s="355">
        <v>445</v>
      </c>
      <c r="V46" s="302">
        <v>408</v>
      </c>
      <c r="W46" s="300">
        <v>408</v>
      </c>
      <c r="X46" s="300">
        <v>408</v>
      </c>
      <c r="Y46" s="301">
        <v>522.6</v>
      </c>
      <c r="Z46" s="301">
        <v>522.6</v>
      </c>
      <c r="AA46" s="303">
        <v>523</v>
      </c>
      <c r="AB46" s="303">
        <v>523</v>
      </c>
      <c r="AC46" s="303">
        <v>523</v>
      </c>
      <c r="AD46" s="303">
        <v>408</v>
      </c>
      <c r="AE46" s="304">
        <v>800</v>
      </c>
      <c r="AF46" s="304"/>
      <c r="AG46" s="307"/>
      <c r="AH46" s="304"/>
      <c r="AI46" s="304"/>
      <c r="AJ46" s="315"/>
      <c r="AK46" s="543">
        <v>408</v>
      </c>
      <c r="AL46" s="337">
        <v>408</v>
      </c>
      <c r="AM46" s="304"/>
      <c r="AN46" s="304"/>
      <c r="AO46" s="361">
        <f t="shared" si="8"/>
        <v>0.780114722753346</v>
      </c>
      <c r="AP46" s="361">
        <f>AL46/H46</f>
        <v>0.51</v>
      </c>
      <c r="AQ46" s="782" t="s">
        <v>497</v>
      </c>
      <c r="AR46" s="692" t="s">
        <v>153</v>
      </c>
      <c r="AS46" s="692" t="s">
        <v>153</v>
      </c>
      <c r="AT46" s="711" t="s">
        <v>165</v>
      </c>
      <c r="AU46" s="695" t="s">
        <v>209</v>
      </c>
    </row>
    <row r="47" spans="1:47" s="39" customFormat="1" ht="33.75" customHeight="1">
      <c r="A47" s="690"/>
      <c r="B47" s="718"/>
      <c r="C47" s="739"/>
      <c r="D47" s="693"/>
      <c r="E47" s="693"/>
      <c r="F47" s="693"/>
      <c r="G47" s="309" t="s">
        <v>9</v>
      </c>
      <c r="H47" s="304">
        <f>L47+R47+X47+Z47+AE47</f>
        <v>22284436168.5</v>
      </c>
      <c r="I47" s="316">
        <v>1427329433</v>
      </c>
      <c r="J47" s="362">
        <v>1427329433</v>
      </c>
      <c r="K47" s="316">
        <v>1293598995</v>
      </c>
      <c r="L47" s="333">
        <v>1220549002</v>
      </c>
      <c r="M47" s="316">
        <v>4861167000</v>
      </c>
      <c r="N47" s="316">
        <v>4861167000</v>
      </c>
      <c r="O47" s="316">
        <v>4861167000</v>
      </c>
      <c r="P47" s="316">
        <v>6678817000</v>
      </c>
      <c r="Q47" s="316">
        <v>6773775642</v>
      </c>
      <c r="R47" s="316">
        <v>4028365738</v>
      </c>
      <c r="S47" s="387">
        <v>9471492000</v>
      </c>
      <c r="T47" s="387">
        <v>9479640957</v>
      </c>
      <c r="U47" s="316">
        <v>9381957242</v>
      </c>
      <c r="V47" s="316">
        <v>9319527942</v>
      </c>
      <c r="W47" s="316">
        <v>9282375408</v>
      </c>
      <c r="X47" s="316">
        <v>7997243428.5</v>
      </c>
      <c r="Y47" s="316">
        <v>5924041000</v>
      </c>
      <c r="Z47" s="315">
        <v>5924041000</v>
      </c>
      <c r="AA47" s="315">
        <v>5464041000</v>
      </c>
      <c r="AB47" s="315"/>
      <c r="AC47" s="315"/>
      <c r="AD47" s="315">
        <v>3857518704</v>
      </c>
      <c r="AE47" s="315">
        <v>3114237000</v>
      </c>
      <c r="AF47" s="315"/>
      <c r="AG47" s="315"/>
      <c r="AH47" s="315"/>
      <c r="AI47" s="315"/>
      <c r="AJ47" s="315"/>
      <c r="AK47" s="315">
        <v>238505000</v>
      </c>
      <c r="AL47" s="315">
        <v>3857518704</v>
      </c>
      <c r="AM47" s="315"/>
      <c r="AN47" s="364"/>
      <c r="AO47" s="320">
        <f t="shared" si="8"/>
        <v>0.7059827523256139</v>
      </c>
      <c r="AP47" s="320">
        <f>(L47+R47+X47+AL47)/H47</f>
        <v>0.7675166983437874</v>
      </c>
      <c r="AQ47" s="783"/>
      <c r="AR47" s="693"/>
      <c r="AS47" s="693"/>
      <c r="AT47" s="712"/>
      <c r="AU47" s="696"/>
    </row>
    <row r="48" spans="1:47" s="39" customFormat="1" ht="33.75" customHeight="1" thickBot="1">
      <c r="A48" s="690"/>
      <c r="B48" s="718"/>
      <c r="C48" s="739"/>
      <c r="D48" s="693"/>
      <c r="E48" s="693"/>
      <c r="F48" s="693"/>
      <c r="G48" s="321" t="s">
        <v>10</v>
      </c>
      <c r="H48" s="322"/>
      <c r="I48" s="322"/>
      <c r="J48" s="323"/>
      <c r="K48" s="322"/>
      <c r="L48" s="322"/>
      <c r="M48" s="322"/>
      <c r="N48" s="322"/>
      <c r="O48" s="322"/>
      <c r="P48" s="322"/>
      <c r="Q48" s="322"/>
      <c r="R48" s="322"/>
      <c r="S48" s="322"/>
      <c r="T48" s="322"/>
      <c r="U48" s="322"/>
      <c r="V48" s="325"/>
      <c r="W48" s="325"/>
      <c r="X48" s="325"/>
      <c r="Y48" s="325"/>
      <c r="Z48" s="325"/>
      <c r="AA48" s="325"/>
      <c r="AB48" s="325"/>
      <c r="AC48" s="325"/>
      <c r="AD48" s="325"/>
      <c r="AE48" s="325"/>
      <c r="AF48" s="325"/>
      <c r="AG48" s="325"/>
      <c r="AH48" s="325"/>
      <c r="AI48" s="325"/>
      <c r="AJ48" s="325"/>
      <c r="AK48" s="325"/>
      <c r="AL48" s="325"/>
      <c r="AM48" s="325"/>
      <c r="AN48" s="325"/>
      <c r="AO48" s="325"/>
      <c r="AP48" s="325"/>
      <c r="AQ48" s="783"/>
      <c r="AR48" s="693"/>
      <c r="AS48" s="693"/>
      <c r="AT48" s="712"/>
      <c r="AU48" s="696"/>
    </row>
    <row r="49" spans="1:47" s="39" customFormat="1" ht="33.75" customHeight="1" thickBot="1">
      <c r="A49" s="690"/>
      <c r="B49" s="718"/>
      <c r="C49" s="739"/>
      <c r="D49" s="693"/>
      <c r="E49" s="693"/>
      <c r="F49" s="693"/>
      <c r="G49" s="309" t="s">
        <v>11</v>
      </c>
      <c r="H49" s="304">
        <f>L49+R49+X49+Z49+AE49</f>
        <v>7778117994</v>
      </c>
      <c r="I49" s="367"/>
      <c r="J49" s="323"/>
      <c r="K49" s="367"/>
      <c r="L49" s="367"/>
      <c r="M49" s="369">
        <v>757313420</v>
      </c>
      <c r="N49" s="369">
        <v>757313420</v>
      </c>
      <c r="O49" s="369">
        <v>757313420</v>
      </c>
      <c r="P49" s="369">
        <v>757218646</v>
      </c>
      <c r="Q49" s="316">
        <v>724594941</v>
      </c>
      <c r="R49" s="316">
        <v>648177502</v>
      </c>
      <c r="S49" s="370">
        <v>1082028252</v>
      </c>
      <c r="T49" s="370">
        <v>1082028252</v>
      </c>
      <c r="U49" s="370">
        <v>1082028252</v>
      </c>
      <c r="V49" s="370">
        <v>1082028252</v>
      </c>
      <c r="W49" s="316">
        <v>1079806286</v>
      </c>
      <c r="X49" s="550">
        <v>1075607586</v>
      </c>
      <c r="Y49" s="316">
        <v>6054501678</v>
      </c>
      <c r="Z49" s="315">
        <v>6054332906</v>
      </c>
      <c r="AA49" s="315">
        <v>6053881907</v>
      </c>
      <c r="AB49" s="371"/>
      <c r="AC49" s="371"/>
      <c r="AD49" s="427">
        <v>4117537623</v>
      </c>
      <c r="AE49" s="319"/>
      <c r="AF49" s="371"/>
      <c r="AG49" s="319"/>
      <c r="AH49" s="371"/>
      <c r="AI49" s="371"/>
      <c r="AJ49" s="315"/>
      <c r="AK49" s="315">
        <v>1652884649</v>
      </c>
      <c r="AL49" s="315">
        <v>4117537623</v>
      </c>
      <c r="AM49" s="329"/>
      <c r="AN49" s="372"/>
      <c r="AO49" s="354">
        <f>AL49/AA49</f>
        <v>0.6801483223911193</v>
      </c>
      <c r="AP49" s="354">
        <f>(L49+R49+X49+AL49)/H49</f>
        <v>0.7509943556405246</v>
      </c>
      <c r="AQ49" s="783"/>
      <c r="AR49" s="693"/>
      <c r="AS49" s="693"/>
      <c r="AT49" s="712"/>
      <c r="AU49" s="696"/>
    </row>
    <row r="50" spans="1:47" s="39" customFormat="1" ht="33.75" customHeight="1">
      <c r="A50" s="690"/>
      <c r="B50" s="718"/>
      <c r="C50" s="739"/>
      <c r="D50" s="693"/>
      <c r="E50" s="693"/>
      <c r="F50" s="693"/>
      <c r="G50" s="321" t="s">
        <v>12</v>
      </c>
      <c r="H50" s="343">
        <v>800</v>
      </c>
      <c r="I50" s="343">
        <v>342</v>
      </c>
      <c r="J50" s="378">
        <v>342</v>
      </c>
      <c r="K50" s="333">
        <v>342</v>
      </c>
      <c r="L50" s="333">
        <v>342</v>
      </c>
      <c r="M50" s="343">
        <v>520</v>
      </c>
      <c r="N50" s="343">
        <v>520</v>
      </c>
      <c r="O50" s="343">
        <v>520</v>
      </c>
      <c r="P50" s="343">
        <v>520</v>
      </c>
      <c r="Q50" s="333">
        <v>475</v>
      </c>
      <c r="R50" s="374">
        <v>315</v>
      </c>
      <c r="S50" s="374">
        <v>445</v>
      </c>
      <c r="T50" s="316">
        <v>445</v>
      </c>
      <c r="U50" s="327">
        <v>445</v>
      </c>
      <c r="V50" s="428">
        <v>408</v>
      </c>
      <c r="W50" s="300">
        <v>408</v>
      </c>
      <c r="X50" s="551">
        <v>408</v>
      </c>
      <c r="Y50" s="310">
        <v>522.6</v>
      </c>
      <c r="Z50" s="310">
        <v>522.6</v>
      </c>
      <c r="AA50" s="328">
        <v>523</v>
      </c>
      <c r="AB50" s="343"/>
      <c r="AC50" s="343"/>
      <c r="AD50" s="409">
        <v>408</v>
      </c>
      <c r="AE50" s="343">
        <v>800</v>
      </c>
      <c r="AF50" s="343"/>
      <c r="AG50" s="319"/>
      <c r="AH50" s="343"/>
      <c r="AI50" s="343"/>
      <c r="AJ50" s="315"/>
      <c r="AK50" s="337">
        <v>408</v>
      </c>
      <c r="AL50" s="337">
        <v>408</v>
      </c>
      <c r="AM50" s="342"/>
      <c r="AN50" s="342"/>
      <c r="AO50" s="379">
        <f>AL50/AA50</f>
        <v>0.780114722753346</v>
      </c>
      <c r="AP50" s="379">
        <f>AL50/H50</f>
        <v>0.51</v>
      </c>
      <c r="AQ50" s="783"/>
      <c r="AR50" s="693"/>
      <c r="AS50" s="693"/>
      <c r="AT50" s="712"/>
      <c r="AU50" s="696"/>
    </row>
    <row r="51" spans="1:47" s="39" customFormat="1" ht="33.75" customHeight="1" thickBot="1">
      <c r="A51" s="690"/>
      <c r="B51" s="719"/>
      <c r="C51" s="740"/>
      <c r="D51" s="694"/>
      <c r="E51" s="694"/>
      <c r="F51" s="694"/>
      <c r="G51" s="345" t="s">
        <v>13</v>
      </c>
      <c r="H51" s="346">
        <f>H47+H49</f>
        <v>30062554162.5</v>
      </c>
      <c r="I51" s="346">
        <f aca="true" t="shared" si="14" ref="I51:AL51">I47+I49</f>
        <v>1427329433</v>
      </c>
      <c r="J51" s="346">
        <f t="shared" si="14"/>
        <v>1427329433</v>
      </c>
      <c r="K51" s="346">
        <f t="shared" si="14"/>
        <v>1293598995</v>
      </c>
      <c r="L51" s="346">
        <f t="shared" si="14"/>
        <v>1220549002</v>
      </c>
      <c r="M51" s="346">
        <f t="shared" si="14"/>
        <v>5618480420</v>
      </c>
      <c r="N51" s="346">
        <f t="shared" si="14"/>
        <v>5618480420</v>
      </c>
      <c r="O51" s="346">
        <f t="shared" si="14"/>
        <v>5618480420</v>
      </c>
      <c r="P51" s="346">
        <f t="shared" si="14"/>
        <v>7436035646</v>
      </c>
      <c r="Q51" s="346">
        <f t="shared" si="14"/>
        <v>7498370583</v>
      </c>
      <c r="R51" s="346">
        <f t="shared" si="14"/>
        <v>4676543240</v>
      </c>
      <c r="S51" s="346">
        <f t="shared" si="14"/>
        <v>10553520252</v>
      </c>
      <c r="T51" s="346">
        <f t="shared" si="14"/>
        <v>10561669209</v>
      </c>
      <c r="U51" s="346">
        <f t="shared" si="14"/>
        <v>10463985494</v>
      </c>
      <c r="V51" s="346">
        <f t="shared" si="14"/>
        <v>10401556194</v>
      </c>
      <c r="W51" s="346">
        <f t="shared" si="14"/>
        <v>10362181694</v>
      </c>
      <c r="X51" s="346">
        <f t="shared" si="14"/>
        <v>9072851014.5</v>
      </c>
      <c r="Y51" s="346">
        <f t="shared" si="14"/>
        <v>11978542678</v>
      </c>
      <c r="Z51" s="346">
        <f t="shared" si="14"/>
        <v>11978373906</v>
      </c>
      <c r="AA51" s="351">
        <f t="shared" si="14"/>
        <v>11517922907</v>
      </c>
      <c r="AB51" s="351">
        <f t="shared" si="14"/>
        <v>0</v>
      </c>
      <c r="AC51" s="351">
        <f t="shared" si="14"/>
        <v>0</v>
      </c>
      <c r="AD51" s="351">
        <f t="shared" si="14"/>
        <v>7975056327</v>
      </c>
      <c r="AE51" s="351">
        <f t="shared" si="14"/>
        <v>3114237000</v>
      </c>
      <c r="AF51" s="351">
        <f>AF47+AF49</f>
        <v>0</v>
      </c>
      <c r="AG51" s="351">
        <f t="shared" si="14"/>
        <v>0</v>
      </c>
      <c r="AH51" s="351">
        <f t="shared" si="14"/>
        <v>0</v>
      </c>
      <c r="AI51" s="351">
        <f t="shared" si="14"/>
        <v>0</v>
      </c>
      <c r="AJ51" s="315"/>
      <c r="AK51" s="351">
        <f t="shared" si="14"/>
        <v>1891389649</v>
      </c>
      <c r="AL51" s="351">
        <f t="shared" si="14"/>
        <v>7975056327</v>
      </c>
      <c r="AM51" s="351"/>
      <c r="AN51" s="351"/>
      <c r="AO51" s="354">
        <f>AL51/AA51</f>
        <v>0.6924040377239521</v>
      </c>
      <c r="AP51" s="354">
        <f>(L51+R51+X51+AL51)/H51</f>
        <v>0.7632418542840106</v>
      </c>
      <c r="AQ51" s="784"/>
      <c r="AR51" s="694"/>
      <c r="AS51" s="694"/>
      <c r="AT51" s="713"/>
      <c r="AU51" s="697"/>
    </row>
    <row r="52" spans="1:47" s="39" customFormat="1" ht="33.75" customHeight="1" thickBot="1">
      <c r="A52" s="690"/>
      <c r="B52" s="788">
        <v>8</v>
      </c>
      <c r="C52" s="717" t="s">
        <v>210</v>
      </c>
      <c r="D52" s="738" t="s">
        <v>138</v>
      </c>
      <c r="E52" s="738">
        <v>438</v>
      </c>
      <c r="F52" s="692">
        <v>177</v>
      </c>
      <c r="G52" s="294" t="s">
        <v>8</v>
      </c>
      <c r="H52" s="301">
        <v>115</v>
      </c>
      <c r="I52" s="301">
        <v>10</v>
      </c>
      <c r="J52" s="295">
        <v>10</v>
      </c>
      <c r="K52" s="301">
        <v>10</v>
      </c>
      <c r="L52" s="301">
        <v>1</v>
      </c>
      <c r="M52" s="301">
        <v>33.6</v>
      </c>
      <c r="N52" s="295">
        <v>33.6</v>
      </c>
      <c r="O52" s="295">
        <v>33.6</v>
      </c>
      <c r="P52" s="412">
        <v>33.6</v>
      </c>
      <c r="Q52" s="295">
        <v>33.6</v>
      </c>
      <c r="R52" s="413">
        <v>27.6</v>
      </c>
      <c r="S52" s="413">
        <v>40.6</v>
      </c>
      <c r="T52" s="413">
        <v>40.6</v>
      </c>
      <c r="U52" s="429">
        <v>40.6</v>
      </c>
      <c r="V52" s="295">
        <v>40.6</v>
      </c>
      <c r="W52" s="413">
        <v>40.6</v>
      </c>
      <c r="X52" s="413">
        <v>33.6</v>
      </c>
      <c r="Y52" s="295">
        <v>85.6</v>
      </c>
      <c r="Z52" s="295">
        <v>85.6</v>
      </c>
      <c r="AA52" s="360">
        <v>85.6</v>
      </c>
      <c r="AB52" s="304"/>
      <c r="AC52" s="304"/>
      <c r="AD52" s="414">
        <v>33.6</v>
      </c>
      <c r="AE52" s="304">
        <v>115</v>
      </c>
      <c r="AF52" s="304"/>
      <c r="AG52" s="307"/>
      <c r="AH52" s="304"/>
      <c r="AI52" s="304"/>
      <c r="AJ52" s="315"/>
      <c r="AK52" s="414">
        <v>33.6</v>
      </c>
      <c r="AL52" s="414">
        <v>33.6</v>
      </c>
      <c r="AM52" s="360"/>
      <c r="AN52" s="360"/>
      <c r="AO52" s="361">
        <f>AL52/AA52</f>
        <v>0.39252336448598135</v>
      </c>
      <c r="AP52" s="361">
        <f>AL52/H52</f>
        <v>0.2921739130434783</v>
      </c>
      <c r="AQ52" s="782" t="s">
        <v>211</v>
      </c>
      <c r="AR52" s="692" t="s">
        <v>173</v>
      </c>
      <c r="AS52" s="692" t="s">
        <v>174</v>
      </c>
      <c r="AT52" s="711" t="s">
        <v>212</v>
      </c>
      <c r="AU52" s="695" t="s">
        <v>213</v>
      </c>
    </row>
    <row r="53" spans="1:47" s="39" customFormat="1" ht="33.75" customHeight="1">
      <c r="A53" s="690"/>
      <c r="B53" s="789"/>
      <c r="C53" s="718"/>
      <c r="D53" s="739"/>
      <c r="E53" s="739"/>
      <c r="F53" s="693"/>
      <c r="G53" s="309" t="s">
        <v>9</v>
      </c>
      <c r="H53" s="304">
        <f>L53+R53+X53+Z53+AE53</f>
        <v>5198915489</v>
      </c>
      <c r="I53" s="316">
        <v>587994548.9</v>
      </c>
      <c r="J53" s="362">
        <v>587994548.9</v>
      </c>
      <c r="K53" s="316">
        <v>555967780</v>
      </c>
      <c r="L53" s="333">
        <v>387590454</v>
      </c>
      <c r="M53" s="316">
        <v>2073967000</v>
      </c>
      <c r="N53" s="316">
        <v>2073967000</v>
      </c>
      <c r="O53" s="316">
        <v>2073967000</v>
      </c>
      <c r="P53" s="316">
        <v>444967000</v>
      </c>
      <c r="Q53" s="430">
        <v>393318585</v>
      </c>
      <c r="R53" s="387">
        <v>365209035</v>
      </c>
      <c r="S53" s="387">
        <v>261351000</v>
      </c>
      <c r="T53" s="387">
        <v>261351000</v>
      </c>
      <c r="U53" s="316">
        <v>302688500</v>
      </c>
      <c r="V53" s="316">
        <v>302688500</v>
      </c>
      <c r="W53" s="316">
        <v>301032000</v>
      </c>
      <c r="X53" s="316">
        <v>301032000</v>
      </c>
      <c r="Y53" s="316">
        <v>1327835000</v>
      </c>
      <c r="Z53" s="315">
        <v>1327835000</v>
      </c>
      <c r="AA53" s="315">
        <v>1218744000</v>
      </c>
      <c r="AB53" s="315"/>
      <c r="AC53" s="315"/>
      <c r="AD53" s="315">
        <v>1181571000</v>
      </c>
      <c r="AE53" s="315">
        <v>2817249000</v>
      </c>
      <c r="AF53" s="315"/>
      <c r="AG53" s="315"/>
      <c r="AH53" s="315"/>
      <c r="AI53" s="315"/>
      <c r="AJ53" s="315"/>
      <c r="AK53" s="315">
        <v>70321000</v>
      </c>
      <c r="AL53" s="315">
        <v>1181571000</v>
      </c>
      <c r="AM53" s="315"/>
      <c r="AN53" s="364"/>
      <c r="AO53" s="320">
        <f>AL53/AA53</f>
        <v>0.9694989267639471</v>
      </c>
      <c r="AP53" s="320">
        <f>(L53+R53+X53+AL53)/H53</f>
        <v>0.42997476949369967</v>
      </c>
      <c r="AQ53" s="783"/>
      <c r="AR53" s="693"/>
      <c r="AS53" s="693"/>
      <c r="AT53" s="712"/>
      <c r="AU53" s="696"/>
    </row>
    <row r="54" spans="1:47" s="39" customFormat="1" ht="31.5" customHeight="1" thickBot="1">
      <c r="A54" s="690"/>
      <c r="B54" s="789"/>
      <c r="C54" s="718"/>
      <c r="D54" s="739"/>
      <c r="E54" s="739"/>
      <c r="F54" s="693"/>
      <c r="G54" s="321" t="s">
        <v>10</v>
      </c>
      <c r="H54" s="322"/>
      <c r="I54" s="322"/>
      <c r="J54" s="323"/>
      <c r="K54" s="322"/>
      <c r="L54" s="322"/>
      <c r="M54" s="322"/>
      <c r="N54" s="322"/>
      <c r="O54" s="322"/>
      <c r="P54" s="322"/>
      <c r="Q54" s="431"/>
      <c r="R54" s="324"/>
      <c r="S54" s="324"/>
      <c r="T54" s="324"/>
      <c r="U54" s="324"/>
      <c r="V54" s="324"/>
      <c r="W54" s="324"/>
      <c r="X54" s="324"/>
      <c r="Y54" s="324"/>
      <c r="Z54" s="324"/>
      <c r="AA54" s="324"/>
      <c r="AB54" s="324"/>
      <c r="AC54" s="324"/>
      <c r="AD54" s="324"/>
      <c r="AE54" s="324"/>
      <c r="AF54" s="324"/>
      <c r="AG54" s="324"/>
      <c r="AH54" s="324"/>
      <c r="AI54" s="324"/>
      <c r="AJ54" s="324"/>
      <c r="AK54" s="324"/>
      <c r="AL54" s="324"/>
      <c r="AM54" s="324"/>
      <c r="AN54" s="324"/>
      <c r="AO54" s="324"/>
      <c r="AP54" s="324"/>
      <c r="AQ54" s="783"/>
      <c r="AR54" s="693"/>
      <c r="AS54" s="693"/>
      <c r="AT54" s="712"/>
      <c r="AU54" s="696"/>
    </row>
    <row r="55" spans="1:47" s="39" customFormat="1" ht="33.75" customHeight="1">
      <c r="A55" s="690"/>
      <c r="B55" s="789"/>
      <c r="C55" s="718"/>
      <c r="D55" s="739"/>
      <c r="E55" s="739"/>
      <c r="F55" s="693"/>
      <c r="G55" s="309" t="s">
        <v>11</v>
      </c>
      <c r="H55" s="304">
        <f>L55+R55+X55+Z55+AE55</f>
        <v>718786012</v>
      </c>
      <c r="I55" s="367"/>
      <c r="J55" s="323"/>
      <c r="K55" s="367"/>
      <c r="L55" s="367"/>
      <c r="M55" s="369">
        <v>349492474</v>
      </c>
      <c r="N55" s="369">
        <v>349492474</v>
      </c>
      <c r="O55" s="369">
        <v>349492474</v>
      </c>
      <c r="P55" s="369">
        <v>349492474</v>
      </c>
      <c r="Q55" s="430">
        <v>349492474</v>
      </c>
      <c r="R55" s="430">
        <v>283153510</v>
      </c>
      <c r="S55" s="430">
        <v>211838202</v>
      </c>
      <c r="T55" s="430">
        <v>211838202</v>
      </c>
      <c r="U55" s="430">
        <v>211838202</v>
      </c>
      <c r="V55" s="430">
        <v>211838202</v>
      </c>
      <c r="W55" s="430">
        <v>211838202</v>
      </c>
      <c r="X55" s="430">
        <v>197217102</v>
      </c>
      <c r="Y55" s="430">
        <v>238415400</v>
      </c>
      <c r="Z55" s="430">
        <v>238415400</v>
      </c>
      <c r="AA55" s="432">
        <v>238415400</v>
      </c>
      <c r="AB55" s="432"/>
      <c r="AC55" s="432"/>
      <c r="AD55" s="432">
        <v>187834193</v>
      </c>
      <c r="AE55" s="329"/>
      <c r="AF55" s="432"/>
      <c r="AG55" s="432"/>
      <c r="AH55" s="432"/>
      <c r="AI55" s="432"/>
      <c r="AJ55" s="315"/>
      <c r="AK55" s="432">
        <v>68738322</v>
      </c>
      <c r="AL55" s="315">
        <v>187834193</v>
      </c>
      <c r="AM55" s="329"/>
      <c r="AN55" s="372"/>
      <c r="AO55" s="354">
        <f aca="true" t="shared" si="15" ref="AO55:AO71">AL55/AA55</f>
        <v>0.7878442122446788</v>
      </c>
      <c r="AP55" s="354">
        <f>(L55+R55+X55+AL55)/H55</f>
        <v>0.9296296725930164</v>
      </c>
      <c r="AQ55" s="783"/>
      <c r="AR55" s="693"/>
      <c r="AS55" s="693"/>
      <c r="AT55" s="712"/>
      <c r="AU55" s="696"/>
    </row>
    <row r="56" spans="1:47" s="39" customFormat="1" ht="33.75" customHeight="1">
      <c r="A56" s="690"/>
      <c r="B56" s="789"/>
      <c r="C56" s="718"/>
      <c r="D56" s="739"/>
      <c r="E56" s="739"/>
      <c r="F56" s="693"/>
      <c r="G56" s="321" t="s">
        <v>12</v>
      </c>
      <c r="H56" s="343">
        <v>115</v>
      </c>
      <c r="I56" s="333">
        <v>10</v>
      </c>
      <c r="J56" s="373">
        <v>10</v>
      </c>
      <c r="K56" s="333">
        <v>10</v>
      </c>
      <c r="L56" s="333">
        <v>1</v>
      </c>
      <c r="M56" s="333">
        <v>33.6</v>
      </c>
      <c r="N56" s="333">
        <v>33.6</v>
      </c>
      <c r="O56" s="333">
        <v>33.6</v>
      </c>
      <c r="P56" s="415">
        <v>33.6</v>
      </c>
      <c r="Q56" s="373">
        <f>Q52</f>
        <v>33.6</v>
      </c>
      <c r="R56" s="416">
        <v>27.6</v>
      </c>
      <c r="S56" s="416">
        <v>27.6</v>
      </c>
      <c r="T56" s="416">
        <v>27.6</v>
      </c>
      <c r="U56" s="416">
        <v>27.6</v>
      </c>
      <c r="V56" s="416">
        <v>27.6</v>
      </c>
      <c r="W56" s="416">
        <f>W52</f>
        <v>40.6</v>
      </c>
      <c r="X56" s="416">
        <f>X52</f>
        <v>33.6</v>
      </c>
      <c r="Y56" s="407">
        <v>85.6</v>
      </c>
      <c r="Z56" s="407">
        <v>85.6</v>
      </c>
      <c r="AA56" s="433">
        <f>+AA52+AA54</f>
        <v>85.6</v>
      </c>
      <c r="AB56" s="343"/>
      <c r="AC56" s="343"/>
      <c r="AD56" s="433">
        <f>+AD52+AD54</f>
        <v>33.6</v>
      </c>
      <c r="AE56" s="343">
        <v>115</v>
      </c>
      <c r="AF56" s="343"/>
      <c r="AG56" s="319"/>
      <c r="AH56" s="343"/>
      <c r="AI56" s="343"/>
      <c r="AJ56" s="315"/>
      <c r="AK56" s="418">
        <v>33.6</v>
      </c>
      <c r="AL56" s="433">
        <f>+AL52+AL54</f>
        <v>33.6</v>
      </c>
      <c r="AM56" s="423"/>
      <c r="AN56" s="423"/>
      <c r="AO56" s="379">
        <f t="shared" si="15"/>
        <v>0.39252336448598135</v>
      </c>
      <c r="AP56" s="379">
        <f>AL56/H56</f>
        <v>0.2921739130434783</v>
      </c>
      <c r="AQ56" s="783"/>
      <c r="AR56" s="693"/>
      <c r="AS56" s="693"/>
      <c r="AT56" s="712"/>
      <c r="AU56" s="696"/>
    </row>
    <row r="57" spans="1:47" s="39" customFormat="1" ht="27.75" customHeight="1" thickBot="1">
      <c r="A57" s="690"/>
      <c r="B57" s="789"/>
      <c r="C57" s="719"/>
      <c r="D57" s="740"/>
      <c r="E57" s="740"/>
      <c r="F57" s="694"/>
      <c r="G57" s="345" t="s">
        <v>13</v>
      </c>
      <c r="H57" s="346">
        <f>H53+H55</f>
        <v>5917701501</v>
      </c>
      <c r="I57" s="346">
        <f aca="true" t="shared" si="16" ref="I57:AL57">I53+I55</f>
        <v>587994548.9</v>
      </c>
      <c r="J57" s="346">
        <f t="shared" si="16"/>
        <v>587994548.9</v>
      </c>
      <c r="K57" s="346">
        <f t="shared" si="16"/>
        <v>555967780</v>
      </c>
      <c r="L57" s="346">
        <f t="shared" si="16"/>
        <v>387590454</v>
      </c>
      <c r="M57" s="346">
        <f t="shared" si="16"/>
        <v>2423459474</v>
      </c>
      <c r="N57" s="346">
        <f t="shared" si="16"/>
        <v>2423459474</v>
      </c>
      <c r="O57" s="346">
        <f t="shared" si="16"/>
        <v>2423459474</v>
      </c>
      <c r="P57" s="346">
        <f t="shared" si="16"/>
        <v>794459474</v>
      </c>
      <c r="Q57" s="346">
        <f t="shared" si="16"/>
        <v>742811059</v>
      </c>
      <c r="R57" s="346">
        <f t="shared" si="16"/>
        <v>648362545</v>
      </c>
      <c r="S57" s="346">
        <f t="shared" si="16"/>
        <v>473189202</v>
      </c>
      <c r="T57" s="346">
        <f t="shared" si="16"/>
        <v>473189202</v>
      </c>
      <c r="U57" s="346">
        <f t="shared" si="16"/>
        <v>514526702</v>
      </c>
      <c r="V57" s="346">
        <f t="shared" si="16"/>
        <v>514526702</v>
      </c>
      <c r="W57" s="346">
        <f t="shared" si="16"/>
        <v>512870202</v>
      </c>
      <c r="X57" s="346">
        <f t="shared" si="16"/>
        <v>498249102</v>
      </c>
      <c r="Y57" s="346">
        <f t="shared" si="16"/>
        <v>1566250400</v>
      </c>
      <c r="Z57" s="346">
        <f t="shared" si="16"/>
        <v>1566250400</v>
      </c>
      <c r="AA57" s="351">
        <f t="shared" si="16"/>
        <v>1457159400</v>
      </c>
      <c r="AB57" s="351">
        <f t="shared" si="16"/>
        <v>0</v>
      </c>
      <c r="AC57" s="351">
        <f t="shared" si="16"/>
        <v>0</v>
      </c>
      <c r="AD57" s="351">
        <f t="shared" si="16"/>
        <v>1369405193</v>
      </c>
      <c r="AE57" s="351">
        <f t="shared" si="16"/>
        <v>2817249000</v>
      </c>
      <c r="AF57" s="351">
        <f t="shared" si="16"/>
        <v>0</v>
      </c>
      <c r="AG57" s="351">
        <f t="shared" si="16"/>
        <v>0</v>
      </c>
      <c r="AH57" s="351">
        <f t="shared" si="16"/>
        <v>0</v>
      </c>
      <c r="AI57" s="351">
        <f t="shared" si="16"/>
        <v>0</v>
      </c>
      <c r="AJ57" s="315"/>
      <c r="AK57" s="351">
        <f t="shared" si="16"/>
        <v>139059322</v>
      </c>
      <c r="AL57" s="351">
        <f t="shared" si="16"/>
        <v>1369405193</v>
      </c>
      <c r="AM57" s="351"/>
      <c r="AN57" s="351"/>
      <c r="AO57" s="354">
        <f t="shared" si="15"/>
        <v>0.9397772083136546</v>
      </c>
      <c r="AP57" s="354">
        <f>(L57+R57+X57+AL57)/H57</f>
        <v>0.490664710531502</v>
      </c>
      <c r="AQ57" s="784"/>
      <c r="AR57" s="694"/>
      <c r="AS57" s="694"/>
      <c r="AT57" s="713"/>
      <c r="AU57" s="697"/>
    </row>
    <row r="58" spans="1:47" s="39" customFormat="1" ht="27.75" customHeight="1">
      <c r="A58" s="690"/>
      <c r="B58" s="717">
        <v>9</v>
      </c>
      <c r="C58" s="738" t="s">
        <v>214</v>
      </c>
      <c r="D58" s="692" t="s">
        <v>140</v>
      </c>
      <c r="E58" s="692">
        <v>439</v>
      </c>
      <c r="F58" s="692">
        <v>177</v>
      </c>
      <c r="G58" s="294" t="s">
        <v>8</v>
      </c>
      <c r="H58" s="360">
        <f>L58+R58+X58+Z58+AE58</f>
        <v>84.80000000000001</v>
      </c>
      <c r="I58" s="301">
        <v>10</v>
      </c>
      <c r="J58" s="295">
        <v>10</v>
      </c>
      <c r="K58" s="301">
        <v>10</v>
      </c>
      <c r="L58" s="295">
        <v>6.33</v>
      </c>
      <c r="M58" s="295">
        <v>45</v>
      </c>
      <c r="N58" s="412">
        <v>45</v>
      </c>
      <c r="O58" s="301">
        <v>45</v>
      </c>
      <c r="P58" s="301">
        <v>70</v>
      </c>
      <c r="Q58" s="295">
        <v>70</v>
      </c>
      <c r="R58" s="413">
        <v>11.8</v>
      </c>
      <c r="S58" s="413">
        <v>60</v>
      </c>
      <c r="T58" s="413">
        <v>44.67</v>
      </c>
      <c r="U58" s="355">
        <v>44.67</v>
      </c>
      <c r="V58" s="434">
        <v>44.67</v>
      </c>
      <c r="W58" s="413">
        <v>44.67</v>
      </c>
      <c r="X58" s="413">
        <v>3.64</v>
      </c>
      <c r="Y58" s="295">
        <v>53.03</v>
      </c>
      <c r="Z58" s="295">
        <v>53.03</v>
      </c>
      <c r="AA58" s="303">
        <v>53.03</v>
      </c>
      <c r="AB58" s="306"/>
      <c r="AC58" s="306"/>
      <c r="AD58" s="356">
        <v>0.5</v>
      </c>
      <c r="AE58" s="360">
        <v>10</v>
      </c>
      <c r="AF58" s="304"/>
      <c r="AG58" s="307"/>
      <c r="AH58" s="304"/>
      <c r="AI58" s="304"/>
      <c r="AJ58" s="315"/>
      <c r="AK58" s="358">
        <v>0</v>
      </c>
      <c r="AL58" s="356">
        <v>0.5</v>
      </c>
      <c r="AM58" s="360"/>
      <c r="AN58" s="360"/>
      <c r="AO58" s="361">
        <f t="shared" si="15"/>
        <v>0.009428625306430322</v>
      </c>
      <c r="AP58" s="361">
        <f>(L58+R58+X58+AL58)/H58</f>
        <v>0.2626179245283019</v>
      </c>
      <c r="AQ58" s="711" t="s">
        <v>517</v>
      </c>
      <c r="AR58" s="692" t="s">
        <v>515</v>
      </c>
      <c r="AS58" s="692" t="s">
        <v>516</v>
      </c>
      <c r="AT58" s="692" t="s">
        <v>179</v>
      </c>
      <c r="AU58" s="692" t="s">
        <v>180</v>
      </c>
    </row>
    <row r="59" spans="1:47" s="39" customFormat="1" ht="33.75" customHeight="1" thickBot="1">
      <c r="A59" s="690"/>
      <c r="B59" s="718"/>
      <c r="C59" s="739"/>
      <c r="D59" s="693"/>
      <c r="E59" s="693"/>
      <c r="F59" s="693"/>
      <c r="G59" s="309" t="s">
        <v>9</v>
      </c>
      <c r="H59" s="316">
        <f>L59+R59+X59+Z59+AE59</f>
        <v>8089690303</v>
      </c>
      <c r="I59" s="316">
        <v>1122604667</v>
      </c>
      <c r="J59" s="362">
        <v>1122604667</v>
      </c>
      <c r="K59" s="316">
        <v>1139706445</v>
      </c>
      <c r="L59" s="333">
        <v>1138082493</v>
      </c>
      <c r="M59" s="316">
        <v>1851963000</v>
      </c>
      <c r="N59" s="316">
        <v>1851963000</v>
      </c>
      <c r="O59" s="316">
        <v>1851963000</v>
      </c>
      <c r="P59" s="316">
        <v>1851963000</v>
      </c>
      <c r="Q59" s="316">
        <v>1779090740</v>
      </c>
      <c r="R59" s="387">
        <v>1764074733</v>
      </c>
      <c r="S59" s="387">
        <v>1860257000</v>
      </c>
      <c r="T59" s="387">
        <v>1860257000</v>
      </c>
      <c r="U59" s="316">
        <v>1836868000</v>
      </c>
      <c r="V59" s="316">
        <v>1831892077</v>
      </c>
      <c r="W59" s="435">
        <v>1887596077</v>
      </c>
      <c r="X59" s="435">
        <v>1886841077</v>
      </c>
      <c r="Y59" s="316">
        <v>2301446000</v>
      </c>
      <c r="Z59" s="316">
        <v>2301446000</v>
      </c>
      <c r="AA59" s="315">
        <v>2231519000</v>
      </c>
      <c r="AB59" s="315"/>
      <c r="AC59" s="315"/>
      <c r="AD59" s="315">
        <v>1625916000</v>
      </c>
      <c r="AE59" s="315">
        <v>999246000</v>
      </c>
      <c r="AF59" s="315"/>
      <c r="AG59" s="315"/>
      <c r="AH59" s="315"/>
      <c r="AI59" s="315"/>
      <c r="AJ59" s="315"/>
      <c r="AK59" s="315">
        <v>75910000</v>
      </c>
      <c r="AL59" s="315">
        <v>1625916000</v>
      </c>
      <c r="AM59" s="315"/>
      <c r="AN59" s="364"/>
      <c r="AO59" s="320">
        <f t="shared" si="15"/>
        <v>0.7286140068715525</v>
      </c>
      <c r="AP59" s="320">
        <f>(L59+R59+X59+AL59)/H59</f>
        <v>0.7929740277722471</v>
      </c>
      <c r="AQ59" s="712"/>
      <c r="AR59" s="693"/>
      <c r="AS59" s="693"/>
      <c r="AT59" s="693" t="s">
        <v>179</v>
      </c>
      <c r="AU59" s="693"/>
    </row>
    <row r="60" spans="1:47" s="39" customFormat="1" ht="29.25" customHeight="1">
      <c r="A60" s="690"/>
      <c r="B60" s="718"/>
      <c r="C60" s="739"/>
      <c r="D60" s="693"/>
      <c r="E60" s="693"/>
      <c r="F60" s="693"/>
      <c r="G60" s="321" t="s">
        <v>10</v>
      </c>
      <c r="H60" s="419">
        <f>L60+R60+X60+Z60</f>
        <v>115.2</v>
      </c>
      <c r="I60" s="322"/>
      <c r="J60" s="323"/>
      <c r="K60" s="322"/>
      <c r="L60" s="322"/>
      <c r="M60" s="436">
        <v>3.67</v>
      </c>
      <c r="N60" s="436">
        <v>3.67</v>
      </c>
      <c r="O60" s="436">
        <v>3.67</v>
      </c>
      <c r="P60" s="436">
        <v>3.67</v>
      </c>
      <c r="Q60" s="407">
        <v>3.67</v>
      </c>
      <c r="R60" s="370">
        <v>0</v>
      </c>
      <c r="S60" s="370">
        <v>61.9</v>
      </c>
      <c r="T60" s="417">
        <v>77.2</v>
      </c>
      <c r="U60" s="437">
        <v>77.2</v>
      </c>
      <c r="V60" s="438">
        <v>77.2</v>
      </c>
      <c r="W60" s="417">
        <v>77.2</v>
      </c>
      <c r="X60" s="417">
        <v>33.2</v>
      </c>
      <c r="Y60" s="327">
        <v>82</v>
      </c>
      <c r="Z60" s="327">
        <v>82</v>
      </c>
      <c r="AA60" s="328">
        <v>82</v>
      </c>
      <c r="AB60" s="319"/>
      <c r="AC60" s="319"/>
      <c r="AD60" s="544">
        <f>0.1+AK60</f>
        <v>0.44000000000000006</v>
      </c>
      <c r="AE60" s="319"/>
      <c r="AF60" s="319"/>
      <c r="AG60" s="319"/>
      <c r="AH60" s="319"/>
      <c r="AI60" s="319"/>
      <c r="AJ60" s="315"/>
      <c r="AK60" s="376">
        <v>0.34</v>
      </c>
      <c r="AL60" s="544">
        <v>0.44</v>
      </c>
      <c r="AM60" s="423"/>
      <c r="AN60" s="423"/>
      <c r="AO60" s="361">
        <f t="shared" si="15"/>
        <v>0.005365853658536586</v>
      </c>
      <c r="AP60" s="320"/>
      <c r="AQ60" s="712"/>
      <c r="AR60" s="693"/>
      <c r="AS60" s="693"/>
      <c r="AT60" s="693" t="s">
        <v>179</v>
      </c>
      <c r="AU60" s="693"/>
    </row>
    <row r="61" spans="1:47" s="39" customFormat="1" ht="28.5" customHeight="1">
      <c r="A61" s="690"/>
      <c r="B61" s="718"/>
      <c r="C61" s="739"/>
      <c r="D61" s="693"/>
      <c r="E61" s="693"/>
      <c r="F61" s="693"/>
      <c r="G61" s="309" t="s">
        <v>11</v>
      </c>
      <c r="H61" s="315">
        <f>L61+R61+X61+Z61</f>
        <v>3507058034</v>
      </c>
      <c r="I61" s="367"/>
      <c r="J61" s="323"/>
      <c r="K61" s="367"/>
      <c r="L61" s="367"/>
      <c r="M61" s="388">
        <v>1073707081</v>
      </c>
      <c r="N61" s="388">
        <v>1073707081</v>
      </c>
      <c r="O61" s="388">
        <v>1073707081</v>
      </c>
      <c r="P61" s="388">
        <v>1073707081</v>
      </c>
      <c r="Q61" s="430">
        <v>1073707081</v>
      </c>
      <c r="R61" s="430">
        <v>1073707081</v>
      </c>
      <c r="S61" s="430">
        <v>1469796490</v>
      </c>
      <c r="T61" s="430">
        <v>1469796490</v>
      </c>
      <c r="U61" s="430">
        <v>1469796490</v>
      </c>
      <c r="V61" s="430">
        <v>1469796490</v>
      </c>
      <c r="W61" s="430">
        <v>1469796490</v>
      </c>
      <c r="X61" s="430">
        <v>1469796490</v>
      </c>
      <c r="Y61" s="430">
        <v>963554463</v>
      </c>
      <c r="Z61" s="430">
        <v>963554463</v>
      </c>
      <c r="AA61" s="432">
        <v>963554463</v>
      </c>
      <c r="AB61" s="432"/>
      <c r="AC61" s="432"/>
      <c r="AD61" s="432">
        <v>681239572</v>
      </c>
      <c r="AE61" s="432"/>
      <c r="AF61" s="432"/>
      <c r="AG61" s="432"/>
      <c r="AH61" s="432"/>
      <c r="AI61" s="432"/>
      <c r="AJ61" s="315"/>
      <c r="AK61" s="432">
        <v>413715338</v>
      </c>
      <c r="AL61" s="432">
        <v>681239572</v>
      </c>
      <c r="AM61" s="329"/>
      <c r="AN61" s="372"/>
      <c r="AO61" s="354">
        <f t="shared" si="15"/>
        <v>0.7070068150366712</v>
      </c>
      <c r="AP61" s="320">
        <f aca="true" t="shared" si="17" ref="AP61:AP62">(L61+R61+X61+AL61)/H61</f>
        <v>0.9195009354669835</v>
      </c>
      <c r="AQ61" s="712"/>
      <c r="AR61" s="693"/>
      <c r="AS61" s="693"/>
      <c r="AT61" s="693" t="s">
        <v>179</v>
      </c>
      <c r="AU61" s="693"/>
    </row>
    <row r="62" spans="1:47" s="39" customFormat="1" ht="25.5" customHeight="1">
      <c r="A62" s="690"/>
      <c r="B62" s="718"/>
      <c r="C62" s="739"/>
      <c r="D62" s="693"/>
      <c r="E62" s="693"/>
      <c r="F62" s="693"/>
      <c r="G62" s="321" t="s">
        <v>12</v>
      </c>
      <c r="H62" s="343">
        <f>H58+H60</f>
        <v>200</v>
      </c>
      <c r="I62" s="333">
        <v>10</v>
      </c>
      <c r="J62" s="373">
        <v>10</v>
      </c>
      <c r="K62" s="333">
        <v>10</v>
      </c>
      <c r="L62" s="373">
        <v>6.33</v>
      </c>
      <c r="M62" s="373">
        <v>48.67</v>
      </c>
      <c r="N62" s="373">
        <v>48.67</v>
      </c>
      <c r="O62" s="373">
        <v>48.67</v>
      </c>
      <c r="P62" s="373">
        <v>73.67</v>
      </c>
      <c r="Q62" s="373">
        <v>73.67</v>
      </c>
      <c r="R62" s="370">
        <v>11.8</v>
      </c>
      <c r="S62" s="370">
        <v>121.9</v>
      </c>
      <c r="T62" s="417">
        <v>121.87</v>
      </c>
      <c r="U62" s="327">
        <v>121.87</v>
      </c>
      <c r="V62" s="438">
        <v>121.87</v>
      </c>
      <c r="W62" s="439">
        <v>121.87</v>
      </c>
      <c r="X62" s="439">
        <v>36.84</v>
      </c>
      <c r="Y62" s="407">
        <v>135.03</v>
      </c>
      <c r="Z62" s="407">
        <v>135.03</v>
      </c>
      <c r="AA62" s="328">
        <f>AA58+AA60</f>
        <v>135.03</v>
      </c>
      <c r="AB62" s="343"/>
      <c r="AC62" s="343"/>
      <c r="AD62" s="375">
        <f>AD60+AD58</f>
        <v>0.9400000000000001</v>
      </c>
      <c r="AE62" s="423">
        <v>10</v>
      </c>
      <c r="AF62" s="343"/>
      <c r="AG62" s="319"/>
      <c r="AH62" s="343"/>
      <c r="AI62" s="343"/>
      <c r="AJ62" s="315"/>
      <c r="AK62" s="376">
        <v>0.34</v>
      </c>
      <c r="AL62" s="375">
        <f>AL60+AL58</f>
        <v>0.94</v>
      </c>
      <c r="AM62" s="423"/>
      <c r="AN62" s="423"/>
      <c r="AO62" s="379">
        <f t="shared" si="15"/>
        <v>0.00696141598163371</v>
      </c>
      <c r="AP62" s="320">
        <f t="shared" si="17"/>
        <v>0.27955</v>
      </c>
      <c r="AQ62" s="712"/>
      <c r="AR62" s="693"/>
      <c r="AS62" s="693"/>
      <c r="AT62" s="693" t="s">
        <v>179</v>
      </c>
      <c r="AU62" s="693"/>
    </row>
    <row r="63" spans="1:47" s="39" customFormat="1" ht="25.5" customHeight="1" thickBot="1">
      <c r="A63" s="690"/>
      <c r="B63" s="719"/>
      <c r="C63" s="740"/>
      <c r="D63" s="694"/>
      <c r="E63" s="694"/>
      <c r="F63" s="694"/>
      <c r="G63" s="345" t="s">
        <v>13</v>
      </c>
      <c r="H63" s="351">
        <f>H59+H61</f>
        <v>11596748337</v>
      </c>
      <c r="I63" s="346">
        <v>1122604667</v>
      </c>
      <c r="J63" s="381">
        <v>1122604667</v>
      </c>
      <c r="K63" s="346">
        <v>1139706445</v>
      </c>
      <c r="L63" s="346">
        <v>1138082493</v>
      </c>
      <c r="M63" s="346">
        <v>2925670081</v>
      </c>
      <c r="N63" s="346">
        <v>2925670081</v>
      </c>
      <c r="O63" s="346">
        <v>2925670081</v>
      </c>
      <c r="P63" s="346">
        <v>2925670081</v>
      </c>
      <c r="Q63" s="346">
        <v>2852797821</v>
      </c>
      <c r="R63" s="346">
        <v>2837781814</v>
      </c>
      <c r="S63" s="440">
        <v>3330053490</v>
      </c>
      <c r="T63" s="346">
        <v>3330053490</v>
      </c>
      <c r="U63" s="346">
        <v>3306664490</v>
      </c>
      <c r="V63" s="346">
        <v>3301688567</v>
      </c>
      <c r="W63" s="346">
        <v>3357392567</v>
      </c>
      <c r="X63" s="346">
        <v>3356637567</v>
      </c>
      <c r="Y63" s="346">
        <v>3265000463</v>
      </c>
      <c r="Z63" s="346">
        <v>3265000463</v>
      </c>
      <c r="AA63" s="441">
        <f>+AA59+AA61</f>
        <v>3195073463</v>
      </c>
      <c r="AB63" s="441">
        <f aca="true" t="shared" si="18" ref="AB63:AD63">+AB59+AB61</f>
        <v>0</v>
      </c>
      <c r="AC63" s="441">
        <f t="shared" si="18"/>
        <v>0</v>
      </c>
      <c r="AD63" s="441">
        <f t="shared" si="18"/>
        <v>2307155572</v>
      </c>
      <c r="AE63" s="351">
        <v>999246000</v>
      </c>
      <c r="AF63" s="351"/>
      <c r="AG63" s="353"/>
      <c r="AH63" s="351"/>
      <c r="AI63" s="351"/>
      <c r="AJ63" s="315"/>
      <c r="AK63" s="351">
        <v>793363764</v>
      </c>
      <c r="AL63" s="441">
        <f aca="true" t="shared" si="19" ref="AL63">+AL59+AL61</f>
        <v>2307155572</v>
      </c>
      <c r="AM63" s="351"/>
      <c r="AN63" s="351"/>
      <c r="AO63" s="354">
        <f t="shared" si="15"/>
        <v>0.7220978167537051</v>
      </c>
      <c r="AP63" s="354">
        <f>(L63+R63+X63+AL63)/H63</f>
        <v>0.8312379613554427</v>
      </c>
      <c r="AQ63" s="713"/>
      <c r="AR63" s="694"/>
      <c r="AS63" s="694"/>
      <c r="AT63" s="694" t="s">
        <v>179</v>
      </c>
      <c r="AU63" s="694"/>
    </row>
    <row r="64" spans="1:47" s="39" customFormat="1" ht="33.75" customHeight="1">
      <c r="A64" s="690"/>
      <c r="B64" s="717">
        <v>10</v>
      </c>
      <c r="C64" s="738" t="s">
        <v>215</v>
      </c>
      <c r="D64" s="692" t="s">
        <v>140</v>
      </c>
      <c r="E64" s="692">
        <v>435</v>
      </c>
      <c r="F64" s="692">
        <v>177</v>
      </c>
      <c r="G64" s="294" t="s">
        <v>8</v>
      </c>
      <c r="H64" s="442">
        <f>L64+R64+X64+Z64+AE64</f>
        <v>0.532</v>
      </c>
      <c r="I64" s="443">
        <v>5</v>
      </c>
      <c r="J64" s="295">
        <v>5</v>
      </c>
      <c r="K64" s="444">
        <v>0.05</v>
      </c>
      <c r="L64" s="444">
        <v>0.031</v>
      </c>
      <c r="M64" s="444">
        <v>0.2</v>
      </c>
      <c r="N64" s="444">
        <v>0.2</v>
      </c>
      <c r="O64" s="445">
        <v>0.2</v>
      </c>
      <c r="P64" s="445">
        <v>0.2</v>
      </c>
      <c r="Q64" s="446">
        <v>0.2</v>
      </c>
      <c r="R64" s="447">
        <v>0.137</v>
      </c>
      <c r="S64" s="447">
        <v>0.35</v>
      </c>
      <c r="T64" s="447">
        <v>0.2585</v>
      </c>
      <c r="U64" s="447">
        <v>0.2585</v>
      </c>
      <c r="V64" s="448">
        <v>0.2585</v>
      </c>
      <c r="W64" s="446">
        <v>0.2585</v>
      </c>
      <c r="X64" s="446">
        <v>0</v>
      </c>
      <c r="Y64" s="446">
        <v>0.35</v>
      </c>
      <c r="Z64" s="446">
        <v>0.35</v>
      </c>
      <c r="AA64" s="449">
        <v>0.35</v>
      </c>
      <c r="AB64" s="449"/>
      <c r="AC64" s="449"/>
      <c r="AD64" s="449">
        <v>0</v>
      </c>
      <c r="AE64" s="450">
        <v>0.014</v>
      </c>
      <c r="AF64" s="451"/>
      <c r="AG64" s="307"/>
      <c r="AH64" s="451"/>
      <c r="AI64" s="451"/>
      <c r="AJ64" s="315"/>
      <c r="AK64" s="545">
        <v>0</v>
      </c>
      <c r="AL64" s="546">
        <v>0</v>
      </c>
      <c r="AM64" s="450"/>
      <c r="AN64" s="452"/>
      <c r="AO64" s="361">
        <f t="shared" si="15"/>
        <v>0</v>
      </c>
      <c r="AP64" s="361">
        <f>(L64+R64+X64+AL64)/H64</f>
        <v>0.3157894736842105</v>
      </c>
      <c r="AQ64" s="711" t="s">
        <v>521</v>
      </c>
      <c r="AR64" s="692" t="s">
        <v>522</v>
      </c>
      <c r="AS64" s="692" t="s">
        <v>523</v>
      </c>
      <c r="AT64" s="711" t="s">
        <v>183</v>
      </c>
      <c r="AU64" s="695" t="s">
        <v>216</v>
      </c>
    </row>
    <row r="65" spans="1:47" s="39" customFormat="1" ht="33.75" customHeight="1" thickBot="1">
      <c r="A65" s="690"/>
      <c r="B65" s="718"/>
      <c r="C65" s="739"/>
      <c r="D65" s="693"/>
      <c r="E65" s="693"/>
      <c r="F65" s="693"/>
      <c r="G65" s="309" t="s">
        <v>9</v>
      </c>
      <c r="H65" s="316">
        <f>L65+R65+X65+Z65+AE65</f>
        <v>5232162713</v>
      </c>
      <c r="I65" s="316">
        <v>454522393</v>
      </c>
      <c r="J65" s="362">
        <v>454522393</v>
      </c>
      <c r="K65" s="316">
        <v>277869386</v>
      </c>
      <c r="L65" s="333">
        <v>277154416</v>
      </c>
      <c r="M65" s="316">
        <v>1233357000</v>
      </c>
      <c r="N65" s="316">
        <v>1233357000</v>
      </c>
      <c r="O65" s="316">
        <v>1233357000</v>
      </c>
      <c r="P65" s="316">
        <v>1226007000</v>
      </c>
      <c r="Q65" s="316">
        <v>970783000</v>
      </c>
      <c r="R65" s="387">
        <v>935053537</v>
      </c>
      <c r="S65" s="387">
        <v>1553036000</v>
      </c>
      <c r="T65" s="387">
        <v>1553036000</v>
      </c>
      <c r="U65" s="316">
        <v>1621761458</v>
      </c>
      <c r="V65" s="316">
        <v>1621761458</v>
      </c>
      <c r="W65" s="316">
        <v>1503657458</v>
      </c>
      <c r="X65" s="316">
        <v>1487006760</v>
      </c>
      <c r="Y65" s="316">
        <v>1913202000</v>
      </c>
      <c r="Z65" s="392">
        <v>1913202000</v>
      </c>
      <c r="AA65" s="315">
        <v>1292220000</v>
      </c>
      <c r="AB65" s="315"/>
      <c r="AC65" s="315"/>
      <c r="AD65" s="392">
        <v>1104146243</v>
      </c>
      <c r="AE65" s="315">
        <v>619746000</v>
      </c>
      <c r="AF65" s="315"/>
      <c r="AG65" s="315"/>
      <c r="AH65" s="315"/>
      <c r="AI65" s="315"/>
      <c r="AJ65" s="315"/>
      <c r="AK65" s="315">
        <v>95696584</v>
      </c>
      <c r="AL65" s="315">
        <v>1104146243</v>
      </c>
      <c r="AM65" s="315"/>
      <c r="AN65" s="364"/>
      <c r="AO65" s="320">
        <f t="shared" si="15"/>
        <v>0.854456859513086</v>
      </c>
      <c r="AP65" s="320">
        <f>(L65+R65+X65+AL65)/H65</f>
        <v>0.7269194718562645</v>
      </c>
      <c r="AQ65" s="712"/>
      <c r="AR65" s="693"/>
      <c r="AS65" s="693"/>
      <c r="AT65" s="712"/>
      <c r="AU65" s="696"/>
    </row>
    <row r="66" spans="1:47" s="39" customFormat="1" ht="33.75" customHeight="1">
      <c r="A66" s="690"/>
      <c r="B66" s="718"/>
      <c r="C66" s="739"/>
      <c r="D66" s="693"/>
      <c r="E66" s="693"/>
      <c r="F66" s="693"/>
      <c r="G66" s="321" t="s">
        <v>10</v>
      </c>
      <c r="H66" s="453">
        <f>L66+R66+X66+Z66</f>
        <v>0.468</v>
      </c>
      <c r="I66" s="322"/>
      <c r="J66" s="323"/>
      <c r="K66" s="322"/>
      <c r="L66" s="322"/>
      <c r="M66" s="454">
        <v>0.019</v>
      </c>
      <c r="N66" s="455">
        <v>0.019</v>
      </c>
      <c r="O66" s="454">
        <v>1.9</v>
      </c>
      <c r="P66" s="456">
        <v>0.019</v>
      </c>
      <c r="Q66" s="446">
        <v>0.019</v>
      </c>
      <c r="R66" s="446">
        <v>0.0095</v>
      </c>
      <c r="S66" s="446">
        <v>0.075</v>
      </c>
      <c r="T66" s="446">
        <v>0.2</v>
      </c>
      <c r="U66" s="446">
        <v>0.2</v>
      </c>
      <c r="V66" s="446">
        <v>0.2</v>
      </c>
      <c r="W66" s="446">
        <v>0.2</v>
      </c>
      <c r="X66" s="446">
        <v>0.2</v>
      </c>
      <c r="Y66" s="446">
        <v>0.2585</v>
      </c>
      <c r="Z66" s="457">
        <v>0.2585</v>
      </c>
      <c r="AA66" s="458">
        <v>0.2585</v>
      </c>
      <c r="AB66" s="328"/>
      <c r="AC66" s="328"/>
      <c r="AD66" s="458">
        <v>0</v>
      </c>
      <c r="AE66" s="328"/>
      <c r="AF66" s="328"/>
      <c r="AG66" s="328"/>
      <c r="AH66" s="328"/>
      <c r="AI66" s="328"/>
      <c r="AJ66" s="315"/>
      <c r="AK66" s="459">
        <v>0</v>
      </c>
      <c r="AL66" s="458">
        <v>0</v>
      </c>
      <c r="AM66" s="459"/>
      <c r="AN66" s="460"/>
      <c r="AO66" s="361">
        <f t="shared" si="15"/>
        <v>0</v>
      </c>
      <c r="AP66" s="320"/>
      <c r="AQ66" s="712"/>
      <c r="AR66" s="693"/>
      <c r="AS66" s="693"/>
      <c r="AT66" s="712"/>
      <c r="AU66" s="696"/>
    </row>
    <row r="67" spans="1:47" s="39" customFormat="1" ht="33.75" customHeight="1" thickBot="1">
      <c r="A67" s="690"/>
      <c r="B67" s="718"/>
      <c r="C67" s="739"/>
      <c r="D67" s="693"/>
      <c r="E67" s="693"/>
      <c r="F67" s="693"/>
      <c r="G67" s="309" t="s">
        <v>11</v>
      </c>
      <c r="H67" s="315">
        <f>L67+R67+X67+Z67</f>
        <v>1906119382.0110195</v>
      </c>
      <c r="I67" s="367"/>
      <c r="J67" s="323"/>
      <c r="K67" s="367"/>
      <c r="L67" s="367"/>
      <c r="M67" s="369">
        <v>211924274</v>
      </c>
      <c r="N67" s="369">
        <v>211924274</v>
      </c>
      <c r="O67" s="369">
        <v>211924274</v>
      </c>
      <c r="P67" s="369">
        <v>211924274</v>
      </c>
      <c r="Q67" s="430">
        <v>211216300</v>
      </c>
      <c r="R67" s="430">
        <v>184434737</v>
      </c>
      <c r="S67" s="430">
        <v>485081534</v>
      </c>
      <c r="T67" s="430">
        <v>493661534</v>
      </c>
      <c r="U67" s="430">
        <v>493661534</v>
      </c>
      <c r="V67" s="430">
        <v>493661534</v>
      </c>
      <c r="W67" s="430">
        <v>485367534</v>
      </c>
      <c r="X67" s="430">
        <v>402532054</v>
      </c>
      <c r="Y67" s="430">
        <v>1319152591</v>
      </c>
      <c r="Z67" s="461">
        <v>1319152591.0110195</v>
      </c>
      <c r="AA67" s="432">
        <v>1319152591</v>
      </c>
      <c r="AB67" s="432"/>
      <c r="AC67" s="432"/>
      <c r="AD67" s="432">
        <v>962891410</v>
      </c>
      <c r="AE67" s="432"/>
      <c r="AF67" s="432"/>
      <c r="AG67" s="432"/>
      <c r="AH67" s="432"/>
      <c r="AI67" s="432"/>
      <c r="AJ67" s="315"/>
      <c r="AK67" s="432">
        <v>322858758</v>
      </c>
      <c r="AL67" s="315">
        <v>962891410</v>
      </c>
      <c r="AM67" s="329"/>
      <c r="AN67" s="372"/>
      <c r="AO67" s="354">
        <f t="shared" si="15"/>
        <v>0.7299317884597931</v>
      </c>
      <c r="AP67" s="320">
        <f aca="true" t="shared" si="20" ref="AP67:AP68">(L67+R67+X67+AL67)/H67</f>
        <v>0.81309608182298</v>
      </c>
      <c r="AQ67" s="712"/>
      <c r="AR67" s="693"/>
      <c r="AS67" s="693"/>
      <c r="AT67" s="712"/>
      <c r="AU67" s="696"/>
    </row>
    <row r="68" spans="1:47" s="39" customFormat="1" ht="33.75" customHeight="1">
      <c r="A68" s="690"/>
      <c r="B68" s="718"/>
      <c r="C68" s="739"/>
      <c r="D68" s="693"/>
      <c r="E68" s="693"/>
      <c r="F68" s="693"/>
      <c r="G68" s="321" t="s">
        <v>12</v>
      </c>
      <c r="H68" s="462">
        <f>H64+H66</f>
        <v>1</v>
      </c>
      <c r="I68" s="463">
        <v>0.05</v>
      </c>
      <c r="J68" s="373">
        <v>5</v>
      </c>
      <c r="K68" s="464">
        <v>0.05</v>
      </c>
      <c r="L68" s="464">
        <v>0.031</v>
      </c>
      <c r="M68" s="465">
        <v>0.219</v>
      </c>
      <c r="N68" s="455">
        <v>0.219</v>
      </c>
      <c r="O68" s="378">
        <v>21.9</v>
      </c>
      <c r="P68" s="455">
        <v>0.219</v>
      </c>
      <c r="Q68" s="446">
        <v>0.219</v>
      </c>
      <c r="R68" s="446">
        <v>0.14650000000000002</v>
      </c>
      <c r="S68" s="446">
        <v>0.425</v>
      </c>
      <c r="T68" s="446">
        <v>0.4585</v>
      </c>
      <c r="U68" s="446">
        <v>0.4585</v>
      </c>
      <c r="V68" s="446">
        <v>0.4585</v>
      </c>
      <c r="W68" s="446">
        <v>0.4585</v>
      </c>
      <c r="X68" s="446">
        <v>0.2</v>
      </c>
      <c r="Y68" s="446">
        <f>Y64+Y66</f>
        <v>0.6085</v>
      </c>
      <c r="Z68" s="457">
        <f>Z64+Z66</f>
        <v>0.6085</v>
      </c>
      <c r="AA68" s="547">
        <f>AA64+AA66</f>
        <v>0.6085</v>
      </c>
      <c r="AB68" s="466"/>
      <c r="AC68" s="466"/>
      <c r="AD68" s="458">
        <f>AD64+AD66</f>
        <v>0</v>
      </c>
      <c r="AE68" s="467">
        <v>0.032</v>
      </c>
      <c r="AF68" s="465"/>
      <c r="AG68" s="319"/>
      <c r="AH68" s="343"/>
      <c r="AI68" s="343"/>
      <c r="AJ68" s="315"/>
      <c r="AK68" s="459">
        <v>0</v>
      </c>
      <c r="AL68" s="458">
        <f>AL64+AL66</f>
        <v>0</v>
      </c>
      <c r="AM68" s="460"/>
      <c r="AN68" s="460"/>
      <c r="AO68" s="379">
        <f t="shared" si="15"/>
        <v>0</v>
      </c>
      <c r="AP68" s="320">
        <f t="shared" si="20"/>
        <v>0.37750000000000006</v>
      </c>
      <c r="AQ68" s="712"/>
      <c r="AR68" s="693"/>
      <c r="AS68" s="693"/>
      <c r="AT68" s="712"/>
      <c r="AU68" s="696"/>
    </row>
    <row r="69" spans="1:47" s="39" customFormat="1" ht="25.5" customHeight="1" thickBot="1">
      <c r="A69" s="690"/>
      <c r="B69" s="719"/>
      <c r="C69" s="740"/>
      <c r="D69" s="694"/>
      <c r="E69" s="694"/>
      <c r="F69" s="694"/>
      <c r="G69" s="345" t="s">
        <v>13</v>
      </c>
      <c r="H69" s="468">
        <f>H65+H67</f>
        <v>7138282095.01102</v>
      </c>
      <c r="I69" s="351">
        <f aca="true" t="shared" si="21" ref="I69:AL69">I65+I67</f>
        <v>454522393</v>
      </c>
      <c r="J69" s="351">
        <f t="shared" si="21"/>
        <v>454522393</v>
      </c>
      <c r="K69" s="351">
        <f t="shared" si="21"/>
        <v>277869386</v>
      </c>
      <c r="L69" s="351">
        <f t="shared" si="21"/>
        <v>277154416</v>
      </c>
      <c r="M69" s="351">
        <f t="shared" si="21"/>
        <v>1445281274</v>
      </c>
      <c r="N69" s="351">
        <f t="shared" si="21"/>
        <v>1445281274</v>
      </c>
      <c r="O69" s="351">
        <f t="shared" si="21"/>
        <v>1445281274</v>
      </c>
      <c r="P69" s="351">
        <f t="shared" si="21"/>
        <v>1437931274</v>
      </c>
      <c r="Q69" s="351">
        <f t="shared" si="21"/>
        <v>1181999300</v>
      </c>
      <c r="R69" s="351">
        <f t="shared" si="21"/>
        <v>1119488274</v>
      </c>
      <c r="S69" s="351">
        <f t="shared" si="21"/>
        <v>2038117534</v>
      </c>
      <c r="T69" s="351">
        <f t="shared" si="21"/>
        <v>2046697534</v>
      </c>
      <c r="U69" s="351">
        <f t="shared" si="21"/>
        <v>2115422992</v>
      </c>
      <c r="V69" s="351">
        <f t="shared" si="21"/>
        <v>2115422992</v>
      </c>
      <c r="W69" s="351">
        <f t="shared" si="21"/>
        <v>1989024992</v>
      </c>
      <c r="X69" s="351">
        <f t="shared" si="21"/>
        <v>1889538814</v>
      </c>
      <c r="Y69" s="351">
        <f t="shared" si="21"/>
        <v>3232354591</v>
      </c>
      <c r="Z69" s="351">
        <f t="shared" si="21"/>
        <v>3232354591.0110197</v>
      </c>
      <c r="AA69" s="351">
        <f t="shared" si="21"/>
        <v>2611372591</v>
      </c>
      <c r="AB69" s="351">
        <f t="shared" si="21"/>
        <v>0</v>
      </c>
      <c r="AC69" s="351">
        <f t="shared" si="21"/>
        <v>0</v>
      </c>
      <c r="AD69" s="351">
        <f t="shared" si="21"/>
        <v>2067037653</v>
      </c>
      <c r="AE69" s="351">
        <f t="shared" si="21"/>
        <v>619746000</v>
      </c>
      <c r="AF69" s="351">
        <f t="shared" si="21"/>
        <v>0</v>
      </c>
      <c r="AG69" s="351">
        <f t="shared" si="21"/>
        <v>0</v>
      </c>
      <c r="AH69" s="351">
        <f t="shared" si="21"/>
        <v>0</v>
      </c>
      <c r="AI69" s="351">
        <f t="shared" si="21"/>
        <v>0</v>
      </c>
      <c r="AJ69" s="315"/>
      <c r="AK69" s="351">
        <f t="shared" si="21"/>
        <v>418555342</v>
      </c>
      <c r="AL69" s="351">
        <f t="shared" si="21"/>
        <v>2067037653</v>
      </c>
      <c r="AM69" s="351"/>
      <c r="AN69" s="351"/>
      <c r="AO69" s="354">
        <f t="shared" si="15"/>
        <v>0.7915521745628983</v>
      </c>
      <c r="AP69" s="354">
        <f>(L69+R69+X69+AL69)/H69</f>
        <v>0.7499310178202948</v>
      </c>
      <c r="AQ69" s="713"/>
      <c r="AR69" s="694"/>
      <c r="AS69" s="694"/>
      <c r="AT69" s="713"/>
      <c r="AU69" s="697"/>
    </row>
    <row r="70" spans="1:47" s="39" customFormat="1" ht="33.75" customHeight="1">
      <c r="A70" s="690"/>
      <c r="B70" s="717">
        <v>11</v>
      </c>
      <c r="C70" s="720" t="s">
        <v>217</v>
      </c>
      <c r="D70" s="692" t="s">
        <v>138</v>
      </c>
      <c r="E70" s="692">
        <v>435</v>
      </c>
      <c r="F70" s="692">
        <v>177</v>
      </c>
      <c r="G70" s="294" t="s">
        <v>8</v>
      </c>
      <c r="H70" s="469">
        <v>4</v>
      </c>
      <c r="I70" s="360">
        <v>0.5</v>
      </c>
      <c r="J70" s="360">
        <v>0.5</v>
      </c>
      <c r="K70" s="412">
        <v>0.5</v>
      </c>
      <c r="L70" s="412">
        <v>0.5</v>
      </c>
      <c r="M70" s="412">
        <v>1</v>
      </c>
      <c r="N70" s="412">
        <v>1</v>
      </c>
      <c r="O70" s="301">
        <v>1</v>
      </c>
      <c r="P70" s="301">
        <v>1</v>
      </c>
      <c r="Q70" s="295">
        <v>1</v>
      </c>
      <c r="R70" s="413">
        <v>0.9</v>
      </c>
      <c r="S70" s="413">
        <v>2</v>
      </c>
      <c r="T70" s="413">
        <v>2</v>
      </c>
      <c r="U70" s="413">
        <v>1.9</v>
      </c>
      <c r="V70" s="413">
        <v>1.9</v>
      </c>
      <c r="W70" s="413">
        <v>1.9</v>
      </c>
      <c r="X70" s="413">
        <v>1.9</v>
      </c>
      <c r="Y70" s="413">
        <v>3.9</v>
      </c>
      <c r="Z70" s="413">
        <v>3.9</v>
      </c>
      <c r="AA70" s="359">
        <v>3.9</v>
      </c>
      <c r="AB70" s="358"/>
      <c r="AC70" s="358"/>
      <c r="AD70" s="359">
        <v>2.4</v>
      </c>
      <c r="AE70" s="358">
        <v>4</v>
      </c>
      <c r="AF70" s="358">
        <v>4</v>
      </c>
      <c r="AG70" s="358">
        <v>4</v>
      </c>
      <c r="AH70" s="358">
        <v>4</v>
      </c>
      <c r="AI70" s="358">
        <v>4</v>
      </c>
      <c r="AJ70" s="315"/>
      <c r="AK70" s="358">
        <v>1.98</v>
      </c>
      <c r="AL70" s="359">
        <f>AK70+0.42</f>
        <v>2.4</v>
      </c>
      <c r="AM70" s="360"/>
      <c r="AN70" s="360"/>
      <c r="AO70" s="361">
        <f t="shared" si="15"/>
        <v>0.6153846153846154</v>
      </c>
      <c r="AP70" s="361">
        <f>AL70/H70</f>
        <v>0.6</v>
      </c>
      <c r="AQ70" s="711" t="s">
        <v>531</v>
      </c>
      <c r="AR70" s="692" t="s">
        <v>513</v>
      </c>
      <c r="AS70" s="692" t="s">
        <v>514</v>
      </c>
      <c r="AT70" s="711" t="s">
        <v>439</v>
      </c>
      <c r="AU70" s="695" t="s">
        <v>440</v>
      </c>
    </row>
    <row r="71" spans="1:47" s="39" customFormat="1" ht="33.75" customHeight="1">
      <c r="A71" s="690"/>
      <c r="B71" s="718"/>
      <c r="C71" s="721"/>
      <c r="D71" s="693"/>
      <c r="E71" s="693"/>
      <c r="F71" s="693"/>
      <c r="G71" s="309" t="s">
        <v>9</v>
      </c>
      <c r="H71" s="469">
        <f>L71+R71+X71+Z71+AE71</f>
        <v>2558500172</v>
      </c>
      <c r="I71" s="316">
        <v>291706430</v>
      </c>
      <c r="J71" s="362">
        <v>291706430</v>
      </c>
      <c r="K71" s="316">
        <v>315702212</v>
      </c>
      <c r="L71" s="333">
        <v>303116375</v>
      </c>
      <c r="M71" s="316">
        <v>836704000</v>
      </c>
      <c r="N71" s="316">
        <v>836704000</v>
      </c>
      <c r="O71" s="316">
        <v>836704000</v>
      </c>
      <c r="P71" s="316">
        <v>837269000</v>
      </c>
      <c r="Q71" s="316">
        <v>582337150</v>
      </c>
      <c r="R71" s="387">
        <v>319593507</v>
      </c>
      <c r="S71" s="387">
        <v>330729000</v>
      </c>
      <c r="T71" s="387">
        <v>330729000</v>
      </c>
      <c r="U71" s="316">
        <v>472360000</v>
      </c>
      <c r="V71" s="316">
        <v>472360000</v>
      </c>
      <c r="W71" s="316">
        <v>454578000</v>
      </c>
      <c r="X71" s="316">
        <v>454557290</v>
      </c>
      <c r="Y71" s="316">
        <v>889196000</v>
      </c>
      <c r="Z71" s="315">
        <v>889196000</v>
      </c>
      <c r="AA71" s="432">
        <v>589196000</v>
      </c>
      <c r="AB71" s="432"/>
      <c r="AC71" s="432"/>
      <c r="AD71" s="432">
        <v>263819000</v>
      </c>
      <c r="AE71" s="315">
        <v>592037000</v>
      </c>
      <c r="AF71" s="315"/>
      <c r="AG71" s="315"/>
      <c r="AH71" s="315"/>
      <c r="AI71" s="315"/>
      <c r="AJ71" s="315"/>
      <c r="AK71" s="315">
        <v>0</v>
      </c>
      <c r="AL71" s="406">
        <v>263819000</v>
      </c>
      <c r="AM71" s="315"/>
      <c r="AN71" s="364"/>
      <c r="AO71" s="320">
        <f t="shared" si="15"/>
        <v>0.4477610167075133</v>
      </c>
      <c r="AP71" s="320">
        <f>(L71+R71+X71+AL71)/H71</f>
        <v>0.5241688809235695</v>
      </c>
      <c r="AQ71" s="712"/>
      <c r="AR71" s="693"/>
      <c r="AS71" s="693"/>
      <c r="AT71" s="712"/>
      <c r="AU71" s="696"/>
    </row>
    <row r="72" spans="1:47" s="39" customFormat="1" ht="33.75" customHeight="1">
      <c r="A72" s="690"/>
      <c r="B72" s="718"/>
      <c r="C72" s="721"/>
      <c r="D72" s="693"/>
      <c r="E72" s="693"/>
      <c r="F72" s="693"/>
      <c r="G72" s="321" t="s">
        <v>10</v>
      </c>
      <c r="H72" s="470"/>
      <c r="I72" s="322"/>
      <c r="J72" s="323"/>
      <c r="K72" s="322"/>
      <c r="L72" s="322"/>
      <c r="M72" s="322"/>
      <c r="N72" s="322"/>
      <c r="O72" s="322"/>
      <c r="P72" s="322"/>
      <c r="Q72" s="322"/>
      <c r="R72" s="322"/>
      <c r="S72" s="322"/>
      <c r="T72" s="322"/>
      <c r="U72" s="322"/>
      <c r="V72" s="325"/>
      <c r="W72" s="325"/>
      <c r="X72" s="325"/>
      <c r="Y72" s="325"/>
      <c r="Z72" s="325"/>
      <c r="AA72" s="325"/>
      <c r="AB72" s="325"/>
      <c r="AC72" s="325"/>
      <c r="AD72" s="325"/>
      <c r="AE72" s="325"/>
      <c r="AF72" s="325"/>
      <c r="AG72" s="325"/>
      <c r="AH72" s="325"/>
      <c r="AI72" s="325"/>
      <c r="AJ72" s="325"/>
      <c r="AK72" s="325"/>
      <c r="AL72" s="325"/>
      <c r="AM72" s="325"/>
      <c r="AN72" s="325"/>
      <c r="AO72" s="325"/>
      <c r="AP72" s="325"/>
      <c r="AQ72" s="712"/>
      <c r="AR72" s="693"/>
      <c r="AS72" s="693"/>
      <c r="AT72" s="712"/>
      <c r="AU72" s="696"/>
    </row>
    <row r="73" spans="1:47" s="39" customFormat="1" ht="33.75" customHeight="1">
      <c r="A73" s="690"/>
      <c r="B73" s="718"/>
      <c r="C73" s="721"/>
      <c r="D73" s="693"/>
      <c r="E73" s="693"/>
      <c r="F73" s="693"/>
      <c r="G73" s="309" t="s">
        <v>11</v>
      </c>
      <c r="H73" s="469">
        <f>L73+R73+X73+Z73+AE73</f>
        <v>603712091.0110195</v>
      </c>
      <c r="I73" s="367"/>
      <c r="J73" s="323"/>
      <c r="K73" s="367"/>
      <c r="L73" s="367"/>
      <c r="M73" s="369">
        <v>212646884</v>
      </c>
      <c r="N73" s="369">
        <v>212646884</v>
      </c>
      <c r="O73" s="369">
        <v>212646884</v>
      </c>
      <c r="P73" s="369">
        <v>212646882</v>
      </c>
      <c r="Q73" s="430">
        <v>212646882</v>
      </c>
      <c r="R73" s="430">
        <v>212646882</v>
      </c>
      <c r="S73" s="430">
        <v>103935187</v>
      </c>
      <c r="T73" s="430">
        <v>103935187</v>
      </c>
      <c r="U73" s="430">
        <v>103935187</v>
      </c>
      <c r="V73" s="430">
        <v>103925487</v>
      </c>
      <c r="W73" s="430">
        <v>103925487</v>
      </c>
      <c r="X73" s="430">
        <v>97794254</v>
      </c>
      <c r="Y73" s="430">
        <v>293270955</v>
      </c>
      <c r="Z73" s="430">
        <v>293270955.0110195</v>
      </c>
      <c r="AA73" s="432">
        <v>293270955</v>
      </c>
      <c r="AB73" s="432"/>
      <c r="AC73" s="432"/>
      <c r="AD73" s="432">
        <v>74588745</v>
      </c>
      <c r="AE73" s="432"/>
      <c r="AF73" s="432"/>
      <c r="AG73" s="432"/>
      <c r="AH73" s="432"/>
      <c r="AI73" s="432"/>
      <c r="AJ73" s="315"/>
      <c r="AK73" s="432">
        <v>67825832</v>
      </c>
      <c r="AL73" s="315">
        <v>74588745</v>
      </c>
      <c r="AM73" s="329"/>
      <c r="AN73" s="372"/>
      <c r="AO73" s="354">
        <f>AL73/AA73</f>
        <v>0.25433389747034446</v>
      </c>
      <c r="AP73" s="354">
        <f>(L73+R73+X73+AL73)/H73</f>
        <v>0.6377706968816897</v>
      </c>
      <c r="AQ73" s="712"/>
      <c r="AR73" s="693"/>
      <c r="AS73" s="693"/>
      <c r="AT73" s="712"/>
      <c r="AU73" s="696"/>
    </row>
    <row r="74" spans="1:47" s="39" customFormat="1" ht="33.75" customHeight="1">
      <c r="A74" s="690"/>
      <c r="B74" s="718"/>
      <c r="C74" s="721"/>
      <c r="D74" s="693"/>
      <c r="E74" s="693"/>
      <c r="F74" s="693"/>
      <c r="G74" s="321" t="s">
        <v>12</v>
      </c>
      <c r="H74" s="343">
        <v>800</v>
      </c>
      <c r="I74" s="373">
        <v>0.5</v>
      </c>
      <c r="J74" s="373">
        <v>0.5</v>
      </c>
      <c r="K74" s="415">
        <v>0.5</v>
      </c>
      <c r="L74" s="415">
        <v>0.5</v>
      </c>
      <c r="M74" s="343">
        <v>1</v>
      </c>
      <c r="N74" s="343">
        <v>1</v>
      </c>
      <c r="O74" s="343">
        <v>1</v>
      </c>
      <c r="P74" s="343">
        <v>1</v>
      </c>
      <c r="Q74" s="407">
        <v>1</v>
      </c>
      <c r="R74" s="417">
        <v>0.9</v>
      </c>
      <c r="S74" s="417">
        <v>2</v>
      </c>
      <c r="T74" s="417">
        <v>2</v>
      </c>
      <c r="U74" s="417">
        <v>1.9</v>
      </c>
      <c r="V74" s="373">
        <v>1.9</v>
      </c>
      <c r="W74" s="373">
        <v>1.9</v>
      </c>
      <c r="X74" s="373">
        <v>1.9</v>
      </c>
      <c r="Y74" s="373">
        <v>3.9</v>
      </c>
      <c r="Z74" s="373">
        <v>3.9</v>
      </c>
      <c r="AA74" s="548">
        <v>3.9</v>
      </c>
      <c r="AB74" s="343"/>
      <c r="AC74" s="377"/>
      <c r="AD74" s="377">
        <v>2.4</v>
      </c>
      <c r="AE74" s="378">
        <v>4</v>
      </c>
      <c r="AF74" s="343"/>
      <c r="AG74" s="319"/>
      <c r="AH74" s="343"/>
      <c r="AI74" s="343"/>
      <c r="AJ74" s="315"/>
      <c r="AK74" s="376">
        <f>AK70</f>
        <v>1.98</v>
      </c>
      <c r="AL74" s="377">
        <f>AK74+0.42</f>
        <v>2.4</v>
      </c>
      <c r="AM74" s="378"/>
      <c r="AN74" s="378"/>
      <c r="AO74" s="379">
        <f>AL74/AA74</f>
        <v>0.6153846153846154</v>
      </c>
      <c r="AP74" s="379">
        <f>AL74/H74</f>
        <v>0.003</v>
      </c>
      <c r="AQ74" s="712"/>
      <c r="AR74" s="693"/>
      <c r="AS74" s="693"/>
      <c r="AT74" s="712"/>
      <c r="AU74" s="696"/>
    </row>
    <row r="75" spans="1:47" s="39" customFormat="1" ht="33.75" customHeight="1" thickBot="1">
      <c r="A75" s="691"/>
      <c r="B75" s="719"/>
      <c r="C75" s="722"/>
      <c r="D75" s="694"/>
      <c r="E75" s="694"/>
      <c r="F75" s="694"/>
      <c r="G75" s="345" t="s">
        <v>13</v>
      </c>
      <c r="H75" s="346">
        <f>H71+H73</f>
        <v>3162212263.0110197</v>
      </c>
      <c r="I75" s="346">
        <f aca="true" t="shared" si="22" ref="I75:AN75">I71+I73</f>
        <v>291706430</v>
      </c>
      <c r="J75" s="346">
        <f t="shared" si="22"/>
        <v>291706430</v>
      </c>
      <c r="K75" s="346">
        <f t="shared" si="22"/>
        <v>315702212</v>
      </c>
      <c r="L75" s="346">
        <f t="shared" si="22"/>
        <v>303116375</v>
      </c>
      <c r="M75" s="346">
        <f t="shared" si="22"/>
        <v>1049350884</v>
      </c>
      <c r="N75" s="346">
        <f t="shared" si="22"/>
        <v>1049350884</v>
      </c>
      <c r="O75" s="346">
        <f t="shared" si="22"/>
        <v>1049350884</v>
      </c>
      <c r="P75" s="346">
        <f t="shared" si="22"/>
        <v>1049915882</v>
      </c>
      <c r="Q75" s="346">
        <f t="shared" si="22"/>
        <v>794984032</v>
      </c>
      <c r="R75" s="346">
        <f t="shared" si="22"/>
        <v>532240389</v>
      </c>
      <c r="S75" s="346">
        <f t="shared" si="22"/>
        <v>434664187</v>
      </c>
      <c r="T75" s="346">
        <f t="shared" si="22"/>
        <v>434664187</v>
      </c>
      <c r="U75" s="346">
        <f t="shared" si="22"/>
        <v>576295187</v>
      </c>
      <c r="V75" s="346">
        <f t="shared" si="22"/>
        <v>576285487</v>
      </c>
      <c r="W75" s="346">
        <f t="shared" si="22"/>
        <v>558503487</v>
      </c>
      <c r="X75" s="346">
        <f t="shared" si="22"/>
        <v>552351544</v>
      </c>
      <c r="Y75" s="346">
        <f t="shared" si="22"/>
        <v>1182466955</v>
      </c>
      <c r="Z75" s="346">
        <f t="shared" si="22"/>
        <v>1182466955.0110195</v>
      </c>
      <c r="AA75" s="351">
        <f t="shared" si="22"/>
        <v>882466955</v>
      </c>
      <c r="AB75" s="351">
        <f t="shared" si="22"/>
        <v>0</v>
      </c>
      <c r="AC75" s="351">
        <f t="shared" si="22"/>
        <v>0</v>
      </c>
      <c r="AD75" s="351">
        <f t="shared" si="22"/>
        <v>338407745</v>
      </c>
      <c r="AE75" s="351">
        <f t="shared" si="22"/>
        <v>592037000</v>
      </c>
      <c r="AF75" s="351">
        <f t="shared" si="22"/>
        <v>0</v>
      </c>
      <c r="AG75" s="351">
        <f t="shared" si="22"/>
        <v>0</v>
      </c>
      <c r="AH75" s="351">
        <f t="shared" si="22"/>
        <v>0</v>
      </c>
      <c r="AI75" s="351">
        <f t="shared" si="22"/>
        <v>0</v>
      </c>
      <c r="AJ75" s="315"/>
      <c r="AK75" s="351">
        <f t="shared" si="22"/>
        <v>67825832</v>
      </c>
      <c r="AL75" s="351">
        <f t="shared" si="22"/>
        <v>338407745</v>
      </c>
      <c r="AM75" s="351">
        <f t="shared" si="22"/>
        <v>0</v>
      </c>
      <c r="AN75" s="351">
        <f t="shared" si="22"/>
        <v>0</v>
      </c>
      <c r="AO75" s="354">
        <f>AL75/AA75</f>
        <v>0.3834792261428078</v>
      </c>
      <c r="AP75" s="354">
        <f>(L75+R75+X75+AL75)/H75</f>
        <v>0.5458571118677572</v>
      </c>
      <c r="AQ75" s="713"/>
      <c r="AR75" s="694"/>
      <c r="AS75" s="694"/>
      <c r="AT75" s="713"/>
      <c r="AU75" s="697"/>
    </row>
    <row r="76" spans="1:47" s="39" customFormat="1" ht="33.75" customHeight="1" hidden="1">
      <c r="A76" s="689" t="s">
        <v>230</v>
      </c>
      <c r="B76" s="723">
        <v>12</v>
      </c>
      <c r="C76" s="692" t="s">
        <v>218</v>
      </c>
      <c r="D76" s="692" t="s">
        <v>138</v>
      </c>
      <c r="E76" s="692">
        <v>439</v>
      </c>
      <c r="F76" s="692">
        <v>177</v>
      </c>
      <c r="G76" s="294" t="s">
        <v>8</v>
      </c>
      <c r="H76" s="295">
        <v>62.33</v>
      </c>
      <c r="I76" s="301">
        <v>55</v>
      </c>
      <c r="J76" s="295">
        <v>55</v>
      </c>
      <c r="K76" s="412">
        <v>55</v>
      </c>
      <c r="L76" s="295">
        <v>62.33</v>
      </c>
      <c r="M76" s="296"/>
      <c r="N76" s="296"/>
      <c r="O76" s="296"/>
      <c r="P76" s="297"/>
      <c r="Q76" s="296"/>
      <c r="R76" s="298"/>
      <c r="S76" s="298"/>
      <c r="T76" s="298"/>
      <c r="U76" s="297"/>
      <c r="V76" s="297"/>
      <c r="W76" s="297"/>
      <c r="X76" s="471"/>
      <c r="Y76" s="297"/>
      <c r="Z76" s="297"/>
      <c r="AA76" s="307"/>
      <c r="AB76" s="304"/>
      <c r="AC76" s="304"/>
      <c r="AD76" s="304"/>
      <c r="AE76" s="304"/>
      <c r="AF76" s="304"/>
      <c r="AG76" s="307"/>
      <c r="AH76" s="304"/>
      <c r="AI76" s="304"/>
      <c r="AJ76" s="315">
        <f aca="true" t="shared" si="23" ref="AJ76:AJ87">Z76-AA76</f>
        <v>0</v>
      </c>
      <c r="AK76" s="358"/>
      <c r="AL76" s="358"/>
      <c r="AM76" s="358"/>
      <c r="AN76" s="358"/>
      <c r="AO76" s="472"/>
      <c r="AP76" s="450"/>
      <c r="AQ76" s="692"/>
      <c r="AR76" s="692"/>
      <c r="AS76" s="692"/>
      <c r="AT76" s="692"/>
      <c r="AU76" s="698"/>
    </row>
    <row r="77" spans="1:47" s="39" customFormat="1" ht="33.75" customHeight="1" hidden="1">
      <c r="A77" s="690"/>
      <c r="B77" s="724"/>
      <c r="C77" s="693"/>
      <c r="D77" s="693"/>
      <c r="E77" s="693"/>
      <c r="F77" s="693"/>
      <c r="G77" s="309" t="s">
        <v>9</v>
      </c>
      <c r="H77" s="316">
        <v>243630106</v>
      </c>
      <c r="I77" s="316">
        <v>279700000</v>
      </c>
      <c r="J77" s="362">
        <v>279700000</v>
      </c>
      <c r="K77" s="316">
        <v>243630107</v>
      </c>
      <c r="L77" s="333">
        <v>243630106</v>
      </c>
      <c r="M77" s="313"/>
      <c r="N77" s="313"/>
      <c r="O77" s="313"/>
      <c r="P77" s="313"/>
      <c r="Q77" s="314"/>
      <c r="R77" s="314"/>
      <c r="S77" s="314"/>
      <c r="T77" s="314"/>
      <c r="U77" s="313"/>
      <c r="V77" s="313"/>
      <c r="W77" s="313"/>
      <c r="X77" s="473"/>
      <c r="Y77" s="313"/>
      <c r="Z77" s="313"/>
      <c r="AA77" s="319"/>
      <c r="AB77" s="315"/>
      <c r="AC77" s="315"/>
      <c r="AD77" s="315"/>
      <c r="AE77" s="315"/>
      <c r="AF77" s="315"/>
      <c r="AG77" s="319"/>
      <c r="AH77" s="315"/>
      <c r="AI77" s="315"/>
      <c r="AJ77" s="315">
        <f t="shared" si="23"/>
        <v>0</v>
      </c>
      <c r="AK77" s="406"/>
      <c r="AL77" s="406"/>
      <c r="AM77" s="406"/>
      <c r="AN77" s="474"/>
      <c r="AO77" s="475"/>
      <c r="AP77" s="476"/>
      <c r="AQ77" s="693"/>
      <c r="AR77" s="693"/>
      <c r="AS77" s="693"/>
      <c r="AT77" s="693"/>
      <c r="AU77" s="699"/>
    </row>
    <row r="78" spans="1:47" s="39" customFormat="1" ht="33.75" customHeight="1" hidden="1">
      <c r="A78" s="690"/>
      <c r="B78" s="724"/>
      <c r="C78" s="693"/>
      <c r="D78" s="693"/>
      <c r="E78" s="693"/>
      <c r="F78" s="693"/>
      <c r="G78" s="321" t="s">
        <v>10</v>
      </c>
      <c r="H78" s="436"/>
      <c r="I78" s="322"/>
      <c r="J78" s="323"/>
      <c r="K78" s="322"/>
      <c r="L78" s="322"/>
      <c r="M78" s="322"/>
      <c r="N78" s="322"/>
      <c r="O78" s="322"/>
      <c r="P78" s="322"/>
      <c r="Q78" s="335"/>
      <c r="R78" s="324"/>
      <c r="S78" s="324"/>
      <c r="T78" s="324"/>
      <c r="U78" s="322"/>
      <c r="V78" s="325"/>
      <c r="W78" s="325"/>
      <c r="X78" s="326"/>
      <c r="Y78" s="325"/>
      <c r="Z78" s="325"/>
      <c r="AA78" s="319"/>
      <c r="AB78" s="319"/>
      <c r="AC78" s="319"/>
      <c r="AD78" s="319"/>
      <c r="AE78" s="319"/>
      <c r="AF78" s="319"/>
      <c r="AG78" s="319"/>
      <c r="AH78" s="319"/>
      <c r="AI78" s="319"/>
      <c r="AJ78" s="315">
        <f t="shared" si="23"/>
        <v>0</v>
      </c>
      <c r="AK78" s="329"/>
      <c r="AL78" s="329"/>
      <c r="AM78" s="329"/>
      <c r="AN78" s="329"/>
      <c r="AO78" s="477"/>
      <c r="AP78" s="478"/>
      <c r="AQ78" s="693"/>
      <c r="AR78" s="693"/>
      <c r="AS78" s="693"/>
      <c r="AT78" s="693"/>
      <c r="AU78" s="699"/>
    </row>
    <row r="79" spans="1:47" s="39" customFormat="1" ht="33.75" customHeight="1" hidden="1">
      <c r="A79" s="690"/>
      <c r="B79" s="724"/>
      <c r="C79" s="693"/>
      <c r="D79" s="693"/>
      <c r="E79" s="693"/>
      <c r="F79" s="693"/>
      <c r="G79" s="309" t="s">
        <v>11</v>
      </c>
      <c r="H79" s="316">
        <v>183226731</v>
      </c>
      <c r="I79" s="367"/>
      <c r="J79" s="323"/>
      <c r="K79" s="367"/>
      <c r="L79" s="367"/>
      <c r="M79" s="369">
        <v>183303796</v>
      </c>
      <c r="N79" s="369">
        <v>183303796</v>
      </c>
      <c r="O79" s="369">
        <v>183303796</v>
      </c>
      <c r="P79" s="369">
        <v>183303796</v>
      </c>
      <c r="Q79" s="430">
        <v>183303796</v>
      </c>
      <c r="R79" s="316">
        <v>183226731</v>
      </c>
      <c r="S79" s="324"/>
      <c r="T79" s="324"/>
      <c r="U79" s="367"/>
      <c r="V79" s="389"/>
      <c r="W79" s="389"/>
      <c r="X79" s="326"/>
      <c r="Y79" s="389"/>
      <c r="Z79" s="389"/>
      <c r="AA79" s="319"/>
      <c r="AB79" s="371"/>
      <c r="AC79" s="371"/>
      <c r="AD79" s="371"/>
      <c r="AE79" s="371"/>
      <c r="AF79" s="371"/>
      <c r="AG79" s="319"/>
      <c r="AH79" s="371"/>
      <c r="AI79" s="371"/>
      <c r="AJ79" s="315">
        <f t="shared" si="23"/>
        <v>0</v>
      </c>
      <c r="AK79" s="329"/>
      <c r="AL79" s="329"/>
      <c r="AM79" s="329"/>
      <c r="AN79" s="329"/>
      <c r="AO79" s="477"/>
      <c r="AP79" s="478"/>
      <c r="AQ79" s="693"/>
      <c r="AR79" s="693"/>
      <c r="AS79" s="693"/>
      <c r="AT79" s="693"/>
      <c r="AU79" s="699"/>
    </row>
    <row r="80" spans="1:47" s="39" customFormat="1" ht="33.75" customHeight="1" hidden="1">
      <c r="A80" s="690"/>
      <c r="B80" s="724"/>
      <c r="C80" s="693"/>
      <c r="D80" s="693"/>
      <c r="E80" s="693"/>
      <c r="F80" s="693"/>
      <c r="G80" s="321" t="s">
        <v>12</v>
      </c>
      <c r="H80" s="373">
        <f>H76</f>
        <v>62.33</v>
      </c>
      <c r="I80" s="333">
        <v>55</v>
      </c>
      <c r="J80" s="373">
        <v>55</v>
      </c>
      <c r="K80" s="333">
        <v>55</v>
      </c>
      <c r="L80" s="373">
        <v>62.33</v>
      </c>
      <c r="M80" s="334"/>
      <c r="N80" s="334"/>
      <c r="O80" s="335"/>
      <c r="P80" s="334"/>
      <c r="Q80" s="335"/>
      <c r="R80" s="336"/>
      <c r="S80" s="336"/>
      <c r="T80" s="336"/>
      <c r="U80" s="334"/>
      <c r="V80" s="334"/>
      <c r="W80" s="334"/>
      <c r="X80" s="479"/>
      <c r="Y80" s="334"/>
      <c r="Z80" s="334"/>
      <c r="AA80" s="319"/>
      <c r="AB80" s="343"/>
      <c r="AC80" s="343"/>
      <c r="AD80" s="343"/>
      <c r="AE80" s="343"/>
      <c r="AF80" s="343"/>
      <c r="AG80" s="319"/>
      <c r="AH80" s="343"/>
      <c r="AI80" s="343"/>
      <c r="AJ80" s="315">
        <f t="shared" si="23"/>
        <v>0</v>
      </c>
      <c r="AK80" s="480"/>
      <c r="AL80" s="480"/>
      <c r="AM80" s="480"/>
      <c r="AN80" s="480"/>
      <c r="AO80" s="481"/>
      <c r="AP80" s="482"/>
      <c r="AQ80" s="693"/>
      <c r="AR80" s="693"/>
      <c r="AS80" s="693"/>
      <c r="AT80" s="693"/>
      <c r="AU80" s="699"/>
    </row>
    <row r="81" spans="1:47" s="39" customFormat="1" ht="33.75" customHeight="1" hidden="1" thickBot="1">
      <c r="A81" s="691"/>
      <c r="B81" s="725"/>
      <c r="C81" s="694"/>
      <c r="D81" s="694"/>
      <c r="E81" s="694"/>
      <c r="F81" s="694"/>
      <c r="G81" s="345" t="s">
        <v>13</v>
      </c>
      <c r="H81" s="346">
        <f>H77+H79</f>
        <v>426856837</v>
      </c>
      <c r="I81" s="346">
        <v>279700000</v>
      </c>
      <c r="J81" s="381">
        <v>279700000</v>
      </c>
      <c r="K81" s="346">
        <v>243630107</v>
      </c>
      <c r="L81" s="346">
        <v>243630106</v>
      </c>
      <c r="M81" s="351">
        <v>183303796</v>
      </c>
      <c r="N81" s="351">
        <v>183303796</v>
      </c>
      <c r="O81" s="351">
        <v>183303796</v>
      </c>
      <c r="P81" s="351">
        <v>183303796</v>
      </c>
      <c r="Q81" s="346">
        <v>183303796</v>
      </c>
      <c r="R81" s="346">
        <v>183226731</v>
      </c>
      <c r="S81" s="349"/>
      <c r="T81" s="349"/>
      <c r="U81" s="347"/>
      <c r="V81" s="347"/>
      <c r="W81" s="347"/>
      <c r="X81" s="483"/>
      <c r="Y81" s="347"/>
      <c r="Z81" s="347"/>
      <c r="AA81" s="353"/>
      <c r="AB81" s="351"/>
      <c r="AC81" s="351"/>
      <c r="AD81" s="351"/>
      <c r="AE81" s="351"/>
      <c r="AF81" s="351"/>
      <c r="AG81" s="352"/>
      <c r="AH81" s="351"/>
      <c r="AI81" s="351"/>
      <c r="AJ81" s="315">
        <f t="shared" si="23"/>
        <v>0</v>
      </c>
      <c r="AK81" s="350"/>
      <c r="AL81" s="350"/>
      <c r="AM81" s="350"/>
      <c r="AN81" s="350"/>
      <c r="AO81" s="484"/>
      <c r="AP81" s="485"/>
      <c r="AQ81" s="694"/>
      <c r="AR81" s="694"/>
      <c r="AS81" s="694"/>
      <c r="AT81" s="694"/>
      <c r="AU81" s="700"/>
    </row>
    <row r="82" spans="1:47" s="39" customFormat="1" ht="33.75" customHeight="1" hidden="1">
      <c r="A82" s="689" t="s">
        <v>229</v>
      </c>
      <c r="B82" s="723">
        <v>13</v>
      </c>
      <c r="C82" s="692" t="s">
        <v>219</v>
      </c>
      <c r="D82" s="692" t="s">
        <v>140</v>
      </c>
      <c r="E82" s="692">
        <v>440</v>
      </c>
      <c r="F82" s="692">
        <v>177</v>
      </c>
      <c r="G82" s="294" t="s">
        <v>8</v>
      </c>
      <c r="H82" s="301">
        <v>56</v>
      </c>
      <c r="I82" s="301">
        <v>56</v>
      </c>
      <c r="J82" s="295">
        <v>56</v>
      </c>
      <c r="K82" s="301">
        <v>56</v>
      </c>
      <c r="L82" s="301">
        <v>56</v>
      </c>
      <c r="M82" s="304">
        <v>125</v>
      </c>
      <c r="N82" s="304">
        <v>125</v>
      </c>
      <c r="O82" s="304">
        <v>125</v>
      </c>
      <c r="P82" s="297"/>
      <c r="Q82" s="297"/>
      <c r="R82" s="298"/>
      <c r="S82" s="298"/>
      <c r="T82" s="298"/>
      <c r="U82" s="297"/>
      <c r="V82" s="297"/>
      <c r="W82" s="297"/>
      <c r="X82" s="471"/>
      <c r="Y82" s="297"/>
      <c r="Z82" s="297"/>
      <c r="AA82" s="307"/>
      <c r="AB82" s="304"/>
      <c r="AC82" s="304"/>
      <c r="AD82" s="304"/>
      <c r="AE82" s="304"/>
      <c r="AF82" s="304"/>
      <c r="AG82" s="307"/>
      <c r="AH82" s="304"/>
      <c r="AI82" s="304"/>
      <c r="AJ82" s="315">
        <f t="shared" si="23"/>
        <v>0</v>
      </c>
      <c r="AK82" s="358"/>
      <c r="AL82" s="358"/>
      <c r="AM82" s="358"/>
      <c r="AN82" s="358"/>
      <c r="AO82" s="472"/>
      <c r="AP82" s="450"/>
      <c r="AQ82" s="692"/>
      <c r="AR82" s="692"/>
      <c r="AS82" s="692"/>
      <c r="AT82" s="692"/>
      <c r="AU82" s="698"/>
    </row>
    <row r="83" spans="1:47" s="39" customFormat="1" ht="33.75" customHeight="1" hidden="1">
      <c r="A83" s="690"/>
      <c r="B83" s="724"/>
      <c r="C83" s="693"/>
      <c r="D83" s="693"/>
      <c r="E83" s="693"/>
      <c r="F83" s="693"/>
      <c r="G83" s="309" t="s">
        <v>9</v>
      </c>
      <c r="H83" s="316">
        <v>496056248</v>
      </c>
      <c r="I83" s="316">
        <v>627036384</v>
      </c>
      <c r="J83" s="362">
        <v>627036384</v>
      </c>
      <c r="K83" s="316">
        <v>509081448</v>
      </c>
      <c r="L83" s="333">
        <v>496056248</v>
      </c>
      <c r="M83" s="313"/>
      <c r="N83" s="313"/>
      <c r="O83" s="313"/>
      <c r="P83" s="313"/>
      <c r="Q83" s="314"/>
      <c r="R83" s="314"/>
      <c r="S83" s="314"/>
      <c r="T83" s="314"/>
      <c r="U83" s="313"/>
      <c r="V83" s="313"/>
      <c r="W83" s="313"/>
      <c r="X83" s="473"/>
      <c r="Y83" s="313"/>
      <c r="Z83" s="313"/>
      <c r="AA83" s="319"/>
      <c r="AB83" s="315"/>
      <c r="AC83" s="315"/>
      <c r="AD83" s="315"/>
      <c r="AE83" s="315"/>
      <c r="AF83" s="315"/>
      <c r="AG83" s="319"/>
      <c r="AH83" s="315"/>
      <c r="AI83" s="315"/>
      <c r="AJ83" s="315">
        <f t="shared" si="23"/>
        <v>0</v>
      </c>
      <c r="AK83" s="406"/>
      <c r="AL83" s="406"/>
      <c r="AM83" s="406"/>
      <c r="AN83" s="406"/>
      <c r="AO83" s="475"/>
      <c r="AP83" s="476"/>
      <c r="AQ83" s="693"/>
      <c r="AR83" s="693"/>
      <c r="AS83" s="693"/>
      <c r="AT83" s="693"/>
      <c r="AU83" s="699"/>
    </row>
    <row r="84" spans="1:47" s="39" customFormat="1" ht="33.75" customHeight="1" hidden="1">
      <c r="A84" s="690"/>
      <c r="B84" s="724"/>
      <c r="C84" s="693"/>
      <c r="D84" s="693"/>
      <c r="E84" s="693"/>
      <c r="F84" s="693"/>
      <c r="G84" s="321" t="s">
        <v>10</v>
      </c>
      <c r="H84" s="436"/>
      <c r="I84" s="322"/>
      <c r="J84" s="323"/>
      <c r="K84" s="322"/>
      <c r="L84" s="322"/>
      <c r="M84" s="322"/>
      <c r="N84" s="322"/>
      <c r="O84" s="322"/>
      <c r="P84" s="325"/>
      <c r="Q84" s="365"/>
      <c r="R84" s="324"/>
      <c r="S84" s="324"/>
      <c r="T84" s="324"/>
      <c r="U84" s="322"/>
      <c r="V84" s="325"/>
      <c r="W84" s="325"/>
      <c r="X84" s="326"/>
      <c r="Y84" s="325"/>
      <c r="Z84" s="325"/>
      <c r="AA84" s="319"/>
      <c r="AB84" s="319"/>
      <c r="AC84" s="319"/>
      <c r="AD84" s="319"/>
      <c r="AE84" s="319"/>
      <c r="AF84" s="319"/>
      <c r="AG84" s="319"/>
      <c r="AH84" s="319"/>
      <c r="AI84" s="319"/>
      <c r="AJ84" s="315">
        <f t="shared" si="23"/>
        <v>0</v>
      </c>
      <c r="AK84" s="329"/>
      <c r="AL84" s="329"/>
      <c r="AM84" s="329"/>
      <c r="AN84" s="329"/>
      <c r="AO84" s="477"/>
      <c r="AP84" s="478"/>
      <c r="AQ84" s="693"/>
      <c r="AR84" s="693"/>
      <c r="AS84" s="693"/>
      <c r="AT84" s="693"/>
      <c r="AU84" s="699"/>
    </row>
    <row r="85" spans="1:47" s="39" customFormat="1" ht="33.75" customHeight="1" hidden="1">
      <c r="A85" s="690"/>
      <c r="B85" s="724"/>
      <c r="C85" s="693"/>
      <c r="D85" s="693"/>
      <c r="E85" s="693"/>
      <c r="F85" s="693"/>
      <c r="G85" s="309" t="s">
        <v>11</v>
      </c>
      <c r="H85" s="316">
        <v>383291772</v>
      </c>
      <c r="I85" s="367"/>
      <c r="J85" s="323"/>
      <c r="K85" s="367"/>
      <c r="L85" s="367"/>
      <c r="M85" s="369">
        <v>383607921</v>
      </c>
      <c r="N85" s="369">
        <v>383607921</v>
      </c>
      <c r="O85" s="369">
        <v>383607921</v>
      </c>
      <c r="P85" s="371">
        <v>383607920</v>
      </c>
      <c r="Q85" s="430">
        <v>383456918</v>
      </c>
      <c r="R85" s="430">
        <v>383291772</v>
      </c>
      <c r="S85" s="324"/>
      <c r="T85" s="324"/>
      <c r="U85" s="367"/>
      <c r="V85" s="389"/>
      <c r="W85" s="389"/>
      <c r="X85" s="326"/>
      <c r="Y85" s="389"/>
      <c r="Z85" s="389"/>
      <c r="AA85" s="319"/>
      <c r="AB85" s="371"/>
      <c r="AC85" s="371"/>
      <c r="AD85" s="371"/>
      <c r="AE85" s="371"/>
      <c r="AF85" s="371"/>
      <c r="AG85" s="319"/>
      <c r="AH85" s="371"/>
      <c r="AI85" s="371"/>
      <c r="AJ85" s="315">
        <f t="shared" si="23"/>
        <v>0</v>
      </c>
      <c r="AK85" s="329"/>
      <c r="AL85" s="329"/>
      <c r="AM85" s="329"/>
      <c r="AN85" s="329"/>
      <c r="AO85" s="477"/>
      <c r="AP85" s="478"/>
      <c r="AQ85" s="693"/>
      <c r="AR85" s="693"/>
      <c r="AS85" s="693"/>
      <c r="AT85" s="693"/>
      <c r="AU85" s="699"/>
    </row>
    <row r="86" spans="1:47" s="39" customFormat="1" ht="33.75" customHeight="1" hidden="1">
      <c r="A86" s="690"/>
      <c r="B86" s="724"/>
      <c r="C86" s="693"/>
      <c r="D86" s="693"/>
      <c r="E86" s="693"/>
      <c r="F86" s="693"/>
      <c r="G86" s="321" t="s">
        <v>12</v>
      </c>
      <c r="H86" s="333">
        <f>H82</f>
        <v>56</v>
      </c>
      <c r="I86" s="333">
        <v>56</v>
      </c>
      <c r="J86" s="373">
        <v>56</v>
      </c>
      <c r="K86" s="333">
        <v>56</v>
      </c>
      <c r="L86" s="333">
        <v>56</v>
      </c>
      <c r="M86" s="343">
        <v>125</v>
      </c>
      <c r="N86" s="343">
        <v>125</v>
      </c>
      <c r="O86" s="343">
        <v>125</v>
      </c>
      <c r="P86" s="334"/>
      <c r="Q86" s="334"/>
      <c r="R86" s="336"/>
      <c r="S86" s="336"/>
      <c r="T86" s="336"/>
      <c r="U86" s="334"/>
      <c r="V86" s="334"/>
      <c r="W86" s="334"/>
      <c r="X86" s="479"/>
      <c r="Y86" s="334"/>
      <c r="Z86" s="334"/>
      <c r="AA86" s="319"/>
      <c r="AB86" s="343"/>
      <c r="AC86" s="343"/>
      <c r="AD86" s="343"/>
      <c r="AE86" s="343"/>
      <c r="AF86" s="343"/>
      <c r="AG86" s="319"/>
      <c r="AH86" s="343"/>
      <c r="AI86" s="343"/>
      <c r="AJ86" s="315">
        <f t="shared" si="23"/>
        <v>0</v>
      </c>
      <c r="AK86" s="480"/>
      <c r="AL86" s="480"/>
      <c r="AM86" s="480"/>
      <c r="AN86" s="480"/>
      <c r="AO86" s="481"/>
      <c r="AP86" s="482"/>
      <c r="AQ86" s="693"/>
      <c r="AR86" s="693"/>
      <c r="AS86" s="693"/>
      <c r="AT86" s="693"/>
      <c r="AU86" s="699"/>
    </row>
    <row r="87" spans="1:47" s="39" customFormat="1" ht="33.75" customHeight="1" hidden="1" thickBot="1">
      <c r="A87" s="690"/>
      <c r="B87" s="725"/>
      <c r="C87" s="694"/>
      <c r="D87" s="694"/>
      <c r="E87" s="694"/>
      <c r="F87" s="694"/>
      <c r="G87" s="345" t="s">
        <v>13</v>
      </c>
      <c r="H87" s="346">
        <f>H83+H85</f>
        <v>879348020</v>
      </c>
      <c r="I87" s="346">
        <v>627036384</v>
      </c>
      <c r="J87" s="381">
        <v>627036384</v>
      </c>
      <c r="K87" s="346">
        <v>509081448</v>
      </c>
      <c r="L87" s="346">
        <v>496056248</v>
      </c>
      <c r="M87" s="351">
        <v>383607921</v>
      </c>
      <c r="N87" s="351">
        <v>383607921</v>
      </c>
      <c r="O87" s="351">
        <v>383607921</v>
      </c>
      <c r="P87" s="351">
        <v>383607920</v>
      </c>
      <c r="Q87" s="346">
        <v>383456918</v>
      </c>
      <c r="R87" s="351">
        <v>383291772</v>
      </c>
      <c r="S87" s="349"/>
      <c r="T87" s="349"/>
      <c r="U87" s="347"/>
      <c r="V87" s="347"/>
      <c r="W87" s="347"/>
      <c r="X87" s="483"/>
      <c r="Y87" s="347"/>
      <c r="Z87" s="347"/>
      <c r="AA87" s="352"/>
      <c r="AB87" s="351"/>
      <c r="AC87" s="351"/>
      <c r="AD87" s="351"/>
      <c r="AE87" s="351"/>
      <c r="AF87" s="351"/>
      <c r="AG87" s="352"/>
      <c r="AH87" s="351"/>
      <c r="AI87" s="351"/>
      <c r="AJ87" s="315">
        <f t="shared" si="23"/>
        <v>0</v>
      </c>
      <c r="AK87" s="350"/>
      <c r="AL87" s="350"/>
      <c r="AM87" s="350"/>
      <c r="AN87" s="350"/>
      <c r="AO87" s="484"/>
      <c r="AP87" s="485"/>
      <c r="AQ87" s="694"/>
      <c r="AR87" s="694"/>
      <c r="AS87" s="694"/>
      <c r="AT87" s="694"/>
      <c r="AU87" s="700"/>
    </row>
    <row r="88" spans="1:47" s="39" customFormat="1" ht="33.75" customHeight="1">
      <c r="A88" s="690"/>
      <c r="B88" s="723">
        <v>14</v>
      </c>
      <c r="C88" s="692" t="s">
        <v>220</v>
      </c>
      <c r="D88" s="692" t="s">
        <v>138</v>
      </c>
      <c r="E88" s="692">
        <v>440</v>
      </c>
      <c r="F88" s="692">
        <v>177</v>
      </c>
      <c r="G88" s="294" t="s">
        <v>8</v>
      </c>
      <c r="H88" s="301">
        <v>2</v>
      </c>
      <c r="I88" s="295">
        <v>0.5</v>
      </c>
      <c r="J88" s="295">
        <v>0.5</v>
      </c>
      <c r="K88" s="412">
        <v>0.5</v>
      </c>
      <c r="L88" s="412">
        <v>0.5</v>
      </c>
      <c r="M88" s="412">
        <v>1</v>
      </c>
      <c r="N88" s="412">
        <v>1</v>
      </c>
      <c r="O88" s="383">
        <v>1</v>
      </c>
      <c r="P88" s="486">
        <v>1</v>
      </c>
      <c r="Q88" s="383">
        <v>0.73</v>
      </c>
      <c r="R88" s="413">
        <v>0.85</v>
      </c>
      <c r="S88" s="413">
        <v>1.5</v>
      </c>
      <c r="T88" s="413">
        <v>1.5</v>
      </c>
      <c r="U88" s="487">
        <v>1.5</v>
      </c>
      <c r="V88" s="487">
        <v>1.5</v>
      </c>
      <c r="W88" s="413">
        <v>1.5</v>
      </c>
      <c r="X88" s="413">
        <v>1.34</v>
      </c>
      <c r="Y88" s="383">
        <v>1.7</v>
      </c>
      <c r="Z88" s="383">
        <v>1.7</v>
      </c>
      <c r="AA88" s="488">
        <v>1.7</v>
      </c>
      <c r="AB88" s="489"/>
      <c r="AC88" s="489"/>
      <c r="AD88" s="488">
        <v>1.45</v>
      </c>
      <c r="AE88" s="490">
        <v>2</v>
      </c>
      <c r="AF88" s="489"/>
      <c r="AG88" s="307"/>
      <c r="AH88" s="304"/>
      <c r="AI88" s="304"/>
      <c r="AJ88" s="315"/>
      <c r="AK88" s="414">
        <v>1.45</v>
      </c>
      <c r="AL88" s="414">
        <f>AD88</f>
        <v>1.45</v>
      </c>
      <c r="AM88" s="488"/>
      <c r="AN88" s="360"/>
      <c r="AO88" s="361">
        <f>AL88/AA88</f>
        <v>0.8529411764705882</v>
      </c>
      <c r="AP88" s="361">
        <f>AL88/H88</f>
        <v>0.725</v>
      </c>
      <c r="AQ88" s="692" t="s">
        <v>447</v>
      </c>
      <c r="AR88" s="692" t="s">
        <v>194</v>
      </c>
      <c r="AS88" s="692" t="s">
        <v>221</v>
      </c>
      <c r="AT88" s="708" t="s">
        <v>222</v>
      </c>
      <c r="AU88" s="701" t="s">
        <v>223</v>
      </c>
    </row>
    <row r="89" spans="1:47" s="39" customFormat="1" ht="33.75" customHeight="1">
      <c r="A89" s="690"/>
      <c r="B89" s="724"/>
      <c r="C89" s="693"/>
      <c r="D89" s="693"/>
      <c r="E89" s="693"/>
      <c r="F89" s="693"/>
      <c r="G89" s="309" t="s">
        <v>9</v>
      </c>
      <c r="H89" s="316">
        <f>L89+R89+X89+Z89+AE89</f>
        <v>1694832716</v>
      </c>
      <c r="I89" s="316">
        <v>94398882</v>
      </c>
      <c r="J89" s="362">
        <v>94398882</v>
      </c>
      <c r="K89" s="316">
        <v>52491882</v>
      </c>
      <c r="L89" s="333">
        <v>52491564</v>
      </c>
      <c r="M89" s="316">
        <v>592217000</v>
      </c>
      <c r="N89" s="316">
        <v>592217000</v>
      </c>
      <c r="O89" s="316">
        <v>592217000</v>
      </c>
      <c r="P89" s="316">
        <v>592217000</v>
      </c>
      <c r="Q89" s="316">
        <v>512378000</v>
      </c>
      <c r="R89" s="387">
        <v>511806152</v>
      </c>
      <c r="S89" s="387">
        <v>239429000</v>
      </c>
      <c r="T89" s="387">
        <v>239429000</v>
      </c>
      <c r="U89" s="387">
        <v>277983500</v>
      </c>
      <c r="V89" s="316">
        <v>275698000</v>
      </c>
      <c r="W89" s="387">
        <v>240352000</v>
      </c>
      <c r="X89" s="387">
        <v>225978000</v>
      </c>
      <c r="Y89" s="387">
        <v>449483000</v>
      </c>
      <c r="Z89" s="406">
        <v>449483000</v>
      </c>
      <c r="AA89" s="406">
        <v>402883000</v>
      </c>
      <c r="AB89" s="406"/>
      <c r="AC89" s="406"/>
      <c r="AD89" s="406">
        <v>65180000</v>
      </c>
      <c r="AE89" s="406">
        <v>455074000</v>
      </c>
      <c r="AF89" s="406"/>
      <c r="AG89" s="406"/>
      <c r="AH89" s="406"/>
      <c r="AI89" s="406"/>
      <c r="AJ89" s="315"/>
      <c r="AK89" s="406">
        <v>35849000</v>
      </c>
      <c r="AL89" s="406">
        <v>65180000</v>
      </c>
      <c r="AM89" s="315"/>
      <c r="AN89" s="364"/>
      <c r="AO89" s="320">
        <f>AL89/AA89</f>
        <v>0.16178394223633163</v>
      </c>
      <c r="AP89" s="320">
        <f>(L89+R89+X89+AL89)/H89</f>
        <v>0.5047434522145489</v>
      </c>
      <c r="AQ89" s="693"/>
      <c r="AR89" s="693"/>
      <c r="AS89" s="693"/>
      <c r="AT89" s="709"/>
      <c r="AU89" s="702"/>
    </row>
    <row r="90" spans="1:47" s="39" customFormat="1" ht="33.75" customHeight="1">
      <c r="A90" s="690"/>
      <c r="B90" s="724"/>
      <c r="C90" s="693"/>
      <c r="D90" s="693"/>
      <c r="E90" s="693"/>
      <c r="F90" s="693"/>
      <c r="G90" s="321" t="s">
        <v>10</v>
      </c>
      <c r="H90" s="436"/>
      <c r="I90" s="322"/>
      <c r="J90" s="323"/>
      <c r="K90" s="322"/>
      <c r="L90" s="322"/>
      <c r="M90" s="322"/>
      <c r="N90" s="322"/>
      <c r="O90" s="322"/>
      <c r="P90" s="325"/>
      <c r="Q90" s="365"/>
      <c r="R90" s="324"/>
      <c r="S90" s="324"/>
      <c r="T90" s="324"/>
      <c r="U90" s="324"/>
      <c r="V90" s="324"/>
      <c r="W90" s="324"/>
      <c r="X90" s="324"/>
      <c r="Y90" s="324"/>
      <c r="Z90" s="324"/>
      <c r="AA90" s="324"/>
      <c r="AB90" s="324"/>
      <c r="AC90" s="324"/>
      <c r="AD90" s="324"/>
      <c r="AE90" s="324"/>
      <c r="AF90" s="324"/>
      <c r="AG90" s="324"/>
      <c r="AH90" s="324"/>
      <c r="AI90" s="324"/>
      <c r="AJ90" s="324"/>
      <c r="AK90" s="324"/>
      <c r="AL90" s="324"/>
      <c r="AM90" s="324"/>
      <c r="AN90" s="324"/>
      <c r="AO90" s="324"/>
      <c r="AP90" s="324"/>
      <c r="AQ90" s="693"/>
      <c r="AR90" s="693"/>
      <c r="AS90" s="693"/>
      <c r="AT90" s="709"/>
      <c r="AU90" s="702"/>
    </row>
    <row r="91" spans="1:47" s="39" customFormat="1" ht="33.75" customHeight="1">
      <c r="A91" s="690"/>
      <c r="B91" s="724"/>
      <c r="C91" s="693"/>
      <c r="D91" s="693"/>
      <c r="E91" s="693"/>
      <c r="F91" s="693"/>
      <c r="G91" s="309" t="s">
        <v>11</v>
      </c>
      <c r="H91" s="316">
        <f>R91+X91+Z91</f>
        <v>453934610</v>
      </c>
      <c r="I91" s="367"/>
      <c r="J91" s="323"/>
      <c r="K91" s="367"/>
      <c r="L91" s="367"/>
      <c r="M91" s="369">
        <v>18586968</v>
      </c>
      <c r="N91" s="369">
        <v>18586968</v>
      </c>
      <c r="O91" s="369">
        <v>18586968</v>
      </c>
      <c r="P91" s="371">
        <v>18586968</v>
      </c>
      <c r="Q91" s="430">
        <v>18586968</v>
      </c>
      <c r="R91" s="430">
        <v>18586968</v>
      </c>
      <c r="S91" s="370">
        <v>229011909</v>
      </c>
      <c r="T91" s="370">
        <v>239581909</v>
      </c>
      <c r="U91" s="370">
        <v>239581909</v>
      </c>
      <c r="V91" s="370">
        <v>239581909</v>
      </c>
      <c r="W91" s="430">
        <v>239581909</v>
      </c>
      <c r="X91" s="430">
        <v>239581909</v>
      </c>
      <c r="Y91" s="430">
        <v>195765733</v>
      </c>
      <c r="Z91" s="430">
        <v>195765733</v>
      </c>
      <c r="AA91" s="432">
        <v>195765733</v>
      </c>
      <c r="AB91" s="432"/>
      <c r="AC91" s="432"/>
      <c r="AD91" s="432">
        <v>158019733</v>
      </c>
      <c r="AE91" s="329"/>
      <c r="AF91" s="432"/>
      <c r="AG91" s="432"/>
      <c r="AH91" s="432"/>
      <c r="AI91" s="432"/>
      <c r="AJ91" s="315"/>
      <c r="AK91" s="432">
        <v>44781733</v>
      </c>
      <c r="AL91" s="315">
        <v>158019733</v>
      </c>
      <c r="AM91" s="329"/>
      <c r="AN91" s="372"/>
      <c r="AO91" s="354">
        <f>AL91/AA91</f>
        <v>0.807187910664631</v>
      </c>
      <c r="AP91" s="354">
        <f>(L91+R91+X91+AL91)/H91</f>
        <v>0.9168470542486284</v>
      </c>
      <c r="AQ91" s="693"/>
      <c r="AR91" s="693"/>
      <c r="AS91" s="693"/>
      <c r="AT91" s="709"/>
      <c r="AU91" s="702"/>
    </row>
    <row r="92" spans="1:47" s="39" customFormat="1" ht="33.75" customHeight="1">
      <c r="A92" s="690"/>
      <c r="B92" s="724"/>
      <c r="C92" s="693"/>
      <c r="D92" s="693"/>
      <c r="E92" s="693"/>
      <c r="F92" s="693"/>
      <c r="G92" s="321" t="s">
        <v>12</v>
      </c>
      <c r="H92" s="333">
        <v>2</v>
      </c>
      <c r="I92" s="373">
        <v>0.5</v>
      </c>
      <c r="J92" s="373">
        <v>0.5</v>
      </c>
      <c r="K92" s="373">
        <v>0.5</v>
      </c>
      <c r="L92" s="373">
        <v>0.5</v>
      </c>
      <c r="M92" s="378">
        <v>1</v>
      </c>
      <c r="N92" s="378">
        <v>1</v>
      </c>
      <c r="O92" s="378">
        <v>1</v>
      </c>
      <c r="P92" s="378">
        <v>1</v>
      </c>
      <c r="Q92" s="373">
        <v>0.73</v>
      </c>
      <c r="R92" s="416">
        <v>0.85</v>
      </c>
      <c r="S92" s="370">
        <v>1.5</v>
      </c>
      <c r="T92" s="387">
        <v>1.5</v>
      </c>
      <c r="U92" s="437">
        <v>1.5</v>
      </c>
      <c r="V92" s="417">
        <v>1.5</v>
      </c>
      <c r="W92" s="416">
        <v>1.5</v>
      </c>
      <c r="X92" s="416">
        <v>1.34</v>
      </c>
      <c r="Y92" s="373">
        <v>1.7</v>
      </c>
      <c r="Z92" s="373">
        <v>1.7</v>
      </c>
      <c r="AA92" s="433">
        <f>+AA88+AA90</f>
        <v>1.7</v>
      </c>
      <c r="AB92" s="433">
        <f aca="true" t="shared" si="24" ref="AB92:AD92">+AB88+AB90</f>
        <v>0</v>
      </c>
      <c r="AC92" s="433">
        <f t="shared" si="24"/>
        <v>0</v>
      </c>
      <c r="AD92" s="433">
        <f t="shared" si="24"/>
        <v>1.45</v>
      </c>
      <c r="AE92" s="378">
        <v>2</v>
      </c>
      <c r="AF92" s="378"/>
      <c r="AG92" s="319"/>
      <c r="AH92" s="343"/>
      <c r="AI92" s="343"/>
      <c r="AJ92" s="315"/>
      <c r="AK92" s="418">
        <v>1.45</v>
      </c>
      <c r="AL92" s="418">
        <f>AD92</f>
        <v>1.45</v>
      </c>
      <c r="AM92" s="491"/>
      <c r="AN92" s="423"/>
      <c r="AO92" s="379">
        <f>AL92/AA92</f>
        <v>0.8529411764705882</v>
      </c>
      <c r="AP92" s="379">
        <f>AL92/H92</f>
        <v>0.725</v>
      </c>
      <c r="AQ92" s="693"/>
      <c r="AR92" s="693"/>
      <c r="AS92" s="693"/>
      <c r="AT92" s="709"/>
      <c r="AU92" s="702"/>
    </row>
    <row r="93" spans="1:47" s="39" customFormat="1" ht="33.75" customHeight="1" thickBot="1">
      <c r="A93" s="690"/>
      <c r="B93" s="725"/>
      <c r="C93" s="694"/>
      <c r="D93" s="694"/>
      <c r="E93" s="694"/>
      <c r="F93" s="694"/>
      <c r="G93" s="345" t="s">
        <v>13</v>
      </c>
      <c r="H93" s="346">
        <f>H89+H91</f>
        <v>2148767326</v>
      </c>
      <c r="I93" s="346">
        <f aca="true" t="shared" si="25" ref="I93:AL93">I89+I91</f>
        <v>94398882</v>
      </c>
      <c r="J93" s="346">
        <f t="shared" si="25"/>
        <v>94398882</v>
      </c>
      <c r="K93" s="346">
        <f t="shared" si="25"/>
        <v>52491882</v>
      </c>
      <c r="L93" s="346">
        <f t="shared" si="25"/>
        <v>52491564</v>
      </c>
      <c r="M93" s="346">
        <f t="shared" si="25"/>
        <v>610803968</v>
      </c>
      <c r="N93" s="346">
        <f t="shared" si="25"/>
        <v>610803968</v>
      </c>
      <c r="O93" s="346">
        <f t="shared" si="25"/>
        <v>610803968</v>
      </c>
      <c r="P93" s="346">
        <f t="shared" si="25"/>
        <v>610803968</v>
      </c>
      <c r="Q93" s="346">
        <f t="shared" si="25"/>
        <v>530964968</v>
      </c>
      <c r="R93" s="346">
        <f t="shared" si="25"/>
        <v>530393120</v>
      </c>
      <c r="S93" s="346">
        <f t="shared" si="25"/>
        <v>468440909</v>
      </c>
      <c r="T93" s="346">
        <f t="shared" si="25"/>
        <v>479010909</v>
      </c>
      <c r="U93" s="346">
        <f t="shared" si="25"/>
        <v>517565409</v>
      </c>
      <c r="V93" s="346">
        <f t="shared" si="25"/>
        <v>515279909</v>
      </c>
      <c r="W93" s="346">
        <f t="shared" si="25"/>
        <v>479933909</v>
      </c>
      <c r="X93" s="346">
        <f t="shared" si="25"/>
        <v>465559909</v>
      </c>
      <c r="Y93" s="346">
        <f t="shared" si="25"/>
        <v>645248733</v>
      </c>
      <c r="Z93" s="346">
        <f t="shared" si="25"/>
        <v>645248733</v>
      </c>
      <c r="AA93" s="351">
        <f t="shared" si="25"/>
        <v>598648733</v>
      </c>
      <c r="AB93" s="351">
        <f t="shared" si="25"/>
        <v>0</v>
      </c>
      <c r="AC93" s="351">
        <f t="shared" si="25"/>
        <v>0</v>
      </c>
      <c r="AD93" s="351">
        <f t="shared" si="25"/>
        <v>223199733</v>
      </c>
      <c r="AE93" s="351">
        <f t="shared" si="25"/>
        <v>455074000</v>
      </c>
      <c r="AF93" s="351">
        <f t="shared" si="25"/>
        <v>0</v>
      </c>
      <c r="AG93" s="351">
        <f t="shared" si="25"/>
        <v>0</v>
      </c>
      <c r="AH93" s="351">
        <f t="shared" si="25"/>
        <v>0</v>
      </c>
      <c r="AI93" s="351">
        <f t="shared" si="25"/>
        <v>0</v>
      </c>
      <c r="AJ93" s="315"/>
      <c r="AK93" s="351">
        <f t="shared" si="25"/>
        <v>80630733</v>
      </c>
      <c r="AL93" s="351">
        <f t="shared" si="25"/>
        <v>223199733</v>
      </c>
      <c r="AM93" s="351"/>
      <c r="AN93" s="351"/>
      <c r="AO93" s="354">
        <f>AL93/AA93</f>
        <v>0.37283923058098245</v>
      </c>
      <c r="AP93" s="354">
        <f>(L93+R93+X93+AL93)/H93</f>
        <v>0.5918017789144286</v>
      </c>
      <c r="AQ93" s="694"/>
      <c r="AR93" s="694"/>
      <c r="AS93" s="694"/>
      <c r="AT93" s="710"/>
      <c r="AU93" s="703"/>
    </row>
    <row r="94" spans="1:47" s="39" customFormat="1" ht="33.75" customHeight="1">
      <c r="A94" s="690"/>
      <c r="B94" s="723">
        <v>15</v>
      </c>
      <c r="C94" s="692" t="s">
        <v>224</v>
      </c>
      <c r="D94" s="704" t="s">
        <v>142</v>
      </c>
      <c r="E94" s="704">
        <v>440</v>
      </c>
      <c r="F94" s="704">
        <v>177</v>
      </c>
      <c r="G94" s="294" t="s">
        <v>8</v>
      </c>
      <c r="H94" s="301">
        <v>4</v>
      </c>
      <c r="I94" s="301">
        <v>4</v>
      </c>
      <c r="J94" s="295">
        <v>4</v>
      </c>
      <c r="K94" s="301">
        <v>4</v>
      </c>
      <c r="L94" s="301">
        <v>4</v>
      </c>
      <c r="M94" s="301">
        <v>4</v>
      </c>
      <c r="N94" s="301">
        <v>4</v>
      </c>
      <c r="O94" s="301">
        <v>4</v>
      </c>
      <c r="P94" s="301">
        <v>4</v>
      </c>
      <c r="Q94" s="301">
        <v>4</v>
      </c>
      <c r="R94" s="300">
        <v>4</v>
      </c>
      <c r="S94" s="413">
        <v>4</v>
      </c>
      <c r="T94" s="413">
        <v>4</v>
      </c>
      <c r="U94" s="413">
        <v>4</v>
      </c>
      <c r="V94" s="413">
        <v>4</v>
      </c>
      <c r="W94" s="300">
        <v>4</v>
      </c>
      <c r="X94" s="300">
        <v>4</v>
      </c>
      <c r="Y94" s="300">
        <v>4</v>
      </c>
      <c r="Z94" s="300">
        <v>4</v>
      </c>
      <c r="AA94" s="299">
        <v>4</v>
      </c>
      <c r="AB94" s="299"/>
      <c r="AC94" s="299"/>
      <c r="AD94" s="492">
        <v>4</v>
      </c>
      <c r="AE94" s="299">
        <v>4</v>
      </c>
      <c r="AF94" s="299"/>
      <c r="AG94" s="299"/>
      <c r="AH94" s="299"/>
      <c r="AI94" s="299"/>
      <c r="AJ94" s="315"/>
      <c r="AK94" s="493">
        <v>4</v>
      </c>
      <c r="AL94" s="414">
        <f>AD94</f>
        <v>4</v>
      </c>
      <c r="AM94" s="414"/>
      <c r="AN94" s="360"/>
      <c r="AO94" s="361">
        <f>AL94/AA94</f>
        <v>1</v>
      </c>
      <c r="AP94" s="361">
        <f>14/16</f>
        <v>0.875</v>
      </c>
      <c r="AQ94" s="726" t="s">
        <v>545</v>
      </c>
      <c r="AR94" s="692" t="s">
        <v>225</v>
      </c>
      <c r="AS94" s="692" t="s">
        <v>225</v>
      </c>
      <c r="AT94" s="729" t="s">
        <v>544</v>
      </c>
      <c r="AU94" s="701" t="s">
        <v>543</v>
      </c>
    </row>
    <row r="95" spans="1:47" s="39" customFormat="1" ht="33.75" customHeight="1">
      <c r="A95" s="690"/>
      <c r="B95" s="724"/>
      <c r="C95" s="693"/>
      <c r="D95" s="705"/>
      <c r="E95" s="705"/>
      <c r="F95" s="705"/>
      <c r="G95" s="309" t="s">
        <v>9</v>
      </c>
      <c r="H95" s="316">
        <v>2354843127</v>
      </c>
      <c r="I95" s="316">
        <v>417445330</v>
      </c>
      <c r="J95" s="362">
        <v>417445330</v>
      </c>
      <c r="K95" s="316">
        <v>382170830</v>
      </c>
      <c r="L95" s="333">
        <v>377155900</v>
      </c>
      <c r="M95" s="316">
        <v>629964000</v>
      </c>
      <c r="N95" s="316">
        <v>629964000</v>
      </c>
      <c r="O95" s="316">
        <v>629964000</v>
      </c>
      <c r="P95" s="316">
        <v>574964000</v>
      </c>
      <c r="Q95" s="316">
        <v>560272350</v>
      </c>
      <c r="R95" s="387">
        <v>521408343</v>
      </c>
      <c r="S95" s="387">
        <v>442031000</v>
      </c>
      <c r="T95" s="387">
        <v>442031000</v>
      </c>
      <c r="U95" s="316">
        <v>430862000</v>
      </c>
      <c r="V95" s="316">
        <v>419508300</v>
      </c>
      <c r="W95" s="316">
        <v>404295400</v>
      </c>
      <c r="X95" s="316">
        <v>384162884</v>
      </c>
      <c r="Y95" s="316">
        <v>597479000</v>
      </c>
      <c r="Z95" s="315">
        <v>597479000</v>
      </c>
      <c r="AA95" s="315">
        <v>544079000</v>
      </c>
      <c r="AB95" s="315"/>
      <c r="AC95" s="315"/>
      <c r="AD95" s="315">
        <v>320991244</v>
      </c>
      <c r="AE95" s="315">
        <v>474637000</v>
      </c>
      <c r="AF95" s="315"/>
      <c r="AG95" s="315"/>
      <c r="AH95" s="315"/>
      <c r="AI95" s="315"/>
      <c r="AJ95" s="315"/>
      <c r="AK95" s="315">
        <v>135263017</v>
      </c>
      <c r="AL95" s="315">
        <v>320991244</v>
      </c>
      <c r="AM95" s="315"/>
      <c r="AN95" s="364"/>
      <c r="AO95" s="320">
        <f>AL95/AA95</f>
        <v>0.5899717577778227</v>
      </c>
      <c r="AP95" s="320">
        <f>(L95+R95+X95+AL95)/H95</f>
        <v>0.681029811545489</v>
      </c>
      <c r="AQ95" s="727"/>
      <c r="AR95" s="693"/>
      <c r="AS95" s="693"/>
      <c r="AT95" s="730"/>
      <c r="AU95" s="702"/>
    </row>
    <row r="96" spans="1:47" s="39" customFormat="1" ht="33.75" customHeight="1">
      <c r="A96" s="690"/>
      <c r="B96" s="724"/>
      <c r="C96" s="693"/>
      <c r="D96" s="705"/>
      <c r="E96" s="705"/>
      <c r="F96" s="705"/>
      <c r="G96" s="321" t="s">
        <v>10</v>
      </c>
      <c r="H96" s="436"/>
      <c r="I96" s="322"/>
      <c r="J96" s="323"/>
      <c r="K96" s="322"/>
      <c r="L96" s="322"/>
      <c r="M96" s="322"/>
      <c r="N96" s="322"/>
      <c r="O96" s="322"/>
      <c r="P96" s="365"/>
      <c r="Q96" s="365"/>
      <c r="R96" s="324"/>
      <c r="S96" s="324"/>
      <c r="T96" s="324"/>
      <c r="U96" s="324"/>
      <c r="V96" s="324"/>
      <c r="W96" s="324"/>
      <c r="X96" s="324"/>
      <c r="Y96" s="325"/>
      <c r="Z96" s="325"/>
      <c r="AA96" s="325"/>
      <c r="AB96" s="325"/>
      <c r="AC96" s="325"/>
      <c r="AD96" s="325"/>
      <c r="AE96" s="325"/>
      <c r="AF96" s="325"/>
      <c r="AG96" s="325"/>
      <c r="AH96" s="325"/>
      <c r="AI96" s="325"/>
      <c r="AJ96" s="325"/>
      <c r="AK96" s="325"/>
      <c r="AL96" s="325"/>
      <c r="AM96" s="325"/>
      <c r="AN96" s="325"/>
      <c r="AO96" s="325"/>
      <c r="AP96" s="325"/>
      <c r="AQ96" s="727"/>
      <c r="AR96" s="693"/>
      <c r="AS96" s="693"/>
      <c r="AT96" s="730"/>
      <c r="AU96" s="702"/>
    </row>
    <row r="97" spans="1:47" s="39" customFormat="1" ht="33.75" customHeight="1">
      <c r="A97" s="690"/>
      <c r="B97" s="724"/>
      <c r="C97" s="693"/>
      <c r="D97" s="705"/>
      <c r="E97" s="705"/>
      <c r="F97" s="705"/>
      <c r="G97" s="309" t="s">
        <v>11</v>
      </c>
      <c r="H97" s="316">
        <v>621992236</v>
      </c>
      <c r="I97" s="367"/>
      <c r="J97" s="323"/>
      <c r="K97" s="367"/>
      <c r="L97" s="367"/>
      <c r="M97" s="369">
        <v>260228091</v>
      </c>
      <c r="N97" s="369">
        <v>260228091</v>
      </c>
      <c r="O97" s="369">
        <v>260228091</v>
      </c>
      <c r="P97" s="369">
        <v>260228087</v>
      </c>
      <c r="Q97" s="316">
        <v>255570736</v>
      </c>
      <c r="R97" s="435">
        <v>252712523</v>
      </c>
      <c r="S97" s="494">
        <v>213469317</v>
      </c>
      <c r="T97" s="494">
        <v>233029317</v>
      </c>
      <c r="U97" s="494">
        <v>233029317</v>
      </c>
      <c r="V97" s="494">
        <v>233029317</v>
      </c>
      <c r="W97" s="435">
        <v>233029317</v>
      </c>
      <c r="X97" s="435">
        <v>233023567</v>
      </c>
      <c r="Y97" s="316">
        <v>136256146</v>
      </c>
      <c r="Z97" s="315">
        <v>136256145.76330304</v>
      </c>
      <c r="AA97" s="315">
        <v>133685813</v>
      </c>
      <c r="AB97" s="371"/>
      <c r="AC97" s="371"/>
      <c r="AD97" s="315">
        <v>117259935</v>
      </c>
      <c r="AE97" s="319"/>
      <c r="AF97" s="371"/>
      <c r="AG97" s="319"/>
      <c r="AH97" s="371"/>
      <c r="AI97" s="371"/>
      <c r="AJ97" s="315"/>
      <c r="AK97" s="315">
        <v>89371243</v>
      </c>
      <c r="AL97" s="315">
        <v>117259935</v>
      </c>
      <c r="AM97" s="329"/>
      <c r="AN97" s="372"/>
      <c r="AO97" s="354">
        <f>AL97/AA97</f>
        <v>0.8771307318900025</v>
      </c>
      <c r="AP97" s="354">
        <f>(L97+R97+X97+AL97)/H97</f>
        <v>0.9694590866243545</v>
      </c>
      <c r="AQ97" s="727"/>
      <c r="AR97" s="693"/>
      <c r="AS97" s="693"/>
      <c r="AT97" s="730"/>
      <c r="AU97" s="702"/>
    </row>
    <row r="98" spans="1:47" s="39" customFormat="1" ht="33.75" customHeight="1">
      <c r="A98" s="690"/>
      <c r="B98" s="724"/>
      <c r="C98" s="693"/>
      <c r="D98" s="705"/>
      <c r="E98" s="705"/>
      <c r="F98" s="705"/>
      <c r="G98" s="321" t="s">
        <v>12</v>
      </c>
      <c r="H98" s="333">
        <v>4</v>
      </c>
      <c r="I98" s="333">
        <v>4</v>
      </c>
      <c r="J98" s="373">
        <v>4</v>
      </c>
      <c r="K98" s="343">
        <v>4</v>
      </c>
      <c r="L98" s="343">
        <v>4</v>
      </c>
      <c r="M98" s="343">
        <v>4</v>
      </c>
      <c r="N98" s="343">
        <v>4</v>
      </c>
      <c r="O98" s="343">
        <v>4</v>
      </c>
      <c r="P98" s="343">
        <v>4</v>
      </c>
      <c r="Q98" s="310">
        <v>4</v>
      </c>
      <c r="R98" s="374">
        <v>4</v>
      </c>
      <c r="S98" s="417">
        <v>4</v>
      </c>
      <c r="T98" s="417">
        <v>4</v>
      </c>
      <c r="U98" s="417">
        <v>4</v>
      </c>
      <c r="V98" s="417">
        <v>4</v>
      </c>
      <c r="W98" s="374">
        <v>4</v>
      </c>
      <c r="X98" s="374">
        <v>4</v>
      </c>
      <c r="Y98" s="333">
        <v>4</v>
      </c>
      <c r="Z98" s="333">
        <v>4</v>
      </c>
      <c r="AA98" s="549">
        <f>+AA94</f>
        <v>4</v>
      </c>
      <c r="AB98" s="343"/>
      <c r="AC98" s="343"/>
      <c r="AD98" s="342">
        <f>+AD94</f>
        <v>4</v>
      </c>
      <c r="AE98" s="343">
        <v>4</v>
      </c>
      <c r="AF98" s="343"/>
      <c r="AG98" s="319"/>
      <c r="AH98" s="343"/>
      <c r="AI98" s="343"/>
      <c r="AJ98" s="315"/>
      <c r="AK98" s="376">
        <v>4</v>
      </c>
      <c r="AL98" s="376">
        <f>AD98</f>
        <v>4</v>
      </c>
      <c r="AM98" s="491"/>
      <c r="AN98" s="491"/>
      <c r="AO98" s="379">
        <f>AL98/AA98</f>
        <v>1</v>
      </c>
      <c r="AP98" s="379">
        <f>AL98/H98</f>
        <v>1</v>
      </c>
      <c r="AQ98" s="727"/>
      <c r="AR98" s="693"/>
      <c r="AS98" s="693"/>
      <c r="AT98" s="730"/>
      <c r="AU98" s="702"/>
    </row>
    <row r="99" spans="1:47" s="39" customFormat="1" ht="33.75" customHeight="1" thickBot="1">
      <c r="A99" s="690"/>
      <c r="B99" s="725"/>
      <c r="C99" s="694"/>
      <c r="D99" s="706"/>
      <c r="E99" s="706"/>
      <c r="F99" s="706"/>
      <c r="G99" s="345" t="s">
        <v>13</v>
      </c>
      <c r="H99" s="346">
        <f>H95+H97</f>
        <v>2976835363</v>
      </c>
      <c r="I99" s="346">
        <f aca="true" t="shared" si="26" ref="I99:AL99">I95+I97</f>
        <v>417445330</v>
      </c>
      <c r="J99" s="346">
        <f t="shared" si="26"/>
        <v>417445330</v>
      </c>
      <c r="K99" s="346">
        <f t="shared" si="26"/>
        <v>382170830</v>
      </c>
      <c r="L99" s="346">
        <f t="shared" si="26"/>
        <v>377155900</v>
      </c>
      <c r="M99" s="346">
        <f t="shared" si="26"/>
        <v>890192091</v>
      </c>
      <c r="N99" s="346">
        <f t="shared" si="26"/>
        <v>890192091</v>
      </c>
      <c r="O99" s="346">
        <f t="shared" si="26"/>
        <v>890192091</v>
      </c>
      <c r="P99" s="346">
        <f t="shared" si="26"/>
        <v>835192087</v>
      </c>
      <c r="Q99" s="346">
        <f t="shared" si="26"/>
        <v>815843086</v>
      </c>
      <c r="R99" s="346">
        <f t="shared" si="26"/>
        <v>774120866</v>
      </c>
      <c r="S99" s="346">
        <f t="shared" si="26"/>
        <v>655500317</v>
      </c>
      <c r="T99" s="346">
        <f t="shared" si="26"/>
        <v>675060317</v>
      </c>
      <c r="U99" s="346">
        <f t="shared" si="26"/>
        <v>663891317</v>
      </c>
      <c r="V99" s="346">
        <f t="shared" si="26"/>
        <v>652537617</v>
      </c>
      <c r="W99" s="346">
        <f t="shared" si="26"/>
        <v>637324717</v>
      </c>
      <c r="X99" s="346">
        <f t="shared" si="26"/>
        <v>617186451</v>
      </c>
      <c r="Y99" s="346">
        <f t="shared" si="26"/>
        <v>733735146</v>
      </c>
      <c r="Z99" s="346">
        <f t="shared" si="26"/>
        <v>733735145.763303</v>
      </c>
      <c r="AA99" s="351">
        <f t="shared" si="26"/>
        <v>677764813</v>
      </c>
      <c r="AB99" s="351">
        <f t="shared" si="26"/>
        <v>0</v>
      </c>
      <c r="AC99" s="351">
        <f t="shared" si="26"/>
        <v>0</v>
      </c>
      <c r="AD99" s="351">
        <f t="shared" si="26"/>
        <v>438251179</v>
      </c>
      <c r="AE99" s="351">
        <f t="shared" si="26"/>
        <v>474637000</v>
      </c>
      <c r="AF99" s="351">
        <f t="shared" si="26"/>
        <v>0</v>
      </c>
      <c r="AG99" s="351">
        <f t="shared" si="26"/>
        <v>0</v>
      </c>
      <c r="AH99" s="351">
        <f t="shared" si="26"/>
        <v>0</v>
      </c>
      <c r="AI99" s="351">
        <f t="shared" si="26"/>
        <v>0</v>
      </c>
      <c r="AJ99" s="315"/>
      <c r="AK99" s="351">
        <f t="shared" si="26"/>
        <v>224634260</v>
      </c>
      <c r="AL99" s="351">
        <f t="shared" si="26"/>
        <v>438251179</v>
      </c>
      <c r="AM99" s="351"/>
      <c r="AN99" s="351"/>
      <c r="AO99" s="354">
        <f>AL99/AA99</f>
        <v>0.6466124688004421</v>
      </c>
      <c r="AP99" s="354">
        <f>(L99+R99+X99+AL99)/H99</f>
        <v>0.7412954117073219</v>
      </c>
      <c r="AQ99" s="728"/>
      <c r="AR99" s="694"/>
      <c r="AS99" s="694"/>
      <c r="AT99" s="731"/>
      <c r="AU99" s="707"/>
    </row>
    <row r="100" spans="1:47" s="39" customFormat="1" ht="21.75" customHeight="1">
      <c r="A100" s="689"/>
      <c r="B100" s="714">
        <v>16</v>
      </c>
      <c r="C100" s="692" t="s">
        <v>226</v>
      </c>
      <c r="D100" s="704" t="s">
        <v>142</v>
      </c>
      <c r="E100" s="704">
        <v>464</v>
      </c>
      <c r="F100" s="704">
        <v>177</v>
      </c>
      <c r="G100" s="294" t="s">
        <v>8</v>
      </c>
      <c r="H100" s="301">
        <v>100</v>
      </c>
      <c r="I100" s="296"/>
      <c r="J100" s="296"/>
      <c r="K100" s="297"/>
      <c r="L100" s="297"/>
      <c r="M100" s="297"/>
      <c r="N100" s="297"/>
      <c r="O100" s="297"/>
      <c r="P100" s="297"/>
      <c r="Q100" s="297"/>
      <c r="R100" s="298"/>
      <c r="S100" s="298"/>
      <c r="T100" s="298"/>
      <c r="U100" s="297"/>
      <c r="V100" s="297"/>
      <c r="W100" s="297"/>
      <c r="X100" s="471"/>
      <c r="Y100" s="383">
        <v>100</v>
      </c>
      <c r="Z100" s="383">
        <v>100</v>
      </c>
      <c r="AA100" s="488">
        <v>100</v>
      </c>
      <c r="AB100" s="358"/>
      <c r="AC100" s="358"/>
      <c r="AD100" s="493">
        <v>0</v>
      </c>
      <c r="AE100" s="358">
        <v>100</v>
      </c>
      <c r="AF100" s="358"/>
      <c r="AG100" s="358"/>
      <c r="AH100" s="358"/>
      <c r="AI100" s="358"/>
      <c r="AJ100" s="315"/>
      <c r="AK100" s="414">
        <v>0</v>
      </c>
      <c r="AL100" s="414">
        <f>AD100</f>
        <v>0</v>
      </c>
      <c r="AM100" s="414"/>
      <c r="AN100" s="360"/>
      <c r="AO100" s="495">
        <v>0</v>
      </c>
      <c r="AP100" s="495">
        <v>0</v>
      </c>
      <c r="AQ100" s="711" t="s">
        <v>227</v>
      </c>
      <c r="AR100" s="692"/>
      <c r="AS100" s="692"/>
      <c r="AT100" s="708"/>
      <c r="AU100" s="701"/>
    </row>
    <row r="101" spans="1:47" s="39" customFormat="1" ht="33.75" customHeight="1">
      <c r="A101" s="690"/>
      <c r="B101" s="715"/>
      <c r="C101" s="693"/>
      <c r="D101" s="705"/>
      <c r="E101" s="705"/>
      <c r="F101" s="705"/>
      <c r="G101" s="309" t="s">
        <v>9</v>
      </c>
      <c r="H101" s="316">
        <v>550218000</v>
      </c>
      <c r="I101" s="311"/>
      <c r="J101" s="312"/>
      <c r="K101" s="313"/>
      <c r="L101" s="313"/>
      <c r="M101" s="313"/>
      <c r="N101" s="313"/>
      <c r="O101" s="313"/>
      <c r="P101" s="313"/>
      <c r="Q101" s="313"/>
      <c r="R101" s="314"/>
      <c r="S101" s="314"/>
      <c r="T101" s="314"/>
      <c r="U101" s="313"/>
      <c r="V101" s="313"/>
      <c r="W101" s="313"/>
      <c r="X101" s="473"/>
      <c r="Y101" s="387">
        <v>550218000</v>
      </c>
      <c r="Z101" s="387">
        <v>550218000</v>
      </c>
      <c r="AA101" s="406">
        <v>550218000</v>
      </c>
      <c r="AB101" s="315"/>
      <c r="AC101" s="315"/>
      <c r="AD101" s="315">
        <v>0</v>
      </c>
      <c r="AE101" s="315"/>
      <c r="AF101" s="315"/>
      <c r="AG101" s="315"/>
      <c r="AH101" s="315"/>
      <c r="AI101" s="315"/>
      <c r="AJ101" s="315"/>
      <c r="AK101" s="315">
        <v>0</v>
      </c>
      <c r="AL101" s="315">
        <f>AD101</f>
        <v>0</v>
      </c>
      <c r="AM101" s="315"/>
      <c r="AN101" s="364"/>
      <c r="AO101" s="496">
        <v>0</v>
      </c>
      <c r="AP101" s="496">
        <v>0</v>
      </c>
      <c r="AQ101" s="712"/>
      <c r="AR101" s="693"/>
      <c r="AS101" s="693"/>
      <c r="AT101" s="709"/>
      <c r="AU101" s="702"/>
    </row>
    <row r="102" spans="1:47" s="39" customFormat="1" ht="24.75" customHeight="1" thickBot="1">
      <c r="A102" s="690"/>
      <c r="B102" s="715"/>
      <c r="C102" s="693"/>
      <c r="D102" s="705"/>
      <c r="E102" s="705"/>
      <c r="F102" s="705"/>
      <c r="G102" s="321" t="s">
        <v>10</v>
      </c>
      <c r="H102" s="436"/>
      <c r="I102" s="322"/>
      <c r="J102" s="323"/>
      <c r="K102" s="322"/>
      <c r="L102" s="322"/>
      <c r="M102" s="322"/>
      <c r="N102" s="322"/>
      <c r="O102" s="322"/>
      <c r="P102" s="322"/>
      <c r="Q102" s="322"/>
      <c r="R102" s="324"/>
      <c r="S102" s="324"/>
      <c r="T102" s="324"/>
      <c r="U102" s="322"/>
      <c r="V102" s="325"/>
      <c r="W102" s="325"/>
      <c r="X102" s="326"/>
      <c r="Y102" s="324"/>
      <c r="Z102" s="324"/>
      <c r="AA102" s="324"/>
      <c r="AB102" s="324"/>
      <c r="AC102" s="324"/>
      <c r="AD102" s="324"/>
      <c r="AE102" s="324"/>
      <c r="AF102" s="324"/>
      <c r="AG102" s="324"/>
      <c r="AH102" s="324"/>
      <c r="AI102" s="324"/>
      <c r="AJ102" s="324"/>
      <c r="AK102" s="324"/>
      <c r="AL102" s="324"/>
      <c r="AM102" s="324"/>
      <c r="AN102" s="324"/>
      <c r="AO102" s="324"/>
      <c r="AP102" s="324"/>
      <c r="AQ102" s="712"/>
      <c r="AR102" s="693"/>
      <c r="AS102" s="693"/>
      <c r="AT102" s="709"/>
      <c r="AU102" s="702"/>
    </row>
    <row r="103" spans="1:47" s="39" customFormat="1" ht="25.5" customHeight="1">
      <c r="A103" s="690"/>
      <c r="B103" s="715"/>
      <c r="C103" s="693"/>
      <c r="D103" s="705"/>
      <c r="E103" s="705"/>
      <c r="F103" s="705"/>
      <c r="G103" s="309" t="s">
        <v>11</v>
      </c>
      <c r="H103" s="388">
        <v>0</v>
      </c>
      <c r="I103" s="322"/>
      <c r="J103" s="323"/>
      <c r="K103" s="322"/>
      <c r="L103" s="322"/>
      <c r="M103" s="322"/>
      <c r="N103" s="322"/>
      <c r="O103" s="322"/>
      <c r="P103" s="322"/>
      <c r="Q103" s="322"/>
      <c r="R103" s="324"/>
      <c r="S103" s="324"/>
      <c r="T103" s="324"/>
      <c r="U103" s="367"/>
      <c r="V103" s="389"/>
      <c r="W103" s="389"/>
      <c r="X103" s="326"/>
      <c r="Y103" s="497"/>
      <c r="Z103" s="497"/>
      <c r="AA103" s="319"/>
      <c r="AB103" s="371"/>
      <c r="AC103" s="371"/>
      <c r="AD103" s="498"/>
      <c r="AE103" s="371"/>
      <c r="AF103" s="371"/>
      <c r="AG103" s="319"/>
      <c r="AH103" s="371"/>
      <c r="AI103" s="371"/>
      <c r="AJ103" s="371"/>
      <c r="AK103" s="315">
        <v>0</v>
      </c>
      <c r="AL103" s="315"/>
      <c r="AM103" s="329"/>
      <c r="AN103" s="372"/>
      <c r="AO103" s="495">
        <v>0</v>
      </c>
      <c r="AP103" s="495">
        <v>0</v>
      </c>
      <c r="AQ103" s="712"/>
      <c r="AR103" s="693"/>
      <c r="AS103" s="693"/>
      <c r="AT103" s="709"/>
      <c r="AU103" s="702"/>
    </row>
    <row r="104" spans="1:47" s="39" customFormat="1" ht="23.25" customHeight="1">
      <c r="A104" s="690"/>
      <c r="B104" s="715"/>
      <c r="C104" s="693"/>
      <c r="D104" s="705"/>
      <c r="E104" s="705"/>
      <c r="F104" s="705"/>
      <c r="G104" s="321" t="s">
        <v>12</v>
      </c>
      <c r="H104" s="343">
        <v>100</v>
      </c>
      <c r="I104" s="334"/>
      <c r="J104" s="335"/>
      <c r="K104" s="334"/>
      <c r="L104" s="334"/>
      <c r="M104" s="334"/>
      <c r="N104" s="334"/>
      <c r="O104" s="334"/>
      <c r="P104" s="334"/>
      <c r="Q104" s="334"/>
      <c r="R104" s="336"/>
      <c r="S104" s="336"/>
      <c r="T104" s="336"/>
      <c r="U104" s="334"/>
      <c r="V104" s="334"/>
      <c r="W104" s="334"/>
      <c r="X104" s="479"/>
      <c r="Y104" s="373">
        <v>100</v>
      </c>
      <c r="Z104" s="373">
        <f>+Z100</f>
        <v>100</v>
      </c>
      <c r="AA104" s="491">
        <f>+AA100</f>
        <v>100</v>
      </c>
      <c r="AB104" s="491">
        <f aca="true" t="shared" si="27" ref="AB104:AD104">+AB100</f>
        <v>0</v>
      </c>
      <c r="AC104" s="491">
        <f t="shared" si="27"/>
        <v>0</v>
      </c>
      <c r="AD104" s="491">
        <f t="shared" si="27"/>
        <v>0</v>
      </c>
      <c r="AE104" s="343"/>
      <c r="AF104" s="343"/>
      <c r="AG104" s="319"/>
      <c r="AH104" s="343"/>
      <c r="AI104" s="343"/>
      <c r="AJ104" s="343"/>
      <c r="AK104" s="491">
        <f aca="true" t="shared" si="28" ref="AK104">+AK100</f>
        <v>0</v>
      </c>
      <c r="AL104" s="376"/>
      <c r="AM104" s="376"/>
      <c r="AN104" s="372"/>
      <c r="AO104" s="496">
        <v>0</v>
      </c>
      <c r="AP104" s="496">
        <v>0</v>
      </c>
      <c r="AQ104" s="712"/>
      <c r="AR104" s="693"/>
      <c r="AS104" s="693"/>
      <c r="AT104" s="709"/>
      <c r="AU104" s="702"/>
    </row>
    <row r="105" spans="1:47" s="39" customFormat="1" ht="23.25" customHeight="1" thickBot="1">
      <c r="A105" s="691"/>
      <c r="B105" s="716"/>
      <c r="C105" s="694"/>
      <c r="D105" s="706"/>
      <c r="E105" s="706"/>
      <c r="F105" s="706"/>
      <c r="G105" s="345" t="s">
        <v>13</v>
      </c>
      <c r="H105" s="346">
        <v>550218000</v>
      </c>
      <c r="I105" s="347"/>
      <c r="J105" s="348"/>
      <c r="K105" s="347"/>
      <c r="L105" s="347"/>
      <c r="M105" s="347"/>
      <c r="N105" s="347"/>
      <c r="O105" s="347"/>
      <c r="P105" s="347"/>
      <c r="Q105" s="347"/>
      <c r="R105" s="349"/>
      <c r="S105" s="349"/>
      <c r="T105" s="349"/>
      <c r="U105" s="347"/>
      <c r="V105" s="347"/>
      <c r="W105" s="347"/>
      <c r="X105" s="483"/>
      <c r="Y105" s="346">
        <v>550218000</v>
      </c>
      <c r="Z105" s="346">
        <v>550218000</v>
      </c>
      <c r="AA105" s="346">
        <v>550218000</v>
      </c>
      <c r="AB105" s="351"/>
      <c r="AC105" s="351"/>
      <c r="AD105" s="351"/>
      <c r="AE105" s="351"/>
      <c r="AF105" s="351"/>
      <c r="AG105" s="353"/>
      <c r="AH105" s="351"/>
      <c r="AI105" s="351"/>
      <c r="AJ105" s="351"/>
      <c r="AK105" s="351">
        <v>0</v>
      </c>
      <c r="AL105" s="351"/>
      <c r="AM105" s="351"/>
      <c r="AN105" s="499"/>
      <c r="AO105" s="500">
        <v>0</v>
      </c>
      <c r="AP105" s="500">
        <v>0</v>
      </c>
      <c r="AQ105" s="713"/>
      <c r="AR105" s="694"/>
      <c r="AS105" s="694"/>
      <c r="AT105" s="710"/>
      <c r="AU105" s="703"/>
    </row>
    <row r="106" spans="1:47" s="40" customFormat="1" ht="31.5" customHeight="1">
      <c r="A106" s="741" t="s">
        <v>14</v>
      </c>
      <c r="B106" s="742"/>
      <c r="C106" s="742"/>
      <c r="D106" s="742"/>
      <c r="E106" s="742"/>
      <c r="F106" s="743"/>
      <c r="G106" s="501" t="s">
        <v>9</v>
      </c>
      <c r="H106" s="502">
        <f>H101+H95+H89+H83+H77+H71+H65+H59+H53+H47+H41+H35+H29+H23+H17+H11</f>
        <v>89106453678.5</v>
      </c>
      <c r="I106" s="502">
        <f aca="true" t="shared" si="29" ref="I106:AN106">I101+I95+I89+I83+I77+I71+I65+I59+I53+I47+I41+I35+I29+I23+I17+I11</f>
        <v>9202587595.9</v>
      </c>
      <c r="J106" s="502">
        <f t="shared" si="29"/>
        <v>9202587595.9</v>
      </c>
      <c r="K106" s="502">
        <f t="shared" si="29"/>
        <v>8815435580</v>
      </c>
      <c r="L106" s="502">
        <f t="shared" si="29"/>
        <v>7605977666</v>
      </c>
      <c r="M106" s="502">
        <f t="shared" si="29"/>
        <v>23740059000</v>
      </c>
      <c r="N106" s="502">
        <f t="shared" si="29"/>
        <v>23740059000</v>
      </c>
      <c r="O106" s="502">
        <f t="shared" si="29"/>
        <v>23740059000</v>
      </c>
      <c r="P106" s="502">
        <f t="shared" si="29"/>
        <v>23736059000</v>
      </c>
      <c r="Q106" s="502">
        <f t="shared" si="29"/>
        <v>23248862200</v>
      </c>
      <c r="R106" s="502">
        <f t="shared" si="29"/>
        <v>13299050143</v>
      </c>
      <c r="S106" s="502">
        <f t="shared" si="29"/>
        <v>29083799000</v>
      </c>
      <c r="T106" s="502">
        <f t="shared" si="29"/>
        <v>29083799000</v>
      </c>
      <c r="U106" s="502">
        <f t="shared" si="29"/>
        <v>28989441000</v>
      </c>
      <c r="V106" s="502">
        <f t="shared" si="29"/>
        <v>33252437987</v>
      </c>
      <c r="W106" s="502">
        <f t="shared" si="29"/>
        <v>33122392027</v>
      </c>
      <c r="X106" s="502">
        <f t="shared" si="29"/>
        <v>31205444869.5</v>
      </c>
      <c r="Y106" s="503">
        <f t="shared" si="29"/>
        <v>23732627000</v>
      </c>
      <c r="Z106" s="503">
        <f t="shared" si="29"/>
        <v>23732627000</v>
      </c>
      <c r="AA106" s="502">
        <f t="shared" si="29"/>
        <v>23732627000</v>
      </c>
      <c r="AB106" s="502">
        <f t="shared" si="29"/>
        <v>0</v>
      </c>
      <c r="AC106" s="502">
        <f t="shared" si="29"/>
        <v>0</v>
      </c>
      <c r="AD106" s="502">
        <f t="shared" si="29"/>
        <v>14276935640</v>
      </c>
      <c r="AE106" s="502">
        <f t="shared" si="29"/>
        <v>13263354000</v>
      </c>
      <c r="AF106" s="502">
        <f t="shared" si="29"/>
        <v>0</v>
      </c>
      <c r="AG106" s="502">
        <f t="shared" si="29"/>
        <v>0</v>
      </c>
      <c r="AH106" s="502">
        <f t="shared" si="29"/>
        <v>0</v>
      </c>
      <c r="AI106" s="502">
        <f t="shared" si="29"/>
        <v>0</v>
      </c>
      <c r="AJ106" s="502">
        <f>AJ101+AJ95+AJ89+AJ83+AJ77+AJ71+AJ65+AJ59+AJ53+AJ47+AJ41+AJ35+AJ29+AJ23+AJ17+AJ11</f>
        <v>0</v>
      </c>
      <c r="AK106" s="502">
        <f t="shared" si="29"/>
        <v>2190797101</v>
      </c>
      <c r="AL106" s="502">
        <f t="shared" si="29"/>
        <v>14276935640</v>
      </c>
      <c r="AM106" s="502">
        <f t="shared" si="29"/>
        <v>0</v>
      </c>
      <c r="AN106" s="502">
        <f t="shared" si="29"/>
        <v>0</v>
      </c>
      <c r="AO106" s="504">
        <f>X106/V106</f>
        <v>0.9384408109173749</v>
      </c>
      <c r="AP106" s="505"/>
      <c r="AQ106" s="764"/>
      <c r="AR106" s="765"/>
      <c r="AS106" s="765"/>
      <c r="AT106" s="765"/>
      <c r="AU106" s="766"/>
    </row>
    <row r="107" spans="1:47" s="40" customFormat="1" ht="28.5" customHeight="1">
      <c r="A107" s="741"/>
      <c r="B107" s="742"/>
      <c r="C107" s="742"/>
      <c r="D107" s="742"/>
      <c r="E107" s="742"/>
      <c r="F107" s="743"/>
      <c r="G107" s="309" t="s">
        <v>11</v>
      </c>
      <c r="H107" s="506">
        <f>H103+H97+H91+H79+H85+H73+H67+H61+H55+H49+H43+H37+H31+H25+H19+H13</f>
        <v>26731863460.25738</v>
      </c>
      <c r="I107" s="506">
        <f aca="true" t="shared" si="30" ref="I107:AN107">I103+I97+I91+I79+I85+I73+I67+I61+I55+I49+I43+I37+I31+I25+I19+I13</f>
        <v>0</v>
      </c>
      <c r="J107" s="506">
        <f t="shared" si="30"/>
        <v>0</v>
      </c>
      <c r="K107" s="506">
        <f t="shared" si="30"/>
        <v>0</v>
      </c>
      <c r="L107" s="506">
        <f t="shared" si="30"/>
        <v>0</v>
      </c>
      <c r="M107" s="506">
        <f t="shared" si="30"/>
        <v>5584606952</v>
      </c>
      <c r="N107" s="506">
        <f t="shared" si="30"/>
        <v>5584606952</v>
      </c>
      <c r="O107" s="506">
        <f t="shared" si="30"/>
        <v>5584606952</v>
      </c>
      <c r="P107" s="506">
        <f t="shared" si="30"/>
        <v>5575286230</v>
      </c>
      <c r="Q107" s="506">
        <f t="shared" si="30"/>
        <v>5535225261</v>
      </c>
      <c r="R107" s="506">
        <f t="shared" si="30"/>
        <v>5337514428</v>
      </c>
      <c r="S107" s="506">
        <f t="shared" si="30"/>
        <v>5658042716</v>
      </c>
      <c r="T107" s="506">
        <f t="shared" si="30"/>
        <v>5658042716</v>
      </c>
      <c r="U107" s="506">
        <f t="shared" si="30"/>
        <v>5658042716</v>
      </c>
      <c r="V107" s="506">
        <f t="shared" si="30"/>
        <v>5648572483</v>
      </c>
      <c r="W107" s="506">
        <f t="shared" si="30"/>
        <v>5636801368</v>
      </c>
      <c r="X107" s="506">
        <f t="shared" si="30"/>
        <v>5511969772.224318</v>
      </c>
      <c r="Y107" s="507">
        <f t="shared" si="30"/>
        <v>15882716804</v>
      </c>
      <c r="Z107" s="508">
        <f t="shared" si="30"/>
        <v>15882379259.796362</v>
      </c>
      <c r="AA107" s="509">
        <f t="shared" si="30"/>
        <v>15864153627</v>
      </c>
      <c r="AB107" s="509">
        <f t="shared" si="30"/>
        <v>991549498</v>
      </c>
      <c r="AC107" s="509">
        <f t="shared" si="30"/>
        <v>991549498</v>
      </c>
      <c r="AD107" s="509">
        <f t="shared" si="30"/>
        <v>9021088577</v>
      </c>
      <c r="AE107" s="509">
        <f t="shared" si="30"/>
        <v>0</v>
      </c>
      <c r="AF107" s="509">
        <f t="shared" si="30"/>
        <v>0</v>
      </c>
      <c r="AG107" s="509">
        <f t="shared" si="30"/>
        <v>0</v>
      </c>
      <c r="AH107" s="509">
        <f t="shared" si="30"/>
        <v>0</v>
      </c>
      <c r="AI107" s="509">
        <f t="shared" si="30"/>
        <v>0</v>
      </c>
      <c r="AJ107" s="509">
        <f t="shared" si="30"/>
        <v>0</v>
      </c>
      <c r="AK107" s="509">
        <f>AK103+AK97+AK91+AK79+AK85+AK73+AK67+AK61+AK55+AK49+AK43+AK37+AK31+AK25+AK19+AK13</f>
        <v>3250913337</v>
      </c>
      <c r="AL107" s="506">
        <f t="shared" si="30"/>
        <v>9021088577</v>
      </c>
      <c r="AM107" s="506">
        <f t="shared" si="30"/>
        <v>0</v>
      </c>
      <c r="AN107" s="506">
        <f t="shared" si="30"/>
        <v>0</v>
      </c>
      <c r="AO107" s="510">
        <f>X107/V107</f>
        <v>0.975816418894012</v>
      </c>
      <c r="AP107" s="511"/>
      <c r="AQ107" s="767"/>
      <c r="AR107" s="768"/>
      <c r="AS107" s="768"/>
      <c r="AT107" s="768"/>
      <c r="AU107" s="769"/>
    </row>
    <row r="108" spans="1:49" s="40" customFormat="1" ht="35.25" customHeight="1" thickBot="1">
      <c r="A108" s="744"/>
      <c r="B108" s="745"/>
      <c r="C108" s="745"/>
      <c r="D108" s="745"/>
      <c r="E108" s="745"/>
      <c r="F108" s="746"/>
      <c r="G108" s="512" t="s">
        <v>14</v>
      </c>
      <c r="H108" s="513">
        <f>H107+H106</f>
        <v>115838317138.75739</v>
      </c>
      <c r="I108" s="513">
        <f aca="true" t="shared" si="31" ref="I108:AN108">I107+I106</f>
        <v>9202587595.9</v>
      </c>
      <c r="J108" s="513">
        <f t="shared" si="31"/>
        <v>9202587595.9</v>
      </c>
      <c r="K108" s="513">
        <f t="shared" si="31"/>
        <v>8815435580</v>
      </c>
      <c r="L108" s="513">
        <f t="shared" si="31"/>
        <v>7605977666</v>
      </c>
      <c r="M108" s="513">
        <f t="shared" si="31"/>
        <v>29324665952</v>
      </c>
      <c r="N108" s="513">
        <f t="shared" si="31"/>
        <v>29324665952</v>
      </c>
      <c r="O108" s="513">
        <f t="shared" si="31"/>
        <v>29324665952</v>
      </c>
      <c r="P108" s="513">
        <f t="shared" si="31"/>
        <v>29311345230</v>
      </c>
      <c r="Q108" s="513">
        <f t="shared" si="31"/>
        <v>28784087461</v>
      </c>
      <c r="R108" s="513">
        <f t="shared" si="31"/>
        <v>18636564571</v>
      </c>
      <c r="S108" s="513">
        <f t="shared" si="31"/>
        <v>34741841716</v>
      </c>
      <c r="T108" s="513">
        <f t="shared" si="31"/>
        <v>34741841716</v>
      </c>
      <c r="U108" s="513">
        <f t="shared" si="31"/>
        <v>34647483716</v>
      </c>
      <c r="V108" s="513">
        <f t="shared" si="31"/>
        <v>38901010470</v>
      </c>
      <c r="W108" s="513">
        <f t="shared" si="31"/>
        <v>38759193395</v>
      </c>
      <c r="X108" s="513">
        <f t="shared" si="31"/>
        <v>36717414641.72432</v>
      </c>
      <c r="Y108" s="514">
        <f t="shared" si="31"/>
        <v>39615343804</v>
      </c>
      <c r="Z108" s="514">
        <f t="shared" si="31"/>
        <v>39615006259.796364</v>
      </c>
      <c r="AA108" s="513">
        <f t="shared" si="31"/>
        <v>39596780627</v>
      </c>
      <c r="AB108" s="513">
        <f t="shared" si="31"/>
        <v>991549498</v>
      </c>
      <c r="AC108" s="513">
        <f t="shared" si="31"/>
        <v>991549498</v>
      </c>
      <c r="AD108" s="513">
        <f t="shared" si="31"/>
        <v>23298024217</v>
      </c>
      <c r="AE108" s="513">
        <f t="shared" si="31"/>
        <v>13263354000</v>
      </c>
      <c r="AF108" s="513">
        <f t="shared" si="31"/>
        <v>0</v>
      </c>
      <c r="AG108" s="513">
        <f t="shared" si="31"/>
        <v>0</v>
      </c>
      <c r="AH108" s="513">
        <f t="shared" si="31"/>
        <v>0</v>
      </c>
      <c r="AI108" s="513">
        <f t="shared" si="31"/>
        <v>0</v>
      </c>
      <c r="AJ108" s="513">
        <f t="shared" si="31"/>
        <v>0</v>
      </c>
      <c r="AK108" s="513">
        <f t="shared" si="31"/>
        <v>5441710438</v>
      </c>
      <c r="AL108" s="513">
        <f t="shared" si="31"/>
        <v>23298024217</v>
      </c>
      <c r="AM108" s="513">
        <f t="shared" si="31"/>
        <v>0</v>
      </c>
      <c r="AN108" s="513">
        <f t="shared" si="31"/>
        <v>0</v>
      </c>
      <c r="AO108" s="515"/>
      <c r="AP108" s="516"/>
      <c r="AQ108" s="770"/>
      <c r="AR108" s="771"/>
      <c r="AS108" s="771"/>
      <c r="AT108" s="771"/>
      <c r="AU108" s="772"/>
      <c r="AV108" s="2"/>
      <c r="AW108" s="2"/>
    </row>
    <row r="109" spans="25:38" ht="15">
      <c r="Y109" s="61"/>
      <c r="Z109" s="61"/>
      <c r="AK109" s="62"/>
      <c r="AL109" s="64"/>
    </row>
    <row r="110" spans="25:40" ht="15">
      <c r="Y110" s="61"/>
      <c r="Z110" s="65"/>
      <c r="AA110" s="64"/>
      <c r="AB110" s="42"/>
      <c r="AC110" s="42"/>
      <c r="AD110" s="32"/>
      <c r="AE110" s="32"/>
      <c r="AF110" s="32"/>
      <c r="AG110" s="32"/>
      <c r="AH110" s="32"/>
      <c r="AI110" s="32"/>
      <c r="AJ110" s="32"/>
      <c r="AM110" s="32"/>
      <c r="AN110" s="32"/>
    </row>
    <row r="111" spans="7:40" ht="15">
      <c r="G111" s="41" t="s">
        <v>126</v>
      </c>
      <c r="H111" s="32"/>
      <c r="I111" s="32"/>
      <c r="J111" s="32"/>
      <c r="K111" s="32"/>
      <c r="L111" s="32"/>
      <c r="M111" s="32"/>
      <c r="Y111" s="61"/>
      <c r="Z111" s="62"/>
      <c r="AA111" s="64"/>
      <c r="AB111" s="42"/>
      <c r="AC111" s="42"/>
      <c r="AD111" s="32"/>
      <c r="AE111" s="32"/>
      <c r="AF111" s="32"/>
      <c r="AG111" s="32"/>
      <c r="AH111" s="32"/>
      <c r="AI111" s="32"/>
      <c r="AJ111" s="32"/>
      <c r="AM111" s="32"/>
      <c r="AN111" s="32"/>
    </row>
    <row r="112" spans="7:40" ht="15.75" customHeight="1">
      <c r="G112" s="30" t="s">
        <v>127</v>
      </c>
      <c r="H112" s="732" t="s">
        <v>128</v>
      </c>
      <c r="I112" s="732"/>
      <c r="J112" s="732"/>
      <c r="K112" s="732"/>
      <c r="L112" s="734" t="s">
        <v>129</v>
      </c>
      <c r="M112" s="734"/>
      <c r="N112" s="734"/>
      <c r="Z112" s="62"/>
      <c r="AA112" s="64"/>
      <c r="AB112" s="42"/>
      <c r="AC112" s="42"/>
      <c r="AD112" s="32"/>
      <c r="AE112" s="32"/>
      <c r="AF112" s="32"/>
      <c r="AG112" s="32"/>
      <c r="AH112" s="32"/>
      <c r="AI112" s="32"/>
      <c r="AJ112" s="32"/>
      <c r="AM112" s="32"/>
      <c r="AN112" s="32"/>
    </row>
    <row r="113" spans="7:40" ht="15">
      <c r="G113" s="31">
        <v>11</v>
      </c>
      <c r="H113" s="733" t="s">
        <v>130</v>
      </c>
      <c r="I113" s="733"/>
      <c r="J113" s="733"/>
      <c r="K113" s="733"/>
      <c r="L113" s="735" t="s">
        <v>132</v>
      </c>
      <c r="M113" s="735"/>
      <c r="N113" s="735"/>
      <c r="Y113" s="61"/>
      <c r="Z113" s="32"/>
      <c r="AA113" s="32"/>
      <c r="AB113" s="42"/>
      <c r="AC113" s="42"/>
      <c r="AD113" s="32"/>
      <c r="AE113" s="32"/>
      <c r="AF113" s="32"/>
      <c r="AG113" s="32"/>
      <c r="AH113" s="32"/>
      <c r="AI113" s="32"/>
      <c r="AJ113" s="32"/>
      <c r="AM113" s="32"/>
      <c r="AN113" s="32"/>
    </row>
    <row r="114" spans="26:40" ht="15">
      <c r="Z114" s="32"/>
      <c r="AA114" s="32"/>
      <c r="AB114" s="42"/>
      <c r="AC114" s="42"/>
      <c r="AD114" s="32"/>
      <c r="AE114" s="32"/>
      <c r="AF114" s="32"/>
      <c r="AG114" s="32"/>
      <c r="AH114" s="32"/>
      <c r="AI114" s="32"/>
      <c r="AJ114" s="32"/>
      <c r="AM114" s="32"/>
      <c r="AN114" s="32"/>
    </row>
    <row r="115" spans="25:40" ht="15">
      <c r="Y115" s="61"/>
      <c r="Z115" s="61"/>
      <c r="AA115" s="32"/>
      <c r="AB115" s="42"/>
      <c r="AC115" s="42"/>
      <c r="AD115" s="32"/>
      <c r="AE115" s="32"/>
      <c r="AF115" s="32"/>
      <c r="AG115" s="32"/>
      <c r="AH115" s="32"/>
      <c r="AI115" s="32"/>
      <c r="AJ115" s="32"/>
      <c r="AM115" s="32"/>
      <c r="AN115" s="32"/>
    </row>
    <row r="116" spans="25:40" ht="15">
      <c r="Y116" s="66"/>
      <c r="Z116" s="66"/>
      <c r="AA116" s="32"/>
      <c r="AB116" s="42"/>
      <c r="AC116" s="42"/>
      <c r="AD116" s="32"/>
      <c r="AE116" s="32"/>
      <c r="AF116" s="32"/>
      <c r="AG116" s="32"/>
      <c r="AH116" s="32"/>
      <c r="AI116" s="32"/>
      <c r="AJ116" s="32"/>
      <c r="AM116" s="32"/>
      <c r="AN116" s="32"/>
    </row>
    <row r="117" spans="26:40" ht="15">
      <c r="Z117" s="32"/>
      <c r="AA117" s="32"/>
      <c r="AB117" s="42"/>
      <c r="AC117" s="42"/>
      <c r="AD117" s="32"/>
      <c r="AE117" s="32"/>
      <c r="AF117" s="32"/>
      <c r="AG117" s="32"/>
      <c r="AH117" s="32"/>
      <c r="AI117" s="32"/>
      <c r="AJ117" s="32"/>
      <c r="AM117" s="32"/>
      <c r="AN117" s="32"/>
    </row>
    <row r="118" spans="26:40" ht="15">
      <c r="Z118" s="32"/>
      <c r="AA118" s="32"/>
      <c r="AB118" s="42"/>
      <c r="AC118" s="42"/>
      <c r="AD118" s="32"/>
      <c r="AE118" s="32"/>
      <c r="AF118" s="32"/>
      <c r="AG118" s="32"/>
      <c r="AH118" s="32"/>
      <c r="AI118" s="32"/>
      <c r="AJ118" s="32"/>
      <c r="AM118" s="32"/>
      <c r="AN118" s="32"/>
    </row>
  </sheetData>
  <mergeCells count="193">
    <mergeCell ref="AQ52:AQ57"/>
    <mergeCell ref="AR52:AR57"/>
    <mergeCell ref="AS52:AS57"/>
    <mergeCell ref="AT52:AT57"/>
    <mergeCell ref="AU52:AU57"/>
    <mergeCell ref="B52:B57"/>
    <mergeCell ref="C52:C57"/>
    <mergeCell ref="D52:D57"/>
    <mergeCell ref="E52:E57"/>
    <mergeCell ref="F52:F57"/>
    <mergeCell ref="AQ58:AQ63"/>
    <mergeCell ref="AR58:AR63"/>
    <mergeCell ref="AS58:AS63"/>
    <mergeCell ref="AT58:AT63"/>
    <mergeCell ref="AU58:AU63"/>
    <mergeCell ref="B58:B63"/>
    <mergeCell ref="C58:C63"/>
    <mergeCell ref="D58:D63"/>
    <mergeCell ref="E58:E63"/>
    <mergeCell ref="F58:F63"/>
    <mergeCell ref="AQ46:AQ51"/>
    <mergeCell ref="AR46:AR51"/>
    <mergeCell ref="AS46:AS51"/>
    <mergeCell ref="AT46:AT51"/>
    <mergeCell ref="AU46:AU51"/>
    <mergeCell ref="B46:B51"/>
    <mergeCell ref="C46:C51"/>
    <mergeCell ref="D46:D51"/>
    <mergeCell ref="E46:E51"/>
    <mergeCell ref="F46:F51"/>
    <mergeCell ref="AQ40:AQ45"/>
    <mergeCell ref="AR40:AR45"/>
    <mergeCell ref="AS40:AS45"/>
    <mergeCell ref="AT40:AT45"/>
    <mergeCell ref="AU40:AU45"/>
    <mergeCell ref="B40:B45"/>
    <mergeCell ref="C40:C45"/>
    <mergeCell ref="D40:D45"/>
    <mergeCell ref="E40:E45"/>
    <mergeCell ref="F40:F45"/>
    <mergeCell ref="AQ34:AQ39"/>
    <mergeCell ref="AR34:AR39"/>
    <mergeCell ref="AS34:AS39"/>
    <mergeCell ref="AT34:AT39"/>
    <mergeCell ref="AU34:AU39"/>
    <mergeCell ref="B34:B39"/>
    <mergeCell ref="C34:C39"/>
    <mergeCell ref="D34:D39"/>
    <mergeCell ref="E34:E39"/>
    <mergeCell ref="F34:F39"/>
    <mergeCell ref="AQ28:AQ33"/>
    <mergeCell ref="AR28:AR33"/>
    <mergeCell ref="AS28:AS33"/>
    <mergeCell ref="AT28:AT33"/>
    <mergeCell ref="AU28:AU33"/>
    <mergeCell ref="B28:B33"/>
    <mergeCell ref="C28:C33"/>
    <mergeCell ref="D28:D33"/>
    <mergeCell ref="E28:E33"/>
    <mergeCell ref="F28:F33"/>
    <mergeCell ref="AT16:AT21"/>
    <mergeCell ref="AU16:AU21"/>
    <mergeCell ref="B16:B21"/>
    <mergeCell ref="C16:C21"/>
    <mergeCell ref="D16:D21"/>
    <mergeCell ref="E16:E21"/>
    <mergeCell ref="F16:F21"/>
    <mergeCell ref="AQ22:AQ27"/>
    <mergeCell ref="AR22:AR27"/>
    <mergeCell ref="AS22:AS27"/>
    <mergeCell ref="AT22:AT27"/>
    <mergeCell ref="AU22:AU27"/>
    <mergeCell ref="B22:B27"/>
    <mergeCell ref="C22:C27"/>
    <mergeCell ref="D22:D27"/>
    <mergeCell ref="E22:E27"/>
    <mergeCell ref="F22:F27"/>
    <mergeCell ref="AQ106:AU108"/>
    <mergeCell ref="AU10:AU15"/>
    <mergeCell ref="AR10:AR15"/>
    <mergeCell ref="AS10:AS15"/>
    <mergeCell ref="AT10:AT15"/>
    <mergeCell ref="A7:A9"/>
    <mergeCell ref="AS7:AS9"/>
    <mergeCell ref="AT7:AT9"/>
    <mergeCell ref="AP7:AP9"/>
    <mergeCell ref="B7:D8"/>
    <mergeCell ref="J7:AJ7"/>
    <mergeCell ref="I8:L8"/>
    <mergeCell ref="M8:R8"/>
    <mergeCell ref="S8:X8"/>
    <mergeCell ref="Y8:AD8"/>
    <mergeCell ref="AK8:AN8"/>
    <mergeCell ref="F7:F9"/>
    <mergeCell ref="AK7:AN7"/>
    <mergeCell ref="AR7:AR9"/>
    <mergeCell ref="AU7:AU9"/>
    <mergeCell ref="B10:B15"/>
    <mergeCell ref="AQ16:AQ21"/>
    <mergeCell ref="AR16:AR21"/>
    <mergeCell ref="AS16:AS21"/>
    <mergeCell ref="AQ10:AQ15"/>
    <mergeCell ref="AQ7:AQ9"/>
    <mergeCell ref="E7:E9"/>
    <mergeCell ref="G7:G9"/>
    <mergeCell ref="A1:E3"/>
    <mergeCell ref="A4:P4"/>
    <mergeCell ref="A5:P5"/>
    <mergeCell ref="AM3:AU3"/>
    <mergeCell ref="F1:AU1"/>
    <mergeCell ref="F3:AL3"/>
    <mergeCell ref="Q4:AU4"/>
    <mergeCell ref="Q5:AU5"/>
    <mergeCell ref="F2:AU2"/>
    <mergeCell ref="F10:F15"/>
    <mergeCell ref="AE8:AJ8"/>
    <mergeCell ref="H112:K112"/>
    <mergeCell ref="H113:K113"/>
    <mergeCell ref="L112:N112"/>
    <mergeCell ref="L113:N113"/>
    <mergeCell ref="AO7:AO9"/>
    <mergeCell ref="H7:H9"/>
    <mergeCell ref="C10:C15"/>
    <mergeCell ref="D10:D15"/>
    <mergeCell ref="E10:E15"/>
    <mergeCell ref="A106:F108"/>
    <mergeCell ref="B64:B69"/>
    <mergeCell ref="C64:C69"/>
    <mergeCell ref="D64:D69"/>
    <mergeCell ref="E64:E69"/>
    <mergeCell ref="A76:A81"/>
    <mergeCell ref="B76:B81"/>
    <mergeCell ref="C76:C81"/>
    <mergeCell ref="D76:D81"/>
    <mergeCell ref="E76:E81"/>
    <mergeCell ref="B82:B87"/>
    <mergeCell ref="C82:C87"/>
    <mergeCell ref="D82:D87"/>
    <mergeCell ref="E82:E87"/>
    <mergeCell ref="A10:A21"/>
    <mergeCell ref="B70:B75"/>
    <mergeCell ref="C70:C75"/>
    <mergeCell ref="D70:D75"/>
    <mergeCell ref="E70:E75"/>
    <mergeCell ref="AQ70:AQ75"/>
    <mergeCell ref="AR70:AR75"/>
    <mergeCell ref="AS70:AS75"/>
    <mergeCell ref="AT70:AT75"/>
    <mergeCell ref="B94:B99"/>
    <mergeCell ref="C94:C99"/>
    <mergeCell ref="D94:D99"/>
    <mergeCell ref="E94:E99"/>
    <mergeCell ref="AQ94:AQ99"/>
    <mergeCell ref="AR94:AR99"/>
    <mergeCell ref="AS94:AS99"/>
    <mergeCell ref="AT94:AT99"/>
    <mergeCell ref="B88:B93"/>
    <mergeCell ref="C88:C93"/>
    <mergeCell ref="AU100:AU105"/>
    <mergeCell ref="A100:A105"/>
    <mergeCell ref="B100:B105"/>
    <mergeCell ref="C100:C105"/>
    <mergeCell ref="D100:D105"/>
    <mergeCell ref="E100:E105"/>
    <mergeCell ref="AQ100:AQ105"/>
    <mergeCell ref="AR100:AR105"/>
    <mergeCell ref="AS100:AS105"/>
    <mergeCell ref="AT100:AT105"/>
    <mergeCell ref="F100:F105"/>
    <mergeCell ref="A22:A75"/>
    <mergeCell ref="F64:F69"/>
    <mergeCell ref="AU64:AU69"/>
    <mergeCell ref="F70:F75"/>
    <mergeCell ref="AU70:AU75"/>
    <mergeCell ref="F76:F81"/>
    <mergeCell ref="AQ76:AU81"/>
    <mergeCell ref="A82:A99"/>
    <mergeCell ref="F82:F87"/>
    <mergeCell ref="AQ82:AU87"/>
    <mergeCell ref="F88:F93"/>
    <mergeCell ref="AU88:AU93"/>
    <mergeCell ref="F94:F99"/>
    <mergeCell ref="AU94:AU99"/>
    <mergeCell ref="AT88:AT93"/>
    <mergeCell ref="D88:D93"/>
    <mergeCell ref="E88:E93"/>
    <mergeCell ref="AQ88:AQ93"/>
    <mergeCell ref="AR88:AR93"/>
    <mergeCell ref="AS88:AS93"/>
    <mergeCell ref="AQ64:AQ69"/>
    <mergeCell ref="AR64:AR69"/>
    <mergeCell ref="AS64:AS69"/>
    <mergeCell ref="AT64:AT69"/>
  </mergeCells>
  <dataValidations count="1" disablePrompts="1">
    <dataValidation type="list" allowBlank="1" showInputMessage="1" showErrorMessage="1" sqref="D94:D105 D52:D87 D34:D45 D16:D27">
      <formula1>'http://172.22.1.31/Documents and Settings/DIANA.OVIEDO/Escritorio/AJUSTES PROCEDIMIENTOS JUNIO 3/Procedimiento 02/Documents and Settings/Andre/My Documents/Downloads/Territorializacion/Formatos de Territorializacion a 31_12_2009/[285_V2.xls]GESTIÓN'!#REF!</formula1>
    </dataValidation>
  </dataValidations>
  <printOptions horizontalCentered="1" verticalCentered="1"/>
  <pageMargins left="0" right="0" top="0" bottom="0.5905511811023623" header="0.31496062992125984" footer="0"/>
  <pageSetup fitToHeight="0" horizontalDpi="600" verticalDpi="600" orientation="landscape" scale="50" r:id="rId5"/>
  <headerFooter>
    <oddFooter>&amp;C&amp;G</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73"/>
  <sheetViews>
    <sheetView zoomScale="69" zoomScaleNormal="69" workbookViewId="0" topLeftCell="A1">
      <selection activeCell="D5" sqref="D5:V5"/>
    </sheetView>
  </sheetViews>
  <sheetFormatPr defaultColWidth="11.421875" defaultRowHeight="46.5" customHeight="1"/>
  <cols>
    <col min="1" max="1" width="13.140625" style="52" customWidth="1"/>
    <col min="2" max="2" width="15.8515625" style="52" customWidth="1"/>
    <col min="3" max="3" width="19.140625" style="55" customWidth="1"/>
    <col min="4" max="4" width="7.28125" style="52" customWidth="1"/>
    <col min="5" max="5" width="6.421875" style="52" customWidth="1"/>
    <col min="6" max="6" width="7.421875" style="52" customWidth="1"/>
    <col min="7" max="9" width="7.140625" style="52" customWidth="1"/>
    <col min="10" max="10" width="9.28125" style="52" customWidth="1"/>
    <col min="11" max="11" width="9.00390625" style="52" customWidth="1"/>
    <col min="12" max="12" width="10.140625" style="52" customWidth="1"/>
    <col min="13" max="13" width="9.28125" style="52" customWidth="1"/>
    <col min="14" max="15" width="9.28125" style="54" customWidth="1"/>
    <col min="16" max="18" width="9.57421875" style="54" customWidth="1"/>
    <col min="19" max="19" width="7.7109375" style="54" customWidth="1"/>
    <col min="20" max="20" width="9.28125" style="54" customWidth="1"/>
    <col min="21" max="21" width="10.140625" style="54" customWidth="1"/>
    <col min="22" max="22" width="42.7109375" style="49" customWidth="1"/>
    <col min="23" max="33" width="11.421875" style="49" customWidth="1"/>
    <col min="34" max="16384" width="11.421875" style="52" customWidth="1"/>
  </cols>
  <sheetData>
    <row r="1" spans="1:22" s="47" customFormat="1" ht="46.5" customHeight="1">
      <c r="A1" s="747"/>
      <c r="B1" s="748"/>
      <c r="C1" s="748"/>
      <c r="D1" s="827" t="s">
        <v>135</v>
      </c>
      <c r="E1" s="828"/>
      <c r="F1" s="828"/>
      <c r="G1" s="828"/>
      <c r="H1" s="828"/>
      <c r="I1" s="828"/>
      <c r="J1" s="828"/>
      <c r="K1" s="828"/>
      <c r="L1" s="828"/>
      <c r="M1" s="828"/>
      <c r="N1" s="828"/>
      <c r="O1" s="828"/>
      <c r="P1" s="828"/>
      <c r="Q1" s="828"/>
      <c r="R1" s="828"/>
      <c r="S1" s="828"/>
      <c r="T1" s="828"/>
      <c r="U1" s="828"/>
      <c r="V1" s="829"/>
    </row>
    <row r="2" spans="1:22" s="47" customFormat="1" ht="46.5" customHeight="1">
      <c r="A2" s="682"/>
      <c r="B2" s="683"/>
      <c r="C2" s="683"/>
      <c r="D2" s="830" t="s">
        <v>134</v>
      </c>
      <c r="E2" s="831"/>
      <c r="F2" s="831"/>
      <c r="G2" s="831"/>
      <c r="H2" s="831"/>
      <c r="I2" s="831"/>
      <c r="J2" s="831"/>
      <c r="K2" s="831"/>
      <c r="L2" s="831"/>
      <c r="M2" s="831"/>
      <c r="N2" s="831"/>
      <c r="O2" s="831"/>
      <c r="P2" s="831"/>
      <c r="Q2" s="831"/>
      <c r="R2" s="831"/>
      <c r="S2" s="831"/>
      <c r="T2" s="831"/>
      <c r="U2" s="831"/>
      <c r="V2" s="832"/>
    </row>
    <row r="3" spans="1:22" s="47" customFormat="1" ht="46.5" customHeight="1" thickBot="1">
      <c r="A3" s="751"/>
      <c r="B3" s="752"/>
      <c r="C3" s="752"/>
      <c r="D3" s="846" t="s">
        <v>124</v>
      </c>
      <c r="E3" s="661"/>
      <c r="F3" s="661"/>
      <c r="G3" s="661"/>
      <c r="H3" s="661"/>
      <c r="I3" s="661"/>
      <c r="J3" s="661"/>
      <c r="K3" s="661"/>
      <c r="L3" s="661"/>
      <c r="M3" s="661"/>
      <c r="N3" s="661"/>
      <c r="O3" s="661"/>
      <c r="P3" s="661"/>
      <c r="Q3" s="661"/>
      <c r="R3" s="661"/>
      <c r="S3" s="661"/>
      <c r="T3" s="661"/>
      <c r="U3" s="662"/>
      <c r="V3" s="25" t="s">
        <v>125</v>
      </c>
    </row>
    <row r="4" spans="1:22" s="47" customFormat="1" ht="46.5" customHeight="1" thickBot="1">
      <c r="A4" s="840" t="s">
        <v>0</v>
      </c>
      <c r="B4" s="841"/>
      <c r="C4" s="842"/>
      <c r="D4" s="839" t="s">
        <v>143</v>
      </c>
      <c r="E4" s="839"/>
      <c r="F4" s="839"/>
      <c r="G4" s="839"/>
      <c r="H4" s="839"/>
      <c r="I4" s="839"/>
      <c r="J4" s="839"/>
      <c r="K4" s="839"/>
      <c r="L4" s="839"/>
      <c r="M4" s="839"/>
      <c r="N4" s="839"/>
      <c r="O4" s="839"/>
      <c r="P4" s="839"/>
      <c r="Q4" s="839"/>
      <c r="R4" s="839"/>
      <c r="S4" s="839"/>
      <c r="T4" s="839"/>
      <c r="U4" s="839"/>
      <c r="V4" s="839"/>
    </row>
    <row r="5" spans="1:22" s="47" customFormat="1" ht="46.5" customHeight="1" thickBot="1">
      <c r="A5" s="754" t="s">
        <v>2</v>
      </c>
      <c r="B5" s="755"/>
      <c r="C5" s="838"/>
      <c r="D5" s="839" t="s">
        <v>231</v>
      </c>
      <c r="E5" s="839"/>
      <c r="F5" s="839"/>
      <c r="G5" s="839"/>
      <c r="H5" s="839"/>
      <c r="I5" s="839"/>
      <c r="J5" s="839"/>
      <c r="K5" s="839"/>
      <c r="L5" s="839"/>
      <c r="M5" s="839"/>
      <c r="N5" s="839"/>
      <c r="O5" s="839"/>
      <c r="P5" s="839"/>
      <c r="Q5" s="839"/>
      <c r="R5" s="839"/>
      <c r="S5" s="839"/>
      <c r="T5" s="839"/>
      <c r="U5" s="839"/>
      <c r="V5" s="839"/>
    </row>
    <row r="6" spans="1:22" s="48" customFormat="1" ht="46.5" customHeight="1">
      <c r="A6" s="843" t="s">
        <v>56</v>
      </c>
      <c r="B6" s="837" t="s">
        <v>57</v>
      </c>
      <c r="C6" s="833" t="s">
        <v>58</v>
      </c>
      <c r="D6" s="835" t="s">
        <v>59</v>
      </c>
      <c r="E6" s="836"/>
      <c r="F6" s="837" t="s">
        <v>446</v>
      </c>
      <c r="G6" s="837"/>
      <c r="H6" s="837"/>
      <c r="I6" s="837"/>
      <c r="J6" s="837"/>
      <c r="K6" s="837"/>
      <c r="L6" s="837"/>
      <c r="M6" s="837"/>
      <c r="N6" s="837"/>
      <c r="O6" s="837"/>
      <c r="P6" s="837"/>
      <c r="Q6" s="837"/>
      <c r="R6" s="837"/>
      <c r="S6" s="837"/>
      <c r="T6" s="837" t="s">
        <v>63</v>
      </c>
      <c r="U6" s="837"/>
      <c r="V6" s="849" t="s">
        <v>559</v>
      </c>
    </row>
    <row r="7" spans="1:22" s="48" customFormat="1" ht="46.5" customHeight="1" thickBot="1">
      <c r="A7" s="844"/>
      <c r="B7" s="845"/>
      <c r="C7" s="834"/>
      <c r="D7" s="44" t="s">
        <v>60</v>
      </c>
      <c r="E7" s="44" t="s">
        <v>61</v>
      </c>
      <c r="F7" s="44" t="s">
        <v>62</v>
      </c>
      <c r="G7" s="45" t="s">
        <v>15</v>
      </c>
      <c r="H7" s="45" t="s">
        <v>16</v>
      </c>
      <c r="I7" s="45" t="s">
        <v>17</v>
      </c>
      <c r="J7" s="45" t="s">
        <v>18</v>
      </c>
      <c r="K7" s="45" t="s">
        <v>19</v>
      </c>
      <c r="L7" s="45" t="s">
        <v>20</v>
      </c>
      <c r="M7" s="45" t="s">
        <v>21</v>
      </c>
      <c r="N7" s="45" t="s">
        <v>22</v>
      </c>
      <c r="O7" s="45" t="s">
        <v>23</v>
      </c>
      <c r="P7" s="45" t="s">
        <v>24</v>
      </c>
      <c r="Q7" s="45" t="s">
        <v>25</v>
      </c>
      <c r="R7" s="45" t="s">
        <v>26</v>
      </c>
      <c r="S7" s="46" t="s">
        <v>27</v>
      </c>
      <c r="T7" s="46" t="s">
        <v>64</v>
      </c>
      <c r="U7" s="46" t="s">
        <v>65</v>
      </c>
      <c r="V7" s="850"/>
    </row>
    <row r="8" spans="1:22" s="17" customFormat="1" ht="46.5" customHeight="1">
      <c r="A8" s="799" t="s">
        <v>232</v>
      </c>
      <c r="B8" s="801" t="s">
        <v>233</v>
      </c>
      <c r="C8" s="802" t="s">
        <v>234</v>
      </c>
      <c r="D8" s="804" t="s">
        <v>144</v>
      </c>
      <c r="E8" s="804"/>
      <c r="F8" s="10" t="s">
        <v>28</v>
      </c>
      <c r="G8" s="282">
        <v>0.3333</v>
      </c>
      <c r="H8" s="282">
        <v>0.3333</v>
      </c>
      <c r="I8" s="282">
        <v>0.3334</v>
      </c>
      <c r="J8" s="282"/>
      <c r="K8" s="282"/>
      <c r="L8" s="282"/>
      <c r="M8" s="282"/>
      <c r="N8" s="282"/>
      <c r="O8" s="282"/>
      <c r="P8" s="282"/>
      <c r="Q8" s="282"/>
      <c r="R8" s="282"/>
      <c r="S8" s="552">
        <f>SUM(G8:R8)</f>
        <v>1</v>
      </c>
      <c r="T8" s="818">
        <f>SUM(U8:U13)</f>
        <v>0.013</v>
      </c>
      <c r="U8" s="847">
        <v>0.01</v>
      </c>
      <c r="V8" s="848" t="s">
        <v>469</v>
      </c>
    </row>
    <row r="9" spans="1:22" s="17" customFormat="1" ht="46.5" customHeight="1" thickBot="1">
      <c r="A9" s="815"/>
      <c r="B9" s="797"/>
      <c r="C9" s="812"/>
      <c r="D9" s="790"/>
      <c r="E9" s="790"/>
      <c r="F9" s="11" t="s">
        <v>29</v>
      </c>
      <c r="G9" s="283">
        <v>0.3333</v>
      </c>
      <c r="H9" s="283">
        <v>0.3333</v>
      </c>
      <c r="I9" s="283">
        <v>0.3334</v>
      </c>
      <c r="J9" s="283"/>
      <c r="K9" s="283"/>
      <c r="L9" s="283"/>
      <c r="M9" s="283"/>
      <c r="N9" s="283"/>
      <c r="O9" s="283"/>
      <c r="P9" s="283"/>
      <c r="Q9" s="283"/>
      <c r="R9" s="283"/>
      <c r="S9" s="553">
        <f>SUM(G9:R9)</f>
        <v>1</v>
      </c>
      <c r="T9" s="819"/>
      <c r="U9" s="813"/>
      <c r="V9" s="794"/>
    </row>
    <row r="10" spans="1:22" s="17" customFormat="1" ht="46.5" customHeight="1">
      <c r="A10" s="815"/>
      <c r="B10" s="797"/>
      <c r="C10" s="812" t="s">
        <v>236</v>
      </c>
      <c r="D10" s="790" t="s">
        <v>144</v>
      </c>
      <c r="E10" s="790"/>
      <c r="F10" s="21" t="s">
        <v>28</v>
      </c>
      <c r="G10" s="284">
        <v>0</v>
      </c>
      <c r="H10" s="284">
        <v>0</v>
      </c>
      <c r="I10" s="284">
        <v>0</v>
      </c>
      <c r="J10" s="284">
        <v>0.2</v>
      </c>
      <c r="K10" s="284">
        <v>0.2</v>
      </c>
      <c r="L10" s="284">
        <v>0.1</v>
      </c>
      <c r="M10" s="284">
        <v>0.1</v>
      </c>
      <c r="N10" s="284">
        <v>0.1</v>
      </c>
      <c r="O10" s="284">
        <v>0.1</v>
      </c>
      <c r="P10" s="284">
        <v>0.1</v>
      </c>
      <c r="Q10" s="284">
        <v>0.1</v>
      </c>
      <c r="R10" s="284">
        <v>0</v>
      </c>
      <c r="S10" s="552">
        <f>SUM(G10:R10)</f>
        <v>0.9999999999999999</v>
      </c>
      <c r="T10" s="819"/>
      <c r="U10" s="813">
        <f>0.15%</f>
        <v>0.0015</v>
      </c>
      <c r="V10" s="851" t="s">
        <v>470</v>
      </c>
    </row>
    <row r="11" spans="1:22" s="17" customFormat="1" ht="46.5" customHeight="1" thickBot="1">
      <c r="A11" s="815"/>
      <c r="B11" s="797"/>
      <c r="C11" s="812"/>
      <c r="D11" s="790"/>
      <c r="E11" s="790"/>
      <c r="F11" s="11" t="s">
        <v>29</v>
      </c>
      <c r="G11" s="283">
        <v>0</v>
      </c>
      <c r="H11" s="283">
        <v>0</v>
      </c>
      <c r="I11" s="283">
        <v>0</v>
      </c>
      <c r="J11" s="554">
        <v>0</v>
      </c>
      <c r="K11" s="554">
        <v>0</v>
      </c>
      <c r="L11" s="554">
        <v>0</v>
      </c>
      <c r="M11" s="283"/>
      <c r="N11" s="285"/>
      <c r="O11" s="285"/>
      <c r="P11" s="283"/>
      <c r="Q11" s="283"/>
      <c r="R11" s="283"/>
      <c r="S11" s="553">
        <f>SUM(G11:R11)</f>
        <v>0</v>
      </c>
      <c r="T11" s="819"/>
      <c r="U11" s="813"/>
      <c r="V11" s="794"/>
    </row>
    <row r="12" spans="1:22" s="17" customFormat="1" ht="46.5" customHeight="1">
      <c r="A12" s="815"/>
      <c r="B12" s="797"/>
      <c r="C12" s="812" t="s">
        <v>237</v>
      </c>
      <c r="D12" s="790" t="s">
        <v>144</v>
      </c>
      <c r="E12" s="790"/>
      <c r="F12" s="21" t="s">
        <v>28</v>
      </c>
      <c r="G12" s="286">
        <v>0</v>
      </c>
      <c r="H12" s="286">
        <v>0</v>
      </c>
      <c r="I12" s="286">
        <v>0.15</v>
      </c>
      <c r="J12" s="286">
        <v>0.15</v>
      </c>
      <c r="K12" s="286">
        <v>0.15</v>
      </c>
      <c r="L12" s="286">
        <v>0.15</v>
      </c>
      <c r="M12" s="286">
        <v>0.1</v>
      </c>
      <c r="N12" s="286">
        <v>0.1</v>
      </c>
      <c r="O12" s="286">
        <v>0.1</v>
      </c>
      <c r="P12" s="286">
        <v>0.1</v>
      </c>
      <c r="Q12" s="286"/>
      <c r="R12" s="286"/>
      <c r="S12" s="552">
        <f aca="true" t="shared" si="0" ref="S12">SUM(G12:R12)</f>
        <v>0.9999999999999999</v>
      </c>
      <c r="T12" s="819"/>
      <c r="U12" s="813">
        <f>0.15%</f>
        <v>0.0015</v>
      </c>
      <c r="V12" s="851" t="s">
        <v>477</v>
      </c>
    </row>
    <row r="13" spans="1:22" s="17" customFormat="1" ht="46.5" customHeight="1" thickBot="1">
      <c r="A13" s="815"/>
      <c r="B13" s="797"/>
      <c r="C13" s="812"/>
      <c r="D13" s="790"/>
      <c r="E13" s="790"/>
      <c r="F13" s="11" t="s">
        <v>29</v>
      </c>
      <c r="G13" s="283">
        <v>0</v>
      </c>
      <c r="H13" s="283">
        <v>0</v>
      </c>
      <c r="I13" s="283">
        <v>0.15</v>
      </c>
      <c r="J13" s="554">
        <v>0.15</v>
      </c>
      <c r="K13" s="554">
        <v>0.15</v>
      </c>
      <c r="L13" s="554">
        <v>0.15</v>
      </c>
      <c r="M13" s="285"/>
      <c r="N13" s="285"/>
      <c r="O13" s="285"/>
      <c r="P13" s="283"/>
      <c r="Q13" s="283"/>
      <c r="R13" s="283"/>
      <c r="S13" s="553">
        <f>SUM(F13:O13)</f>
        <v>0.6</v>
      </c>
      <c r="T13" s="819"/>
      <c r="U13" s="813"/>
      <c r="V13" s="794"/>
    </row>
    <row r="14" spans="1:22" s="17" customFormat="1" ht="46.5" customHeight="1">
      <c r="A14" s="815"/>
      <c r="B14" s="797" t="s">
        <v>238</v>
      </c>
      <c r="C14" s="812" t="s">
        <v>239</v>
      </c>
      <c r="D14" s="790" t="s">
        <v>144</v>
      </c>
      <c r="E14" s="790"/>
      <c r="F14" s="21" t="s">
        <v>28</v>
      </c>
      <c r="G14" s="282">
        <v>0.14</v>
      </c>
      <c r="H14" s="282">
        <v>0.16</v>
      </c>
      <c r="I14" s="282">
        <v>0.12</v>
      </c>
      <c r="J14" s="282">
        <v>0.12</v>
      </c>
      <c r="K14" s="282">
        <v>0.12</v>
      </c>
      <c r="L14" s="282">
        <v>0.12</v>
      </c>
      <c r="M14" s="282">
        <v>0.06</v>
      </c>
      <c r="N14" s="282">
        <v>0.06</v>
      </c>
      <c r="O14" s="282">
        <v>0.06</v>
      </c>
      <c r="P14" s="282">
        <v>0.04</v>
      </c>
      <c r="Q14" s="282">
        <v>0</v>
      </c>
      <c r="R14" s="282">
        <v>0</v>
      </c>
      <c r="S14" s="552">
        <f aca="true" t="shared" si="1" ref="S14">SUM(G14:R14)</f>
        <v>1.0000000000000002</v>
      </c>
      <c r="T14" s="819">
        <f>SUM(U14:U23)</f>
        <v>0.077</v>
      </c>
      <c r="U14" s="813">
        <f>1.54%</f>
        <v>0.0154</v>
      </c>
      <c r="V14" s="851" t="s">
        <v>491</v>
      </c>
    </row>
    <row r="15" spans="1:22" s="17" customFormat="1" ht="46.5" customHeight="1" thickBot="1">
      <c r="A15" s="815"/>
      <c r="B15" s="797"/>
      <c r="C15" s="812"/>
      <c r="D15" s="790"/>
      <c r="E15" s="790"/>
      <c r="F15" s="11" t="s">
        <v>29</v>
      </c>
      <c r="G15" s="283">
        <v>0.14</v>
      </c>
      <c r="H15" s="283">
        <v>0.16</v>
      </c>
      <c r="I15" s="283">
        <v>0.12</v>
      </c>
      <c r="J15" s="554">
        <v>0.12</v>
      </c>
      <c r="K15" s="554">
        <v>0.12</v>
      </c>
      <c r="L15" s="554">
        <v>0.12</v>
      </c>
      <c r="M15" s="285"/>
      <c r="N15" s="285"/>
      <c r="O15" s="285"/>
      <c r="P15" s="283"/>
      <c r="Q15" s="283"/>
      <c r="R15" s="283"/>
      <c r="S15" s="553">
        <f>SUM(G15:R15)</f>
        <v>0.78</v>
      </c>
      <c r="T15" s="819"/>
      <c r="U15" s="813"/>
      <c r="V15" s="794"/>
    </row>
    <row r="16" spans="1:22" s="17" customFormat="1" ht="46.5" customHeight="1">
      <c r="A16" s="815"/>
      <c r="B16" s="797"/>
      <c r="C16" s="812" t="s">
        <v>240</v>
      </c>
      <c r="D16" s="790" t="s">
        <v>144</v>
      </c>
      <c r="E16" s="790"/>
      <c r="F16" s="21" t="s">
        <v>28</v>
      </c>
      <c r="G16" s="284">
        <v>0.12</v>
      </c>
      <c r="H16" s="284">
        <v>0.12</v>
      </c>
      <c r="I16" s="284">
        <v>0.12</v>
      </c>
      <c r="J16" s="284">
        <v>0.14</v>
      </c>
      <c r="K16" s="284">
        <v>0.16</v>
      </c>
      <c r="L16" s="284">
        <v>0.12</v>
      </c>
      <c r="M16" s="284">
        <v>0.06</v>
      </c>
      <c r="N16" s="284">
        <v>0.06</v>
      </c>
      <c r="O16" s="284">
        <v>0.06</v>
      </c>
      <c r="P16" s="284">
        <v>0.04</v>
      </c>
      <c r="Q16" s="284">
        <v>0</v>
      </c>
      <c r="R16" s="284">
        <v>0</v>
      </c>
      <c r="S16" s="552">
        <f aca="true" t="shared" si="2" ref="S16:S68">SUM(G16:R16)</f>
        <v>1.0000000000000002</v>
      </c>
      <c r="T16" s="819"/>
      <c r="U16" s="813">
        <f>1.54%</f>
        <v>0.0154</v>
      </c>
      <c r="V16" s="851" t="s">
        <v>494</v>
      </c>
    </row>
    <row r="17" spans="1:22" s="17" customFormat="1" ht="46.5" customHeight="1" thickBot="1">
      <c r="A17" s="815"/>
      <c r="B17" s="797"/>
      <c r="C17" s="812"/>
      <c r="D17" s="790"/>
      <c r="E17" s="790"/>
      <c r="F17" s="11" t="s">
        <v>29</v>
      </c>
      <c r="G17" s="283">
        <v>0.12</v>
      </c>
      <c r="H17" s="283">
        <v>0.12</v>
      </c>
      <c r="I17" s="283">
        <v>0.12</v>
      </c>
      <c r="J17" s="554">
        <v>0.14</v>
      </c>
      <c r="K17" s="554">
        <v>0.16</v>
      </c>
      <c r="L17" s="554">
        <v>0.12</v>
      </c>
      <c r="M17" s="285"/>
      <c r="N17" s="285"/>
      <c r="O17" s="285"/>
      <c r="P17" s="287"/>
      <c r="Q17" s="283"/>
      <c r="R17" s="283"/>
      <c r="S17" s="553">
        <f>SUM(G17:R17)</f>
        <v>0.78</v>
      </c>
      <c r="T17" s="819"/>
      <c r="U17" s="813"/>
      <c r="V17" s="794"/>
    </row>
    <row r="18" spans="1:22" s="17" customFormat="1" ht="46.5" customHeight="1">
      <c r="A18" s="815"/>
      <c r="B18" s="797"/>
      <c r="C18" s="812" t="s">
        <v>241</v>
      </c>
      <c r="D18" s="790" t="s">
        <v>144</v>
      </c>
      <c r="E18" s="790"/>
      <c r="F18" s="21" t="s">
        <v>28</v>
      </c>
      <c r="G18" s="284">
        <v>0</v>
      </c>
      <c r="H18" s="284">
        <v>0</v>
      </c>
      <c r="I18" s="284">
        <v>0.22</v>
      </c>
      <c r="J18" s="284">
        <v>0.2</v>
      </c>
      <c r="K18" s="284">
        <v>0.2</v>
      </c>
      <c r="L18" s="284">
        <v>0.16</v>
      </c>
      <c r="M18" s="284">
        <v>0.06</v>
      </c>
      <c r="N18" s="284">
        <v>0.06</v>
      </c>
      <c r="O18" s="284">
        <v>0.06</v>
      </c>
      <c r="P18" s="284">
        <v>0.04</v>
      </c>
      <c r="Q18" s="284">
        <v>0</v>
      </c>
      <c r="R18" s="284">
        <v>0</v>
      </c>
      <c r="S18" s="552">
        <f>SUM(G18:R18)</f>
        <v>1.0000000000000002</v>
      </c>
      <c r="T18" s="819"/>
      <c r="U18" s="813">
        <f>1.54%</f>
        <v>0.0154</v>
      </c>
      <c r="V18" s="851" t="s">
        <v>492</v>
      </c>
    </row>
    <row r="19" spans="1:22" s="17" customFormat="1" ht="46.5" customHeight="1" thickBot="1">
      <c r="A19" s="815"/>
      <c r="B19" s="797"/>
      <c r="C19" s="812"/>
      <c r="D19" s="790"/>
      <c r="E19" s="790"/>
      <c r="F19" s="11" t="s">
        <v>29</v>
      </c>
      <c r="G19" s="283">
        <v>0</v>
      </c>
      <c r="H19" s="283">
        <v>0</v>
      </c>
      <c r="I19" s="283">
        <v>0.22</v>
      </c>
      <c r="J19" s="554">
        <v>0.2</v>
      </c>
      <c r="K19" s="554">
        <v>0.2</v>
      </c>
      <c r="L19" s="554">
        <v>0.16</v>
      </c>
      <c r="M19" s="285"/>
      <c r="N19" s="285"/>
      <c r="O19" s="285"/>
      <c r="P19" s="283"/>
      <c r="Q19" s="283"/>
      <c r="R19" s="283"/>
      <c r="S19" s="553">
        <f>SUM(G19:R19)</f>
        <v>0.7800000000000001</v>
      </c>
      <c r="T19" s="819"/>
      <c r="U19" s="813"/>
      <c r="V19" s="794"/>
    </row>
    <row r="20" spans="1:22" s="17" customFormat="1" ht="46.5" customHeight="1">
      <c r="A20" s="815"/>
      <c r="B20" s="797"/>
      <c r="C20" s="812" t="s">
        <v>242</v>
      </c>
      <c r="D20" s="790" t="s">
        <v>144</v>
      </c>
      <c r="E20" s="790"/>
      <c r="F20" s="21" t="s">
        <v>28</v>
      </c>
      <c r="G20" s="284">
        <v>0.0837</v>
      </c>
      <c r="H20" s="284">
        <v>0.0833</v>
      </c>
      <c r="I20" s="284">
        <v>0.0833</v>
      </c>
      <c r="J20" s="284">
        <v>0.0833</v>
      </c>
      <c r="K20" s="284">
        <v>0.0833</v>
      </c>
      <c r="L20" s="284">
        <v>0.0833</v>
      </c>
      <c r="M20" s="284">
        <v>0.0833</v>
      </c>
      <c r="N20" s="284">
        <v>0.0833</v>
      </c>
      <c r="O20" s="284">
        <v>0.0833</v>
      </c>
      <c r="P20" s="284">
        <v>0.0833</v>
      </c>
      <c r="Q20" s="284">
        <v>0.0833</v>
      </c>
      <c r="R20" s="284">
        <v>0.0833</v>
      </c>
      <c r="S20" s="552">
        <f>SUM(G20:R20)</f>
        <v>1.0000000000000002</v>
      </c>
      <c r="T20" s="819"/>
      <c r="U20" s="813">
        <f>1.54%</f>
        <v>0.0154</v>
      </c>
      <c r="V20" s="851" t="s">
        <v>493</v>
      </c>
    </row>
    <row r="21" spans="1:22" s="17" customFormat="1" ht="46.5" customHeight="1" thickBot="1">
      <c r="A21" s="815"/>
      <c r="B21" s="797"/>
      <c r="C21" s="812"/>
      <c r="D21" s="790"/>
      <c r="E21" s="790"/>
      <c r="F21" s="11" t="s">
        <v>29</v>
      </c>
      <c r="G21" s="283">
        <v>0.0837</v>
      </c>
      <c r="H21" s="283">
        <v>0.0833</v>
      </c>
      <c r="I21" s="283">
        <v>0.0833</v>
      </c>
      <c r="J21" s="554">
        <v>0.0833</v>
      </c>
      <c r="K21" s="554">
        <v>0.0833</v>
      </c>
      <c r="L21" s="554">
        <v>0.0833</v>
      </c>
      <c r="M21" s="285"/>
      <c r="N21" s="285"/>
      <c r="O21" s="285"/>
      <c r="P21" s="283"/>
      <c r="Q21" s="283"/>
      <c r="R21" s="283"/>
      <c r="S21" s="555">
        <f>SUM(G21:R21)</f>
        <v>0.5002</v>
      </c>
      <c r="T21" s="819"/>
      <c r="U21" s="813"/>
      <c r="V21" s="794"/>
    </row>
    <row r="22" spans="1:22" s="17" customFormat="1" ht="46.5" customHeight="1">
      <c r="A22" s="815"/>
      <c r="B22" s="797"/>
      <c r="C22" s="812" t="s">
        <v>243</v>
      </c>
      <c r="D22" s="790" t="s">
        <v>144</v>
      </c>
      <c r="E22" s="790"/>
      <c r="F22" s="21" t="s">
        <v>28</v>
      </c>
      <c r="G22" s="286">
        <v>0.12</v>
      </c>
      <c r="H22" s="286">
        <v>0.12</v>
      </c>
      <c r="I22" s="286">
        <v>0.12</v>
      </c>
      <c r="J22" s="286">
        <v>0.14</v>
      </c>
      <c r="K22" s="286">
        <v>0.16</v>
      </c>
      <c r="L22" s="286">
        <v>0.12</v>
      </c>
      <c r="M22" s="286">
        <v>0.06</v>
      </c>
      <c r="N22" s="286">
        <v>0.06</v>
      </c>
      <c r="O22" s="286">
        <v>0.06</v>
      </c>
      <c r="P22" s="286">
        <v>0.04</v>
      </c>
      <c r="Q22" s="286">
        <v>0</v>
      </c>
      <c r="R22" s="286">
        <v>0</v>
      </c>
      <c r="S22" s="552">
        <f aca="true" t="shared" si="3" ref="S22">SUM(G22:R22)</f>
        <v>1.0000000000000002</v>
      </c>
      <c r="T22" s="819"/>
      <c r="U22" s="813">
        <f>1.54%</f>
        <v>0.0154</v>
      </c>
      <c r="V22" s="851" t="s">
        <v>495</v>
      </c>
    </row>
    <row r="23" spans="1:22" s="17" customFormat="1" ht="46.5" customHeight="1" thickBot="1">
      <c r="A23" s="800"/>
      <c r="B23" s="798"/>
      <c r="C23" s="803"/>
      <c r="D23" s="791"/>
      <c r="E23" s="791"/>
      <c r="F23" s="33" t="s">
        <v>29</v>
      </c>
      <c r="G23" s="288">
        <v>0.12</v>
      </c>
      <c r="H23" s="288">
        <v>0.12</v>
      </c>
      <c r="I23" s="288">
        <v>0.12</v>
      </c>
      <c r="J23" s="556">
        <v>0.14</v>
      </c>
      <c r="K23" s="556">
        <v>0.16</v>
      </c>
      <c r="L23" s="556">
        <v>0.12</v>
      </c>
      <c r="M23" s="289"/>
      <c r="N23" s="289"/>
      <c r="O23" s="289"/>
      <c r="P23" s="288"/>
      <c r="Q23" s="288"/>
      <c r="R23" s="288"/>
      <c r="S23" s="553">
        <f>SUM(G23:R23)</f>
        <v>0.78</v>
      </c>
      <c r="T23" s="823"/>
      <c r="U23" s="814"/>
      <c r="V23" s="794"/>
    </row>
    <row r="24" spans="1:22" s="18" customFormat="1" ht="46.5" customHeight="1">
      <c r="A24" s="799" t="s">
        <v>244</v>
      </c>
      <c r="B24" s="801" t="s">
        <v>245</v>
      </c>
      <c r="C24" s="802" t="s">
        <v>246</v>
      </c>
      <c r="D24" s="804" t="s">
        <v>144</v>
      </c>
      <c r="E24" s="804"/>
      <c r="F24" s="10" t="s">
        <v>28</v>
      </c>
      <c r="G24" s="282">
        <v>0.05</v>
      </c>
      <c r="H24" s="282">
        <v>0.05</v>
      </c>
      <c r="I24" s="282">
        <v>0.07</v>
      </c>
      <c r="J24" s="282">
        <v>0.07</v>
      </c>
      <c r="K24" s="282">
        <v>0.07</v>
      </c>
      <c r="L24" s="282">
        <v>0.07</v>
      </c>
      <c r="M24" s="282">
        <v>0.17</v>
      </c>
      <c r="N24" s="282">
        <v>0.07</v>
      </c>
      <c r="O24" s="282">
        <v>0.07</v>
      </c>
      <c r="P24" s="282">
        <v>0.07</v>
      </c>
      <c r="Q24" s="282">
        <v>0.07</v>
      </c>
      <c r="R24" s="282">
        <v>0.17</v>
      </c>
      <c r="S24" s="552">
        <f t="shared" si="2"/>
        <v>1.0000000000000002</v>
      </c>
      <c r="T24" s="805">
        <v>0.05</v>
      </c>
      <c r="U24" s="847">
        <v>0.017</v>
      </c>
      <c r="V24" s="848" t="s">
        <v>478</v>
      </c>
    </row>
    <row r="25" spans="1:22" s="18" customFormat="1" ht="46.5" customHeight="1" thickBot="1">
      <c r="A25" s="815"/>
      <c r="B25" s="797"/>
      <c r="C25" s="812"/>
      <c r="D25" s="790"/>
      <c r="E25" s="790"/>
      <c r="F25" s="11" t="s">
        <v>29</v>
      </c>
      <c r="G25" s="283">
        <v>0.05</v>
      </c>
      <c r="H25" s="283">
        <v>0.05</v>
      </c>
      <c r="I25" s="283">
        <v>0.07</v>
      </c>
      <c r="J25" s="554">
        <v>0.07</v>
      </c>
      <c r="K25" s="554">
        <v>0.07</v>
      </c>
      <c r="L25" s="554">
        <v>0.07</v>
      </c>
      <c r="M25" s="283"/>
      <c r="N25" s="283"/>
      <c r="O25" s="283"/>
      <c r="P25" s="283"/>
      <c r="Q25" s="283"/>
      <c r="R25" s="283"/>
      <c r="S25" s="553">
        <f>SUM(G25:R25)</f>
        <v>0.38000000000000006</v>
      </c>
      <c r="T25" s="811"/>
      <c r="U25" s="813"/>
      <c r="V25" s="794"/>
    </row>
    <row r="26" spans="1:22" s="17" customFormat="1" ht="46.5" customHeight="1">
      <c r="A26" s="815"/>
      <c r="B26" s="797"/>
      <c r="C26" s="812" t="s">
        <v>247</v>
      </c>
      <c r="D26" s="790"/>
      <c r="E26" s="790" t="s">
        <v>144</v>
      </c>
      <c r="F26" s="21" t="s">
        <v>28</v>
      </c>
      <c r="G26" s="284">
        <v>0</v>
      </c>
      <c r="H26" s="284">
        <v>0.05</v>
      </c>
      <c r="I26" s="284">
        <v>0.1</v>
      </c>
      <c r="J26" s="284">
        <v>0.1</v>
      </c>
      <c r="K26" s="284">
        <v>0.1</v>
      </c>
      <c r="L26" s="284">
        <v>0.1</v>
      </c>
      <c r="M26" s="284">
        <v>0.1</v>
      </c>
      <c r="N26" s="284">
        <v>0.1</v>
      </c>
      <c r="O26" s="284">
        <v>0.1</v>
      </c>
      <c r="P26" s="284">
        <v>0.1</v>
      </c>
      <c r="Q26" s="284">
        <v>0.1</v>
      </c>
      <c r="R26" s="284">
        <v>0.05</v>
      </c>
      <c r="S26" s="552">
        <f t="shared" si="2"/>
        <v>0.9999999999999999</v>
      </c>
      <c r="T26" s="811"/>
      <c r="U26" s="813">
        <v>0.017</v>
      </c>
      <c r="V26" s="848" t="s">
        <v>479</v>
      </c>
    </row>
    <row r="27" spans="1:22" s="17" customFormat="1" ht="46.5" customHeight="1" thickBot="1">
      <c r="A27" s="815"/>
      <c r="B27" s="797"/>
      <c r="C27" s="812"/>
      <c r="D27" s="790"/>
      <c r="E27" s="790"/>
      <c r="F27" s="11" t="s">
        <v>29</v>
      </c>
      <c r="G27" s="283">
        <v>0</v>
      </c>
      <c r="H27" s="283">
        <v>0.05</v>
      </c>
      <c r="I27" s="283">
        <v>0.1</v>
      </c>
      <c r="J27" s="554">
        <v>0.1</v>
      </c>
      <c r="K27" s="554">
        <v>0.1</v>
      </c>
      <c r="L27" s="554">
        <v>0.1</v>
      </c>
      <c r="M27" s="283"/>
      <c r="N27" s="283"/>
      <c r="O27" s="283"/>
      <c r="P27" s="283"/>
      <c r="Q27" s="283"/>
      <c r="R27" s="283"/>
      <c r="S27" s="553">
        <f>SUM(G27:R27)</f>
        <v>0.44999999999999996</v>
      </c>
      <c r="T27" s="811"/>
      <c r="U27" s="813"/>
      <c r="V27" s="794"/>
    </row>
    <row r="28" spans="1:22" s="17" customFormat="1" ht="46.5" customHeight="1">
      <c r="A28" s="815"/>
      <c r="B28" s="797"/>
      <c r="C28" s="812" t="s">
        <v>248</v>
      </c>
      <c r="D28" s="790" t="s">
        <v>144</v>
      </c>
      <c r="E28" s="790"/>
      <c r="F28" s="21" t="s">
        <v>28</v>
      </c>
      <c r="G28" s="284">
        <v>0</v>
      </c>
      <c r="H28" s="284">
        <v>0</v>
      </c>
      <c r="I28" s="284">
        <v>0</v>
      </c>
      <c r="J28" s="284">
        <v>0</v>
      </c>
      <c r="K28" s="284">
        <v>0</v>
      </c>
      <c r="L28" s="284">
        <v>0.1</v>
      </c>
      <c r="M28" s="284">
        <v>0.1</v>
      </c>
      <c r="N28" s="284">
        <v>0.1</v>
      </c>
      <c r="O28" s="284">
        <v>0.1</v>
      </c>
      <c r="P28" s="284">
        <v>0.2</v>
      </c>
      <c r="Q28" s="284">
        <v>0.2</v>
      </c>
      <c r="R28" s="284">
        <v>0.2</v>
      </c>
      <c r="S28" s="552">
        <f t="shared" si="2"/>
        <v>1</v>
      </c>
      <c r="T28" s="811"/>
      <c r="U28" s="813">
        <v>0.016</v>
      </c>
      <c r="V28" s="794" t="s">
        <v>480</v>
      </c>
    </row>
    <row r="29" spans="1:22" s="17" customFormat="1" ht="46.5" customHeight="1" thickBot="1">
      <c r="A29" s="815"/>
      <c r="B29" s="797"/>
      <c r="C29" s="812"/>
      <c r="D29" s="790"/>
      <c r="E29" s="790"/>
      <c r="F29" s="11" t="s">
        <v>29</v>
      </c>
      <c r="G29" s="283">
        <v>0</v>
      </c>
      <c r="H29" s="283">
        <v>0</v>
      </c>
      <c r="I29" s="283">
        <v>0</v>
      </c>
      <c r="J29" s="554">
        <v>0</v>
      </c>
      <c r="K29" s="554">
        <v>0</v>
      </c>
      <c r="L29" s="554">
        <v>0</v>
      </c>
      <c r="M29" s="283"/>
      <c r="N29" s="283"/>
      <c r="O29" s="283"/>
      <c r="P29" s="283"/>
      <c r="Q29" s="283"/>
      <c r="R29" s="283"/>
      <c r="S29" s="553">
        <f>SUM(G29:R29)</f>
        <v>0</v>
      </c>
      <c r="T29" s="811"/>
      <c r="U29" s="813"/>
      <c r="V29" s="794"/>
    </row>
    <row r="30" spans="1:22" s="17" customFormat="1" ht="46.5" customHeight="1">
      <c r="A30" s="815"/>
      <c r="B30" s="797" t="s">
        <v>249</v>
      </c>
      <c r="C30" s="812" t="s">
        <v>250</v>
      </c>
      <c r="D30" s="790" t="s">
        <v>144</v>
      </c>
      <c r="E30" s="790" t="s">
        <v>144</v>
      </c>
      <c r="F30" s="21" t="s">
        <v>28</v>
      </c>
      <c r="G30" s="282">
        <v>0.0834</v>
      </c>
      <c r="H30" s="282">
        <v>0.0834</v>
      </c>
      <c r="I30" s="282">
        <v>0.0834</v>
      </c>
      <c r="J30" s="282">
        <v>0.0834</v>
      </c>
      <c r="K30" s="282">
        <v>0.0834</v>
      </c>
      <c r="L30" s="282">
        <v>0.0834</v>
      </c>
      <c r="M30" s="282">
        <v>0.0834</v>
      </c>
      <c r="N30" s="282">
        <v>0.0834</v>
      </c>
      <c r="O30" s="282">
        <v>0.0834</v>
      </c>
      <c r="P30" s="282">
        <v>0.0834</v>
      </c>
      <c r="Q30" s="282">
        <v>0.0834</v>
      </c>
      <c r="R30" s="282">
        <v>0.0826</v>
      </c>
      <c r="S30" s="552">
        <f t="shared" si="2"/>
        <v>1.0000000000000002</v>
      </c>
      <c r="T30" s="811">
        <v>0.12</v>
      </c>
      <c r="U30" s="813">
        <v>0.03</v>
      </c>
      <c r="V30" s="794" t="s">
        <v>481</v>
      </c>
    </row>
    <row r="31" spans="1:22" s="17" customFormat="1" ht="46.5" customHeight="1" thickBot="1">
      <c r="A31" s="815"/>
      <c r="B31" s="797"/>
      <c r="C31" s="812"/>
      <c r="D31" s="790"/>
      <c r="E31" s="790"/>
      <c r="F31" s="11" t="s">
        <v>29</v>
      </c>
      <c r="G31" s="283">
        <v>0.0834</v>
      </c>
      <c r="H31" s="283">
        <v>0.0834</v>
      </c>
      <c r="I31" s="283">
        <v>0.0834</v>
      </c>
      <c r="J31" s="554">
        <v>0.0834</v>
      </c>
      <c r="K31" s="554">
        <v>0.0834</v>
      </c>
      <c r="L31" s="554">
        <v>0.0834</v>
      </c>
      <c r="M31" s="283"/>
      <c r="N31" s="283"/>
      <c r="O31" s="283"/>
      <c r="P31" s="283"/>
      <c r="Q31" s="283"/>
      <c r="R31" s="283"/>
      <c r="S31" s="553">
        <f>SUM(G31:R31)</f>
        <v>0.5004000000000001</v>
      </c>
      <c r="T31" s="811"/>
      <c r="U31" s="813"/>
      <c r="V31" s="794"/>
    </row>
    <row r="32" spans="1:22" s="17" customFormat="1" ht="46.5" customHeight="1">
      <c r="A32" s="815"/>
      <c r="B32" s="797"/>
      <c r="C32" s="812" t="s">
        <v>251</v>
      </c>
      <c r="D32" s="790" t="s">
        <v>144</v>
      </c>
      <c r="E32" s="790"/>
      <c r="F32" s="21" t="s">
        <v>28</v>
      </c>
      <c r="G32" s="284">
        <v>0.0826</v>
      </c>
      <c r="H32" s="284">
        <v>0.0834</v>
      </c>
      <c r="I32" s="284">
        <v>0.0834</v>
      </c>
      <c r="J32" s="284">
        <v>0.0834</v>
      </c>
      <c r="K32" s="284">
        <v>0.0834</v>
      </c>
      <c r="L32" s="284">
        <v>0.0834</v>
      </c>
      <c r="M32" s="284">
        <v>0.0834</v>
      </c>
      <c r="N32" s="284">
        <v>0.0834</v>
      </c>
      <c r="O32" s="284">
        <v>0.0834</v>
      </c>
      <c r="P32" s="284">
        <v>0.0834</v>
      </c>
      <c r="Q32" s="284">
        <v>0.0834</v>
      </c>
      <c r="R32" s="284">
        <v>0.0834</v>
      </c>
      <c r="S32" s="552">
        <f aca="true" t="shared" si="4" ref="S32">SUM(G32:R32)</f>
        <v>1.0000000000000002</v>
      </c>
      <c r="T32" s="811"/>
      <c r="U32" s="813">
        <v>0.03</v>
      </c>
      <c r="V32" s="794" t="s">
        <v>482</v>
      </c>
    </row>
    <row r="33" spans="1:22" s="17" customFormat="1" ht="46.5" customHeight="1" thickBot="1">
      <c r="A33" s="815"/>
      <c r="B33" s="797"/>
      <c r="C33" s="812"/>
      <c r="D33" s="790"/>
      <c r="E33" s="790"/>
      <c r="F33" s="11" t="s">
        <v>29</v>
      </c>
      <c r="G33" s="283">
        <v>0.0826</v>
      </c>
      <c r="H33" s="283">
        <v>0.0834</v>
      </c>
      <c r="I33" s="283">
        <v>0.0834</v>
      </c>
      <c r="J33" s="554">
        <v>0.0834</v>
      </c>
      <c r="K33" s="557">
        <v>0.0834</v>
      </c>
      <c r="L33" s="557">
        <v>0.0834</v>
      </c>
      <c r="M33" s="283"/>
      <c r="N33" s="283"/>
      <c r="O33" s="283"/>
      <c r="P33" s="283"/>
      <c r="Q33" s="283"/>
      <c r="R33" s="283"/>
      <c r="S33" s="553">
        <f>SUM(G33:R33)</f>
        <v>0.49960000000000004</v>
      </c>
      <c r="T33" s="811"/>
      <c r="U33" s="813"/>
      <c r="V33" s="794"/>
    </row>
    <row r="34" spans="1:22" s="17" customFormat="1" ht="46.5" customHeight="1">
      <c r="A34" s="815"/>
      <c r="B34" s="797"/>
      <c r="C34" s="812" t="s">
        <v>252</v>
      </c>
      <c r="D34" s="790" t="s">
        <v>144</v>
      </c>
      <c r="E34" s="790"/>
      <c r="F34" s="21" t="s">
        <v>28</v>
      </c>
      <c r="G34" s="284">
        <v>0.0826</v>
      </c>
      <c r="H34" s="284">
        <v>0.0834</v>
      </c>
      <c r="I34" s="284">
        <v>0.0834</v>
      </c>
      <c r="J34" s="284">
        <v>0.0834</v>
      </c>
      <c r="K34" s="284">
        <v>0.0834</v>
      </c>
      <c r="L34" s="284">
        <v>0.0834</v>
      </c>
      <c r="M34" s="284">
        <v>0.0834</v>
      </c>
      <c r="N34" s="284">
        <v>0.0834</v>
      </c>
      <c r="O34" s="284">
        <v>0.0834</v>
      </c>
      <c r="P34" s="284">
        <v>0.0834</v>
      </c>
      <c r="Q34" s="284">
        <v>0.0834</v>
      </c>
      <c r="R34" s="284">
        <v>0.0834</v>
      </c>
      <c r="S34" s="552">
        <f aca="true" t="shared" si="5" ref="S34">SUM(G34:R34)</f>
        <v>1.0000000000000002</v>
      </c>
      <c r="T34" s="811"/>
      <c r="U34" s="813">
        <v>0.03</v>
      </c>
      <c r="V34" s="794" t="s">
        <v>483</v>
      </c>
    </row>
    <row r="35" spans="1:22" s="17" customFormat="1" ht="46.5" customHeight="1" thickBot="1">
      <c r="A35" s="815"/>
      <c r="B35" s="797"/>
      <c r="C35" s="812"/>
      <c r="D35" s="790"/>
      <c r="E35" s="790"/>
      <c r="F35" s="11" t="s">
        <v>29</v>
      </c>
      <c r="G35" s="283">
        <v>0.0826</v>
      </c>
      <c r="H35" s="283">
        <v>0.0834</v>
      </c>
      <c r="I35" s="283">
        <v>0.0834</v>
      </c>
      <c r="J35" s="554">
        <v>0.0834</v>
      </c>
      <c r="K35" s="557">
        <v>0.0834</v>
      </c>
      <c r="L35" s="557">
        <v>0.0834</v>
      </c>
      <c r="M35" s="283"/>
      <c r="N35" s="283"/>
      <c r="O35" s="283"/>
      <c r="P35" s="283"/>
      <c r="Q35" s="283"/>
      <c r="R35" s="283"/>
      <c r="S35" s="553">
        <f>SUM(G35:O35)</f>
        <v>0.49960000000000004</v>
      </c>
      <c r="T35" s="811"/>
      <c r="U35" s="813"/>
      <c r="V35" s="794"/>
    </row>
    <row r="36" spans="1:22" s="18" customFormat="1" ht="46.5" customHeight="1">
      <c r="A36" s="815"/>
      <c r="B36" s="797"/>
      <c r="C36" s="812" t="s">
        <v>253</v>
      </c>
      <c r="D36" s="790" t="s">
        <v>144</v>
      </c>
      <c r="E36" s="790"/>
      <c r="F36" s="21" t="s">
        <v>28</v>
      </c>
      <c r="G36" s="284">
        <v>0.0826</v>
      </c>
      <c r="H36" s="284">
        <v>0.0834</v>
      </c>
      <c r="I36" s="284">
        <v>0.0834</v>
      </c>
      <c r="J36" s="284">
        <v>0.0834</v>
      </c>
      <c r="K36" s="284">
        <v>0.0834</v>
      </c>
      <c r="L36" s="284">
        <v>0.0834</v>
      </c>
      <c r="M36" s="284">
        <v>0.0834</v>
      </c>
      <c r="N36" s="284">
        <v>0.0834</v>
      </c>
      <c r="O36" s="284">
        <v>0.0834</v>
      </c>
      <c r="P36" s="284">
        <v>0.0834</v>
      </c>
      <c r="Q36" s="284">
        <v>0.0834</v>
      </c>
      <c r="R36" s="284">
        <v>0.0834</v>
      </c>
      <c r="S36" s="552">
        <f t="shared" si="2"/>
        <v>1.0000000000000002</v>
      </c>
      <c r="T36" s="811"/>
      <c r="U36" s="813">
        <v>0.03</v>
      </c>
      <c r="V36" s="794" t="s">
        <v>484</v>
      </c>
    </row>
    <row r="37" spans="1:22" s="18" customFormat="1" ht="46.5" customHeight="1" thickBot="1">
      <c r="A37" s="815"/>
      <c r="B37" s="797"/>
      <c r="C37" s="812"/>
      <c r="D37" s="790"/>
      <c r="E37" s="790"/>
      <c r="F37" s="11" t="s">
        <v>29</v>
      </c>
      <c r="G37" s="283">
        <v>0.0826</v>
      </c>
      <c r="H37" s="283">
        <v>0.0834</v>
      </c>
      <c r="I37" s="283">
        <v>0.0834</v>
      </c>
      <c r="J37" s="554">
        <v>0.0834</v>
      </c>
      <c r="K37" s="554">
        <v>0.0834</v>
      </c>
      <c r="L37" s="554">
        <v>0.0834</v>
      </c>
      <c r="M37" s="283"/>
      <c r="N37" s="283"/>
      <c r="O37" s="283"/>
      <c r="P37" s="283"/>
      <c r="Q37" s="283"/>
      <c r="R37" s="283"/>
      <c r="S37" s="553">
        <f>SUM(G37:O37)</f>
        <v>0.49960000000000004</v>
      </c>
      <c r="T37" s="811"/>
      <c r="U37" s="813"/>
      <c r="V37" s="794"/>
    </row>
    <row r="38" spans="1:22" s="17" customFormat="1" ht="46.5" customHeight="1">
      <c r="A38" s="815"/>
      <c r="B38" s="797" t="s">
        <v>254</v>
      </c>
      <c r="C38" s="812" t="s">
        <v>255</v>
      </c>
      <c r="D38" s="790"/>
      <c r="E38" s="790" t="s">
        <v>144</v>
      </c>
      <c r="F38" s="21" t="s">
        <v>28</v>
      </c>
      <c r="G38" s="282">
        <v>0.02</v>
      </c>
      <c r="H38" s="282">
        <v>0.03</v>
      </c>
      <c r="I38" s="282">
        <v>0.05</v>
      </c>
      <c r="J38" s="282">
        <v>0.2</v>
      </c>
      <c r="K38" s="282">
        <v>0.2</v>
      </c>
      <c r="L38" s="282">
        <v>0.2</v>
      </c>
      <c r="M38" s="282">
        <v>0.2</v>
      </c>
      <c r="N38" s="282">
        <v>0.05</v>
      </c>
      <c r="O38" s="282">
        <v>0.05</v>
      </c>
      <c r="P38" s="282">
        <v>0</v>
      </c>
      <c r="Q38" s="282">
        <v>0</v>
      </c>
      <c r="R38" s="282">
        <v>0</v>
      </c>
      <c r="S38" s="552">
        <f t="shared" si="2"/>
        <v>1</v>
      </c>
      <c r="T38" s="819">
        <v>0.1</v>
      </c>
      <c r="U38" s="813">
        <v>0.05</v>
      </c>
      <c r="V38" s="794" t="s">
        <v>499</v>
      </c>
    </row>
    <row r="39" spans="1:22" s="17" customFormat="1" ht="46.5" customHeight="1" thickBot="1">
      <c r="A39" s="815"/>
      <c r="B39" s="797"/>
      <c r="C39" s="812"/>
      <c r="D39" s="790"/>
      <c r="E39" s="790"/>
      <c r="F39" s="11" t="s">
        <v>29</v>
      </c>
      <c r="G39" s="283">
        <v>0.02</v>
      </c>
      <c r="H39" s="283">
        <v>0.05</v>
      </c>
      <c r="I39" s="283">
        <v>0.05</v>
      </c>
      <c r="J39" s="554">
        <v>0.01</v>
      </c>
      <c r="K39" s="554">
        <v>0.02</v>
      </c>
      <c r="L39" s="554">
        <v>0.2</v>
      </c>
      <c r="M39" s="283"/>
      <c r="N39" s="283"/>
      <c r="O39" s="283"/>
      <c r="P39" s="283"/>
      <c r="Q39" s="283"/>
      <c r="R39" s="283"/>
      <c r="S39" s="553">
        <f>SUM(G39:O39)</f>
        <v>0.35</v>
      </c>
      <c r="T39" s="819"/>
      <c r="U39" s="813"/>
      <c r="V39" s="794"/>
    </row>
    <row r="40" spans="1:30" s="20" customFormat="1" ht="46.5" customHeight="1">
      <c r="A40" s="815"/>
      <c r="B40" s="797"/>
      <c r="C40" s="812" t="s">
        <v>256</v>
      </c>
      <c r="D40" s="790"/>
      <c r="E40" s="790" t="s">
        <v>144</v>
      </c>
      <c r="F40" s="21" t="s">
        <v>28</v>
      </c>
      <c r="G40" s="284">
        <v>0.02</v>
      </c>
      <c r="H40" s="284">
        <v>0.02</v>
      </c>
      <c r="I40" s="284">
        <v>0.06</v>
      </c>
      <c r="J40" s="284">
        <v>0.1</v>
      </c>
      <c r="K40" s="284">
        <v>0.1</v>
      </c>
      <c r="L40" s="284">
        <v>0.1</v>
      </c>
      <c r="M40" s="284">
        <v>0.1</v>
      </c>
      <c r="N40" s="284">
        <v>0.1</v>
      </c>
      <c r="O40" s="284">
        <v>0.1</v>
      </c>
      <c r="P40" s="284">
        <v>0.1</v>
      </c>
      <c r="Q40" s="284">
        <v>0.1</v>
      </c>
      <c r="R40" s="284">
        <v>0.1</v>
      </c>
      <c r="S40" s="552">
        <f aca="true" t="shared" si="6" ref="S40:S41">SUM(G40:R40)</f>
        <v>0.9999999999999999</v>
      </c>
      <c r="T40" s="819"/>
      <c r="U40" s="813">
        <v>0.05</v>
      </c>
      <c r="V40" s="794" t="s">
        <v>498</v>
      </c>
      <c r="W40" s="19"/>
      <c r="X40" s="19"/>
      <c r="Y40" s="19"/>
      <c r="Z40" s="19"/>
      <c r="AA40" s="19"/>
      <c r="AB40" s="19"/>
      <c r="AC40" s="19"/>
      <c r="AD40" s="19"/>
    </row>
    <row r="41" spans="1:30" s="20" customFormat="1" ht="46.5" customHeight="1" thickBot="1">
      <c r="A41" s="815"/>
      <c r="B41" s="797"/>
      <c r="C41" s="812"/>
      <c r="D41" s="790"/>
      <c r="E41" s="790"/>
      <c r="F41" s="11" t="s">
        <v>29</v>
      </c>
      <c r="G41" s="283">
        <v>0.01</v>
      </c>
      <c r="H41" s="283">
        <v>0.01</v>
      </c>
      <c r="I41" s="283">
        <v>0.03</v>
      </c>
      <c r="J41" s="554">
        <v>0.05</v>
      </c>
      <c r="K41" s="554">
        <v>0.05</v>
      </c>
      <c r="L41" s="554">
        <v>0.1</v>
      </c>
      <c r="M41" s="283"/>
      <c r="N41" s="283"/>
      <c r="O41" s="283"/>
      <c r="P41" s="283"/>
      <c r="Q41" s="283"/>
      <c r="R41" s="283"/>
      <c r="S41" s="553">
        <f t="shared" si="6"/>
        <v>0.25</v>
      </c>
      <c r="T41" s="819"/>
      <c r="U41" s="813"/>
      <c r="V41" s="794"/>
      <c r="W41" s="19"/>
      <c r="X41" s="19"/>
      <c r="Y41" s="19"/>
      <c r="Z41" s="19"/>
      <c r="AA41" s="19"/>
      <c r="AB41" s="19"/>
      <c r="AC41" s="19"/>
      <c r="AD41" s="19"/>
    </row>
    <row r="42" spans="1:22" s="18" customFormat="1" ht="46.5" customHeight="1">
      <c r="A42" s="815"/>
      <c r="B42" s="797" t="s">
        <v>257</v>
      </c>
      <c r="C42" s="812" t="s">
        <v>258</v>
      </c>
      <c r="D42" s="790"/>
      <c r="E42" s="790" t="s">
        <v>144</v>
      </c>
      <c r="F42" s="21" t="s">
        <v>28</v>
      </c>
      <c r="G42" s="282">
        <v>0.0667</v>
      </c>
      <c r="H42" s="282">
        <v>0.0667</v>
      </c>
      <c r="I42" s="282">
        <v>0.0667</v>
      </c>
      <c r="J42" s="282">
        <v>0.0667</v>
      </c>
      <c r="K42" s="282">
        <v>0.0667</v>
      </c>
      <c r="L42" s="282">
        <v>0.0667</v>
      </c>
      <c r="M42" s="282">
        <v>0.0834</v>
      </c>
      <c r="N42" s="282">
        <v>0.0834</v>
      </c>
      <c r="O42" s="282">
        <v>0.0834</v>
      </c>
      <c r="P42" s="282">
        <v>0.1167</v>
      </c>
      <c r="Q42" s="282">
        <v>0.1167</v>
      </c>
      <c r="R42" s="282">
        <v>0.11619999999999989</v>
      </c>
      <c r="S42" s="552">
        <f t="shared" si="2"/>
        <v>0.9999999999999999</v>
      </c>
      <c r="T42" s="811">
        <v>0.06</v>
      </c>
      <c r="U42" s="813">
        <v>0.03</v>
      </c>
      <c r="V42" s="794" t="s">
        <v>501</v>
      </c>
    </row>
    <row r="43" spans="1:22" s="18" customFormat="1" ht="46.5" customHeight="1">
      <c r="A43" s="815"/>
      <c r="B43" s="797"/>
      <c r="C43" s="812"/>
      <c r="D43" s="790"/>
      <c r="E43" s="790"/>
      <c r="F43" s="11" t="s">
        <v>29</v>
      </c>
      <c r="G43" s="283">
        <v>0.0667</v>
      </c>
      <c r="H43" s="283">
        <v>0.0667</v>
      </c>
      <c r="I43" s="283">
        <v>0.0667</v>
      </c>
      <c r="J43" s="554">
        <v>0.03</v>
      </c>
      <c r="K43" s="554">
        <v>0.03</v>
      </c>
      <c r="L43" s="554">
        <v>0.03</v>
      </c>
      <c r="M43" s="283"/>
      <c r="N43" s="283"/>
      <c r="O43" s="283"/>
      <c r="P43" s="283"/>
      <c r="Q43" s="283"/>
      <c r="R43" s="283"/>
      <c r="S43" s="558">
        <f>SUM(G43:O43)</f>
        <v>0.2901</v>
      </c>
      <c r="T43" s="811"/>
      <c r="U43" s="813"/>
      <c r="V43" s="794"/>
    </row>
    <row r="44" spans="1:22" s="17" customFormat="1" ht="46.5" customHeight="1">
      <c r="A44" s="815"/>
      <c r="B44" s="797"/>
      <c r="C44" s="812" t="s">
        <v>259</v>
      </c>
      <c r="D44" s="790" t="s">
        <v>144</v>
      </c>
      <c r="E44" s="790"/>
      <c r="F44" s="21" t="s">
        <v>28</v>
      </c>
      <c r="G44" s="284">
        <v>0.0667</v>
      </c>
      <c r="H44" s="284">
        <v>0.0667</v>
      </c>
      <c r="I44" s="284">
        <v>0.0667</v>
      </c>
      <c r="J44" s="284">
        <v>0.0667</v>
      </c>
      <c r="K44" s="284">
        <v>0.0667</v>
      </c>
      <c r="L44" s="284">
        <v>0.0667</v>
      </c>
      <c r="M44" s="284">
        <v>0.0834</v>
      </c>
      <c r="N44" s="284">
        <v>0.0834</v>
      </c>
      <c r="O44" s="284">
        <v>0.0834</v>
      </c>
      <c r="P44" s="284">
        <v>0.1167</v>
      </c>
      <c r="Q44" s="284">
        <v>0.1167</v>
      </c>
      <c r="R44" s="284">
        <v>0.11619999999999989</v>
      </c>
      <c r="S44" s="559">
        <f t="shared" si="2"/>
        <v>0.9999999999999999</v>
      </c>
      <c r="T44" s="811"/>
      <c r="U44" s="813">
        <v>0.03</v>
      </c>
      <c r="V44" s="794" t="s">
        <v>500</v>
      </c>
    </row>
    <row r="45" spans="1:22" s="17" customFormat="1" ht="46.5" customHeight="1" thickBot="1">
      <c r="A45" s="815"/>
      <c r="B45" s="797"/>
      <c r="C45" s="812"/>
      <c r="D45" s="790"/>
      <c r="E45" s="790"/>
      <c r="F45" s="11" t="s">
        <v>29</v>
      </c>
      <c r="G45" s="283">
        <v>0.0667</v>
      </c>
      <c r="H45" s="283">
        <v>0.0667</v>
      </c>
      <c r="I45" s="283">
        <v>0.0667</v>
      </c>
      <c r="J45" s="554">
        <v>0.03</v>
      </c>
      <c r="K45" s="554">
        <v>0.03</v>
      </c>
      <c r="L45" s="554">
        <v>0.03</v>
      </c>
      <c r="M45" s="283"/>
      <c r="N45" s="283"/>
      <c r="O45" s="283"/>
      <c r="P45" s="283"/>
      <c r="Q45" s="283"/>
      <c r="R45" s="283"/>
      <c r="S45" s="553">
        <f>SUM(G45:O45)</f>
        <v>0.2901</v>
      </c>
      <c r="T45" s="811"/>
      <c r="U45" s="813"/>
      <c r="V45" s="794"/>
    </row>
    <row r="46" spans="1:22" s="17" customFormat="1" ht="46.5" customHeight="1">
      <c r="A46" s="815"/>
      <c r="B46" s="797" t="s">
        <v>260</v>
      </c>
      <c r="C46" s="812" t="s">
        <v>261</v>
      </c>
      <c r="D46" s="790" t="s">
        <v>144</v>
      </c>
      <c r="E46" s="790" t="s">
        <v>144</v>
      </c>
      <c r="F46" s="21" t="s">
        <v>28</v>
      </c>
      <c r="G46" s="282">
        <v>0.08</v>
      </c>
      <c r="H46" s="282">
        <v>0.08</v>
      </c>
      <c r="I46" s="282">
        <v>0.08</v>
      </c>
      <c r="J46" s="282">
        <v>0.08</v>
      </c>
      <c r="K46" s="282">
        <v>0.08</v>
      </c>
      <c r="L46" s="282">
        <v>0.08</v>
      </c>
      <c r="M46" s="282">
        <v>0.08</v>
      </c>
      <c r="N46" s="282">
        <v>0.08</v>
      </c>
      <c r="O46" s="282">
        <v>0.09</v>
      </c>
      <c r="P46" s="282">
        <v>0.09</v>
      </c>
      <c r="Q46" s="282">
        <v>0.09</v>
      </c>
      <c r="R46" s="282">
        <v>0.09</v>
      </c>
      <c r="S46" s="552">
        <f t="shared" si="2"/>
        <v>0.9999999999999999</v>
      </c>
      <c r="T46" s="811">
        <v>0.14</v>
      </c>
      <c r="U46" s="813">
        <v>0.035</v>
      </c>
      <c r="V46" s="794" t="s">
        <v>502</v>
      </c>
    </row>
    <row r="47" spans="1:22" s="17" customFormat="1" ht="46.5" customHeight="1" thickBot="1">
      <c r="A47" s="815"/>
      <c r="B47" s="797"/>
      <c r="C47" s="812"/>
      <c r="D47" s="790"/>
      <c r="E47" s="790"/>
      <c r="F47" s="11" t="s">
        <v>29</v>
      </c>
      <c r="G47" s="283">
        <v>0.08</v>
      </c>
      <c r="H47" s="283">
        <v>0.08</v>
      </c>
      <c r="I47" s="283">
        <v>0.08</v>
      </c>
      <c r="J47" s="554">
        <v>0.08</v>
      </c>
      <c r="K47" s="554">
        <v>0.08</v>
      </c>
      <c r="L47" s="554">
        <v>0.08</v>
      </c>
      <c r="M47" s="283"/>
      <c r="N47" s="283"/>
      <c r="O47" s="283"/>
      <c r="P47" s="283"/>
      <c r="Q47" s="283"/>
      <c r="R47" s="283"/>
      <c r="S47" s="553">
        <f>SUM(G47:O47)</f>
        <v>0.48000000000000004</v>
      </c>
      <c r="T47" s="811"/>
      <c r="U47" s="813"/>
      <c r="V47" s="794"/>
    </row>
    <row r="48" spans="1:22" s="17" customFormat="1" ht="46.5" customHeight="1">
      <c r="A48" s="815"/>
      <c r="B48" s="797"/>
      <c r="C48" s="812" t="s">
        <v>262</v>
      </c>
      <c r="D48" s="790" t="s">
        <v>144</v>
      </c>
      <c r="E48" s="790" t="s">
        <v>144</v>
      </c>
      <c r="F48" s="21" t="s">
        <v>28</v>
      </c>
      <c r="G48" s="560">
        <v>0.08</v>
      </c>
      <c r="H48" s="560">
        <v>0.08</v>
      </c>
      <c r="I48" s="282">
        <v>0.08</v>
      </c>
      <c r="J48" s="282">
        <v>0.08</v>
      </c>
      <c r="K48" s="282">
        <v>0.08</v>
      </c>
      <c r="L48" s="282">
        <v>0.08</v>
      </c>
      <c r="M48" s="282">
        <v>0.08</v>
      </c>
      <c r="N48" s="282">
        <v>0.08</v>
      </c>
      <c r="O48" s="282">
        <v>0.09</v>
      </c>
      <c r="P48" s="282">
        <v>0.09</v>
      </c>
      <c r="Q48" s="282">
        <v>0.09</v>
      </c>
      <c r="R48" s="282">
        <v>0.09</v>
      </c>
      <c r="S48" s="552">
        <f t="shared" si="2"/>
        <v>0.9999999999999999</v>
      </c>
      <c r="T48" s="811"/>
      <c r="U48" s="813">
        <v>0.035</v>
      </c>
      <c r="V48" s="794" t="s">
        <v>503</v>
      </c>
    </row>
    <row r="49" spans="1:22" s="17" customFormat="1" ht="46.5" customHeight="1" thickBot="1">
      <c r="A49" s="815"/>
      <c r="B49" s="797"/>
      <c r="C49" s="812"/>
      <c r="D49" s="790"/>
      <c r="E49" s="790"/>
      <c r="F49" s="11" t="s">
        <v>29</v>
      </c>
      <c r="G49" s="283">
        <v>0.03</v>
      </c>
      <c r="H49" s="283">
        <v>0.03</v>
      </c>
      <c r="I49" s="283">
        <v>0.05</v>
      </c>
      <c r="J49" s="554">
        <v>0.05</v>
      </c>
      <c r="K49" s="554">
        <v>0.05</v>
      </c>
      <c r="L49" s="554">
        <v>0.05</v>
      </c>
      <c r="M49" s="283"/>
      <c r="N49" s="283"/>
      <c r="O49" s="283"/>
      <c r="P49" s="283"/>
      <c r="Q49" s="283"/>
      <c r="R49" s="283"/>
      <c r="S49" s="553">
        <f>SUM(G49:O49)</f>
        <v>0.26</v>
      </c>
      <c r="T49" s="811"/>
      <c r="U49" s="813"/>
      <c r="V49" s="794"/>
    </row>
    <row r="50" spans="1:27" s="17" customFormat="1" ht="46.5" customHeight="1">
      <c r="A50" s="815"/>
      <c r="B50" s="797"/>
      <c r="C50" s="812" t="s">
        <v>263</v>
      </c>
      <c r="D50" s="790" t="s">
        <v>144</v>
      </c>
      <c r="E50" s="790"/>
      <c r="F50" s="21" t="s">
        <v>28</v>
      </c>
      <c r="G50" s="560">
        <v>0.08</v>
      </c>
      <c r="H50" s="560">
        <v>0.08</v>
      </c>
      <c r="I50" s="282">
        <v>0.08</v>
      </c>
      <c r="J50" s="282">
        <v>0.08</v>
      </c>
      <c r="K50" s="282">
        <v>0.08</v>
      </c>
      <c r="L50" s="282">
        <v>0.08</v>
      </c>
      <c r="M50" s="282">
        <v>0.08</v>
      </c>
      <c r="N50" s="282">
        <v>0.08</v>
      </c>
      <c r="O50" s="282">
        <v>0.09</v>
      </c>
      <c r="P50" s="282">
        <v>0.09</v>
      </c>
      <c r="Q50" s="282">
        <v>0.09</v>
      </c>
      <c r="R50" s="282">
        <v>0.09</v>
      </c>
      <c r="S50" s="552">
        <f>SUM(G50:R50)</f>
        <v>0.9999999999999999</v>
      </c>
      <c r="T50" s="811"/>
      <c r="U50" s="813">
        <v>0.035</v>
      </c>
      <c r="V50" s="794" t="s">
        <v>504</v>
      </c>
      <c r="AA50" s="4"/>
    </row>
    <row r="51" spans="1:22" s="17" customFormat="1" ht="46.5" customHeight="1" thickBot="1">
      <c r="A51" s="815"/>
      <c r="B51" s="797"/>
      <c r="C51" s="812"/>
      <c r="D51" s="790"/>
      <c r="E51" s="790"/>
      <c r="F51" s="11" t="s">
        <v>29</v>
      </c>
      <c r="G51" s="283">
        <v>0.02</v>
      </c>
      <c r="H51" s="283">
        <v>0.02</v>
      </c>
      <c r="I51" s="283">
        <v>0.02</v>
      </c>
      <c r="J51" s="554">
        <v>0.05</v>
      </c>
      <c r="K51" s="554">
        <v>0.08</v>
      </c>
      <c r="L51" s="554">
        <v>0.08</v>
      </c>
      <c r="M51" s="283"/>
      <c r="N51" s="283"/>
      <c r="O51" s="283"/>
      <c r="P51" s="283"/>
      <c r="Q51" s="283"/>
      <c r="R51" s="283"/>
      <c r="S51" s="553">
        <f>SUM(G51:O51)</f>
        <v>0.27</v>
      </c>
      <c r="T51" s="811"/>
      <c r="U51" s="813"/>
      <c r="V51" s="794"/>
    </row>
    <row r="52" spans="1:22" s="17" customFormat="1" ht="46.5" customHeight="1">
      <c r="A52" s="815"/>
      <c r="B52" s="797"/>
      <c r="C52" s="812" t="s">
        <v>264</v>
      </c>
      <c r="D52" s="790" t="s">
        <v>144</v>
      </c>
      <c r="E52" s="790" t="s">
        <v>144</v>
      </c>
      <c r="F52" s="21" t="s">
        <v>28</v>
      </c>
      <c r="G52" s="560">
        <v>0.08</v>
      </c>
      <c r="H52" s="560">
        <v>0.08</v>
      </c>
      <c r="I52" s="282">
        <v>0.08</v>
      </c>
      <c r="J52" s="282">
        <v>0.08</v>
      </c>
      <c r="K52" s="282">
        <v>0.08</v>
      </c>
      <c r="L52" s="282">
        <v>0.08</v>
      </c>
      <c r="M52" s="282">
        <v>0.08</v>
      </c>
      <c r="N52" s="282">
        <v>0.08</v>
      </c>
      <c r="O52" s="282">
        <v>0.09</v>
      </c>
      <c r="P52" s="282">
        <v>0.09</v>
      </c>
      <c r="Q52" s="282">
        <v>0.09</v>
      </c>
      <c r="R52" s="282">
        <v>0.09</v>
      </c>
      <c r="S52" s="552">
        <f t="shared" si="2"/>
        <v>0.9999999999999999</v>
      </c>
      <c r="T52" s="811"/>
      <c r="U52" s="813">
        <v>0.035</v>
      </c>
      <c r="V52" s="794" t="s">
        <v>505</v>
      </c>
    </row>
    <row r="53" spans="1:22" s="17" customFormat="1" ht="46.5" customHeight="1" thickBot="1">
      <c r="A53" s="815"/>
      <c r="B53" s="797"/>
      <c r="C53" s="812"/>
      <c r="D53" s="790"/>
      <c r="E53" s="790"/>
      <c r="F53" s="11" t="s">
        <v>29</v>
      </c>
      <c r="G53" s="283">
        <v>0.05</v>
      </c>
      <c r="H53" s="283">
        <v>0.05</v>
      </c>
      <c r="I53" s="283">
        <v>0.03</v>
      </c>
      <c r="J53" s="554">
        <v>0.02</v>
      </c>
      <c r="K53" s="554">
        <v>0.05</v>
      </c>
      <c r="L53" s="554">
        <v>0.08</v>
      </c>
      <c r="M53" s="283"/>
      <c r="N53" s="283"/>
      <c r="O53" s="283"/>
      <c r="P53" s="283"/>
      <c r="Q53" s="283"/>
      <c r="R53" s="283"/>
      <c r="S53" s="553">
        <f t="shared" si="2"/>
        <v>0.28</v>
      </c>
      <c r="T53" s="811"/>
      <c r="U53" s="813"/>
      <c r="V53" s="794"/>
    </row>
    <row r="54" spans="1:22" s="18" customFormat="1" ht="46.5" customHeight="1">
      <c r="A54" s="815"/>
      <c r="B54" s="797" t="s">
        <v>265</v>
      </c>
      <c r="C54" s="812" t="s">
        <v>266</v>
      </c>
      <c r="D54" s="790" t="s">
        <v>235</v>
      </c>
      <c r="E54" s="790" t="s">
        <v>235</v>
      </c>
      <c r="F54" s="21" t="s">
        <v>28</v>
      </c>
      <c r="G54" s="282">
        <v>0.02</v>
      </c>
      <c r="H54" s="282">
        <v>0.02</v>
      </c>
      <c r="I54" s="282">
        <v>0.02</v>
      </c>
      <c r="J54" s="282">
        <v>0.02</v>
      </c>
      <c r="K54" s="282">
        <v>0.02</v>
      </c>
      <c r="L54" s="282">
        <v>0.02</v>
      </c>
      <c r="M54" s="282">
        <v>0.02</v>
      </c>
      <c r="N54" s="282">
        <v>0.05</v>
      </c>
      <c r="O54" s="282">
        <v>0.06</v>
      </c>
      <c r="P54" s="282">
        <v>0.25</v>
      </c>
      <c r="Q54" s="282">
        <v>0.25</v>
      </c>
      <c r="R54" s="282">
        <v>0.25</v>
      </c>
      <c r="S54" s="552">
        <f t="shared" si="2"/>
        <v>1</v>
      </c>
      <c r="T54" s="819">
        <v>0.06</v>
      </c>
      <c r="U54" s="813">
        <f>2%</f>
        <v>0.02</v>
      </c>
      <c r="V54" s="794" t="s">
        <v>538</v>
      </c>
    </row>
    <row r="55" spans="1:22" s="18" customFormat="1" ht="46.5" customHeight="1" thickBot="1">
      <c r="A55" s="815"/>
      <c r="B55" s="797"/>
      <c r="C55" s="812"/>
      <c r="D55" s="790"/>
      <c r="E55" s="790"/>
      <c r="F55" s="11" t="s">
        <v>29</v>
      </c>
      <c r="G55" s="283">
        <v>0.02</v>
      </c>
      <c r="H55" s="283">
        <v>0.02</v>
      </c>
      <c r="I55" s="283">
        <v>0.02</v>
      </c>
      <c r="J55" s="283">
        <v>0.02</v>
      </c>
      <c r="K55" s="283">
        <v>0.02</v>
      </c>
      <c r="L55" s="283">
        <v>0.02</v>
      </c>
      <c r="M55" s="283"/>
      <c r="N55" s="283"/>
      <c r="O55" s="283"/>
      <c r="P55" s="283"/>
      <c r="Q55" s="283"/>
      <c r="R55" s="283"/>
      <c r="S55" s="553">
        <f>SUM(G55:O55)</f>
        <v>0.12000000000000001</v>
      </c>
      <c r="T55" s="819"/>
      <c r="U55" s="813"/>
      <c r="V55" s="794"/>
    </row>
    <row r="56" spans="1:22" s="17" customFormat="1" ht="46.5" customHeight="1">
      <c r="A56" s="815"/>
      <c r="B56" s="797"/>
      <c r="C56" s="812" t="s">
        <v>267</v>
      </c>
      <c r="D56" s="790" t="s">
        <v>235</v>
      </c>
      <c r="E56" s="790"/>
      <c r="F56" s="21" t="s">
        <v>28</v>
      </c>
      <c r="G56" s="284">
        <v>0.05</v>
      </c>
      <c r="H56" s="284">
        <v>0.07</v>
      </c>
      <c r="I56" s="284">
        <v>0.1</v>
      </c>
      <c r="J56" s="284">
        <v>0.1</v>
      </c>
      <c r="K56" s="284">
        <v>0.1</v>
      </c>
      <c r="L56" s="284">
        <v>0.1</v>
      </c>
      <c r="M56" s="284">
        <v>0.1</v>
      </c>
      <c r="N56" s="284">
        <v>0.1</v>
      </c>
      <c r="O56" s="284">
        <v>0.1</v>
      </c>
      <c r="P56" s="284">
        <v>0.08</v>
      </c>
      <c r="Q56" s="284">
        <v>0.05</v>
      </c>
      <c r="R56" s="284">
        <v>0.05</v>
      </c>
      <c r="S56" s="552">
        <f t="shared" si="2"/>
        <v>1</v>
      </c>
      <c r="T56" s="819"/>
      <c r="U56" s="813">
        <f>2%</f>
        <v>0.02</v>
      </c>
      <c r="V56" s="794" t="s">
        <v>539</v>
      </c>
    </row>
    <row r="57" spans="1:22" s="17" customFormat="1" ht="46.5" customHeight="1" thickBot="1">
      <c r="A57" s="815"/>
      <c r="B57" s="797"/>
      <c r="C57" s="812"/>
      <c r="D57" s="790"/>
      <c r="E57" s="790"/>
      <c r="F57" s="11" t="s">
        <v>29</v>
      </c>
      <c r="G57" s="283">
        <v>0.05</v>
      </c>
      <c r="H57" s="283">
        <v>0.07</v>
      </c>
      <c r="I57" s="283">
        <v>0.1</v>
      </c>
      <c r="J57" s="283">
        <v>0.1</v>
      </c>
      <c r="K57" s="283">
        <v>0.05</v>
      </c>
      <c r="L57" s="283">
        <v>0.05</v>
      </c>
      <c r="M57" s="283"/>
      <c r="N57" s="283"/>
      <c r="O57" s="283"/>
      <c r="P57" s="283"/>
      <c r="Q57" s="283"/>
      <c r="R57" s="283"/>
      <c r="S57" s="553">
        <f>SUM(G57:O57)</f>
        <v>0.42000000000000004</v>
      </c>
      <c r="T57" s="819"/>
      <c r="U57" s="813"/>
      <c r="V57" s="794"/>
    </row>
    <row r="58" spans="1:30" s="20" customFormat="1" ht="46.5" customHeight="1">
      <c r="A58" s="815"/>
      <c r="B58" s="797"/>
      <c r="C58" s="812" t="s">
        <v>268</v>
      </c>
      <c r="D58" s="790" t="s">
        <v>235</v>
      </c>
      <c r="E58" s="790"/>
      <c r="F58" s="21" t="s">
        <v>28</v>
      </c>
      <c r="G58" s="284">
        <v>0.05</v>
      </c>
      <c r="H58" s="284">
        <v>0.12</v>
      </c>
      <c r="I58" s="284">
        <v>0.15</v>
      </c>
      <c r="J58" s="284">
        <v>0.1</v>
      </c>
      <c r="K58" s="284">
        <v>0.15</v>
      </c>
      <c r="L58" s="284">
        <v>0.1</v>
      </c>
      <c r="M58" s="284">
        <v>0.1</v>
      </c>
      <c r="N58" s="284">
        <v>0.1</v>
      </c>
      <c r="O58" s="284">
        <v>0.05</v>
      </c>
      <c r="P58" s="284">
        <v>0.04</v>
      </c>
      <c r="Q58" s="284">
        <v>0.02</v>
      </c>
      <c r="R58" s="284">
        <v>0.02</v>
      </c>
      <c r="S58" s="552">
        <f t="shared" si="2"/>
        <v>1</v>
      </c>
      <c r="T58" s="819"/>
      <c r="U58" s="813">
        <f>2%</f>
        <v>0.02</v>
      </c>
      <c r="V58" s="794" t="s">
        <v>540</v>
      </c>
      <c r="W58" s="19"/>
      <c r="X58" s="19"/>
      <c r="Y58" s="19"/>
      <c r="Z58" s="19"/>
      <c r="AA58" s="19"/>
      <c r="AB58" s="19"/>
      <c r="AC58" s="19"/>
      <c r="AD58" s="19"/>
    </row>
    <row r="59" spans="1:30" s="20" customFormat="1" ht="46.5" customHeight="1" thickBot="1">
      <c r="A59" s="815"/>
      <c r="B59" s="797"/>
      <c r="C59" s="812"/>
      <c r="D59" s="790"/>
      <c r="E59" s="790"/>
      <c r="F59" s="11" t="s">
        <v>29</v>
      </c>
      <c r="G59" s="283">
        <v>0.05</v>
      </c>
      <c r="H59" s="283">
        <v>0.12</v>
      </c>
      <c r="I59" s="283">
        <v>0.15</v>
      </c>
      <c r="J59" s="283">
        <v>0.1</v>
      </c>
      <c r="K59" s="284">
        <v>0.15</v>
      </c>
      <c r="L59" s="284">
        <v>0.1</v>
      </c>
      <c r="M59" s="283"/>
      <c r="N59" s="283"/>
      <c r="O59" s="283"/>
      <c r="P59" s="283"/>
      <c r="Q59" s="283"/>
      <c r="R59" s="283"/>
      <c r="S59" s="553">
        <f>SUM(G59:O59)</f>
        <v>0.6699999999999999</v>
      </c>
      <c r="T59" s="819"/>
      <c r="U59" s="813"/>
      <c r="V59" s="794"/>
      <c r="W59" s="19"/>
      <c r="X59" s="19"/>
      <c r="Y59" s="19"/>
      <c r="Z59" s="19"/>
      <c r="AA59" s="19"/>
      <c r="AB59" s="19"/>
      <c r="AC59" s="19"/>
      <c r="AD59" s="19"/>
    </row>
    <row r="60" spans="1:30" s="20" customFormat="1" ht="46.5" customHeight="1">
      <c r="A60" s="815"/>
      <c r="B60" s="797" t="s">
        <v>269</v>
      </c>
      <c r="C60" s="812" t="s">
        <v>270</v>
      </c>
      <c r="D60" s="790" t="s">
        <v>144</v>
      </c>
      <c r="E60" s="790" t="s">
        <v>144</v>
      </c>
      <c r="F60" s="21" t="s">
        <v>28</v>
      </c>
      <c r="G60" s="282">
        <v>0.1</v>
      </c>
      <c r="H60" s="282">
        <v>0.1</v>
      </c>
      <c r="I60" s="282">
        <v>0.1</v>
      </c>
      <c r="J60" s="282">
        <v>0.08</v>
      </c>
      <c r="K60" s="282">
        <v>0.08</v>
      </c>
      <c r="L60" s="282">
        <v>0.08</v>
      </c>
      <c r="M60" s="282">
        <v>0.0833</v>
      </c>
      <c r="N60" s="282">
        <v>0.0833</v>
      </c>
      <c r="O60" s="282">
        <v>0.1666</v>
      </c>
      <c r="P60" s="282">
        <v>0.1268</v>
      </c>
      <c r="Q60" s="282"/>
      <c r="R60" s="282"/>
      <c r="S60" s="552">
        <f>J60+K60+L60+M60+N60+O60+P60+Q60+R60+I60+H60+G60</f>
        <v>0.9999999999999999</v>
      </c>
      <c r="T60" s="811">
        <v>0.09</v>
      </c>
      <c r="U60" s="813">
        <v>0.03</v>
      </c>
      <c r="V60" s="794" t="s">
        <v>518</v>
      </c>
      <c r="W60" s="19"/>
      <c r="X60" s="19"/>
      <c r="Y60" s="19"/>
      <c r="Z60" s="19"/>
      <c r="AA60" s="19"/>
      <c r="AB60" s="19"/>
      <c r="AC60" s="19"/>
      <c r="AD60" s="19"/>
    </row>
    <row r="61" spans="1:30" s="20" customFormat="1" ht="46.5" customHeight="1" thickBot="1">
      <c r="A61" s="815"/>
      <c r="B61" s="797"/>
      <c r="C61" s="812"/>
      <c r="D61" s="790"/>
      <c r="E61" s="790"/>
      <c r="F61" s="11" t="s">
        <v>29</v>
      </c>
      <c r="G61" s="283">
        <v>0.1</v>
      </c>
      <c r="H61" s="283">
        <v>0.1</v>
      </c>
      <c r="I61" s="283">
        <v>0.1</v>
      </c>
      <c r="J61" s="554">
        <v>0.08</v>
      </c>
      <c r="K61" s="554">
        <v>0.08</v>
      </c>
      <c r="L61" s="554">
        <v>0.08</v>
      </c>
      <c r="M61" s="283"/>
      <c r="N61" s="283"/>
      <c r="O61" s="283"/>
      <c r="P61" s="283"/>
      <c r="Q61" s="283"/>
      <c r="R61" s="283"/>
      <c r="S61" s="553">
        <f>SUM(G61:O61)</f>
        <v>0.54</v>
      </c>
      <c r="T61" s="811"/>
      <c r="U61" s="813"/>
      <c r="V61" s="794"/>
      <c r="W61" s="19"/>
      <c r="X61" s="19"/>
      <c r="Y61" s="19"/>
      <c r="Z61" s="19"/>
      <c r="AA61" s="19"/>
      <c r="AB61" s="19"/>
      <c r="AC61" s="19"/>
      <c r="AD61" s="19"/>
    </row>
    <row r="62" spans="1:30" s="20" customFormat="1" ht="46.5" customHeight="1">
      <c r="A62" s="815"/>
      <c r="B62" s="797"/>
      <c r="C62" s="812" t="s">
        <v>271</v>
      </c>
      <c r="D62" s="790" t="s">
        <v>144</v>
      </c>
      <c r="E62" s="790" t="s">
        <v>144</v>
      </c>
      <c r="F62" s="21" t="s">
        <v>28</v>
      </c>
      <c r="G62" s="284">
        <v>0.02</v>
      </c>
      <c r="H62" s="284">
        <v>0.02</v>
      </c>
      <c r="I62" s="284">
        <v>0.01</v>
      </c>
      <c r="J62" s="284">
        <v>0.2</v>
      </c>
      <c r="K62" s="284">
        <v>0.2</v>
      </c>
      <c r="L62" s="284">
        <v>0.2</v>
      </c>
      <c r="M62" s="284">
        <v>0.2</v>
      </c>
      <c r="N62" s="284">
        <v>0.12</v>
      </c>
      <c r="O62" s="284">
        <v>0.02</v>
      </c>
      <c r="P62" s="284">
        <v>0.01</v>
      </c>
      <c r="Q62" s="284"/>
      <c r="R62" s="284"/>
      <c r="S62" s="552">
        <f t="shared" si="2"/>
        <v>1</v>
      </c>
      <c r="T62" s="811"/>
      <c r="U62" s="813">
        <v>0.03</v>
      </c>
      <c r="V62" s="794" t="s">
        <v>519</v>
      </c>
      <c r="W62" s="19"/>
      <c r="X62" s="19"/>
      <c r="Y62" s="19"/>
      <c r="Z62" s="19"/>
      <c r="AA62" s="19"/>
      <c r="AB62" s="19"/>
      <c r="AC62" s="19"/>
      <c r="AD62" s="19"/>
    </row>
    <row r="63" spans="1:30" s="20" customFormat="1" ht="46.5" customHeight="1" thickBot="1">
      <c r="A63" s="815"/>
      <c r="B63" s="797"/>
      <c r="C63" s="812"/>
      <c r="D63" s="790"/>
      <c r="E63" s="790"/>
      <c r="F63" s="11" t="s">
        <v>29</v>
      </c>
      <c r="G63" s="283">
        <v>0.02</v>
      </c>
      <c r="H63" s="283">
        <v>0.02</v>
      </c>
      <c r="I63" s="283">
        <v>0.01</v>
      </c>
      <c r="J63" s="554">
        <v>0.2</v>
      </c>
      <c r="K63" s="554">
        <v>0.2</v>
      </c>
      <c r="L63" s="554">
        <v>0.2</v>
      </c>
      <c r="M63" s="283"/>
      <c r="N63" s="283"/>
      <c r="O63" s="283"/>
      <c r="P63" s="283"/>
      <c r="Q63" s="283"/>
      <c r="R63" s="283"/>
      <c r="S63" s="553">
        <f>SUM(G63:O63)</f>
        <v>0.65</v>
      </c>
      <c r="T63" s="811"/>
      <c r="U63" s="813"/>
      <c r="V63" s="794"/>
      <c r="W63" s="19"/>
      <c r="X63" s="19"/>
      <c r="Y63" s="19"/>
      <c r="Z63" s="19"/>
      <c r="AA63" s="19"/>
      <c r="AB63" s="19"/>
      <c r="AC63" s="19"/>
      <c r="AD63" s="19"/>
    </row>
    <row r="64" spans="1:30" s="20" customFormat="1" ht="46.5" customHeight="1">
      <c r="A64" s="815"/>
      <c r="B64" s="797"/>
      <c r="C64" s="812" t="s">
        <v>272</v>
      </c>
      <c r="D64" s="790" t="s">
        <v>144</v>
      </c>
      <c r="E64" s="790" t="s">
        <v>144</v>
      </c>
      <c r="F64" s="21" t="s">
        <v>28</v>
      </c>
      <c r="G64" s="284">
        <v>0.0033</v>
      </c>
      <c r="H64" s="284">
        <v>0.0033</v>
      </c>
      <c r="I64" s="284">
        <v>0.0548</v>
      </c>
      <c r="J64" s="284">
        <v>0.1181</v>
      </c>
      <c r="K64" s="284">
        <v>0.1181</v>
      </c>
      <c r="L64" s="284">
        <v>0.1181</v>
      </c>
      <c r="M64" s="284">
        <v>0.1181</v>
      </c>
      <c r="N64" s="284">
        <v>0.1181</v>
      </c>
      <c r="O64" s="284">
        <v>0.1181</v>
      </c>
      <c r="P64" s="284">
        <v>0.1181</v>
      </c>
      <c r="Q64" s="284">
        <v>0.0548</v>
      </c>
      <c r="R64" s="284">
        <v>0.0571</v>
      </c>
      <c r="S64" s="552">
        <f t="shared" si="2"/>
        <v>0.9999999999999999</v>
      </c>
      <c r="T64" s="811"/>
      <c r="U64" s="813">
        <v>0.03</v>
      </c>
      <c r="V64" s="794" t="s">
        <v>520</v>
      </c>
      <c r="W64" s="19"/>
      <c r="X64" s="19"/>
      <c r="Y64" s="19"/>
      <c r="Z64" s="19"/>
      <c r="AA64" s="19"/>
      <c r="AB64" s="19"/>
      <c r="AC64" s="19"/>
      <c r="AD64" s="19"/>
    </row>
    <row r="65" spans="1:30" s="20" customFormat="1" ht="46.5" customHeight="1">
      <c r="A65" s="815"/>
      <c r="B65" s="824"/>
      <c r="C65" s="865"/>
      <c r="D65" s="866"/>
      <c r="E65" s="866"/>
      <c r="F65" s="163" t="s">
        <v>29</v>
      </c>
      <c r="G65" s="290">
        <v>0.0033</v>
      </c>
      <c r="H65" s="290">
        <v>0.0033</v>
      </c>
      <c r="I65" s="290">
        <v>0.0548</v>
      </c>
      <c r="J65" s="561">
        <v>0</v>
      </c>
      <c r="K65" s="561">
        <v>0</v>
      </c>
      <c r="L65" s="561">
        <v>0.02</v>
      </c>
      <c r="M65" s="290"/>
      <c r="N65" s="290"/>
      <c r="O65" s="290"/>
      <c r="P65" s="290"/>
      <c r="Q65" s="290"/>
      <c r="R65" s="290"/>
      <c r="S65" s="562">
        <f>SUM(G65:O65)</f>
        <v>0.0814</v>
      </c>
      <c r="T65" s="825"/>
      <c r="U65" s="863"/>
      <c r="V65" s="794"/>
      <c r="W65" s="19"/>
      <c r="X65" s="19"/>
      <c r="Y65" s="19"/>
      <c r="Z65" s="19"/>
      <c r="AA65" s="19"/>
      <c r="AB65" s="19"/>
      <c r="AC65" s="19"/>
      <c r="AD65" s="19"/>
    </row>
    <row r="66" spans="1:29" s="20" customFormat="1" ht="46.5" customHeight="1">
      <c r="A66" s="815"/>
      <c r="B66" s="826" t="s">
        <v>273</v>
      </c>
      <c r="C66" s="856" t="s">
        <v>274</v>
      </c>
      <c r="D66" s="864" t="s">
        <v>144</v>
      </c>
      <c r="E66" s="864" t="s">
        <v>144</v>
      </c>
      <c r="F66" s="164" t="s">
        <v>28</v>
      </c>
      <c r="G66" s="291">
        <v>0.159</v>
      </c>
      <c r="H66" s="291">
        <v>0.159</v>
      </c>
      <c r="I66" s="291">
        <v>0.159</v>
      </c>
      <c r="J66" s="291">
        <v>0.1111</v>
      </c>
      <c r="K66" s="291">
        <v>0.1111</v>
      </c>
      <c r="L66" s="291">
        <v>0.1108</v>
      </c>
      <c r="M66" s="291">
        <v>0.05</v>
      </c>
      <c r="N66" s="291">
        <v>0.06</v>
      </c>
      <c r="O66" s="291">
        <v>0.08</v>
      </c>
      <c r="P66" s="291"/>
      <c r="Q66" s="291"/>
      <c r="R66" s="291"/>
      <c r="S66" s="558">
        <f t="shared" si="2"/>
        <v>0.9999999999999999</v>
      </c>
      <c r="T66" s="862">
        <v>0.09</v>
      </c>
      <c r="U66" s="852">
        <v>0.03</v>
      </c>
      <c r="V66" s="860" t="s">
        <v>524</v>
      </c>
      <c r="W66" s="19"/>
      <c r="X66" s="19"/>
      <c r="Y66" s="19"/>
      <c r="Z66" s="19"/>
      <c r="AA66" s="19"/>
      <c r="AB66" s="19"/>
      <c r="AC66" s="19"/>
    </row>
    <row r="67" spans="1:29" s="20" customFormat="1" ht="46.5" customHeight="1">
      <c r="A67" s="815"/>
      <c r="B67" s="826"/>
      <c r="C67" s="856"/>
      <c r="D67" s="864"/>
      <c r="E67" s="864"/>
      <c r="F67" s="162" t="s">
        <v>29</v>
      </c>
      <c r="G67" s="292">
        <v>0.159</v>
      </c>
      <c r="H67" s="292">
        <v>0.159</v>
      </c>
      <c r="I67" s="292">
        <v>0.159</v>
      </c>
      <c r="J67" s="563">
        <v>0.1111</v>
      </c>
      <c r="K67" s="563">
        <v>0.1111</v>
      </c>
      <c r="L67" s="563">
        <v>0.1108</v>
      </c>
      <c r="M67" s="292"/>
      <c r="N67" s="292"/>
      <c r="O67" s="292"/>
      <c r="P67" s="292"/>
      <c r="Q67" s="292"/>
      <c r="R67" s="292"/>
      <c r="S67" s="558">
        <f>SUM(G67:O67)</f>
        <v>0.8099999999999999</v>
      </c>
      <c r="T67" s="862"/>
      <c r="U67" s="852"/>
      <c r="V67" s="860"/>
      <c r="W67" s="19"/>
      <c r="X67" s="19"/>
      <c r="Y67" s="19"/>
      <c r="Z67" s="19"/>
      <c r="AA67" s="19"/>
      <c r="AB67" s="19"/>
      <c r="AC67" s="19"/>
    </row>
    <row r="68" spans="1:22" s="17" customFormat="1" ht="46.5" customHeight="1">
      <c r="A68" s="815"/>
      <c r="B68" s="826"/>
      <c r="C68" s="856" t="s">
        <v>275</v>
      </c>
      <c r="D68" s="864" t="s">
        <v>144</v>
      </c>
      <c r="E68" s="864" t="s">
        <v>144</v>
      </c>
      <c r="F68" s="164" t="s">
        <v>28</v>
      </c>
      <c r="G68" s="291">
        <v>0</v>
      </c>
      <c r="H68" s="291">
        <v>0</v>
      </c>
      <c r="I68" s="291">
        <v>0</v>
      </c>
      <c r="J68" s="291">
        <v>0.205</v>
      </c>
      <c r="K68" s="291">
        <v>0.2</v>
      </c>
      <c r="L68" s="291">
        <v>0.14</v>
      </c>
      <c r="M68" s="291">
        <v>0.155</v>
      </c>
      <c r="N68" s="291">
        <v>0.15</v>
      </c>
      <c r="O68" s="291">
        <v>0.15</v>
      </c>
      <c r="P68" s="291"/>
      <c r="Q68" s="291"/>
      <c r="R68" s="291"/>
      <c r="S68" s="558">
        <f t="shared" si="2"/>
        <v>1</v>
      </c>
      <c r="T68" s="862"/>
      <c r="U68" s="852">
        <v>0.03</v>
      </c>
      <c r="V68" s="860" t="s">
        <v>525</v>
      </c>
    </row>
    <row r="69" spans="1:22" s="17" customFormat="1" ht="46.5" customHeight="1">
      <c r="A69" s="815"/>
      <c r="B69" s="826"/>
      <c r="C69" s="856"/>
      <c r="D69" s="864"/>
      <c r="E69" s="864"/>
      <c r="F69" s="162" t="s">
        <v>29</v>
      </c>
      <c r="G69" s="292">
        <v>0</v>
      </c>
      <c r="H69" s="292">
        <v>0</v>
      </c>
      <c r="I69" s="292">
        <v>0</v>
      </c>
      <c r="J69" s="563">
        <v>0</v>
      </c>
      <c r="K69" s="563">
        <v>0</v>
      </c>
      <c r="L69" s="563">
        <v>0</v>
      </c>
      <c r="M69" s="292"/>
      <c r="N69" s="292"/>
      <c r="O69" s="292"/>
      <c r="P69" s="292"/>
      <c r="Q69" s="292"/>
      <c r="R69" s="292"/>
      <c r="S69" s="558">
        <f>SUM(J69:O69)</f>
        <v>0</v>
      </c>
      <c r="T69" s="862"/>
      <c r="U69" s="852"/>
      <c r="V69" s="860"/>
    </row>
    <row r="70" spans="1:22" s="17" customFormat="1" ht="46.5" customHeight="1">
      <c r="A70" s="815"/>
      <c r="B70" s="826"/>
      <c r="C70" s="856" t="s">
        <v>276</v>
      </c>
      <c r="D70" s="864" t="s">
        <v>144</v>
      </c>
      <c r="E70" s="864" t="s">
        <v>144</v>
      </c>
      <c r="F70" s="164" t="s">
        <v>28</v>
      </c>
      <c r="G70" s="291">
        <v>0.0833</v>
      </c>
      <c r="H70" s="291">
        <v>0.0833</v>
      </c>
      <c r="I70" s="291">
        <v>0.0833</v>
      </c>
      <c r="J70" s="291">
        <v>0.0833</v>
      </c>
      <c r="K70" s="291">
        <v>0.0833</v>
      </c>
      <c r="L70" s="291">
        <v>0.0833</v>
      </c>
      <c r="M70" s="291">
        <v>0.0833</v>
      </c>
      <c r="N70" s="291">
        <v>0.0833</v>
      </c>
      <c r="O70" s="291">
        <v>0.0833</v>
      </c>
      <c r="P70" s="291">
        <v>0.0833</v>
      </c>
      <c r="Q70" s="291">
        <v>0.0833</v>
      </c>
      <c r="R70" s="291">
        <v>0.0837</v>
      </c>
      <c r="S70" s="558">
        <f aca="true" t="shared" si="7" ref="S70:S76">SUM(G70:R70)</f>
        <v>1</v>
      </c>
      <c r="T70" s="862"/>
      <c r="U70" s="852">
        <v>0.03</v>
      </c>
      <c r="V70" s="860" t="s">
        <v>526</v>
      </c>
    </row>
    <row r="71" spans="1:22" s="17" customFormat="1" ht="46.5" customHeight="1">
      <c r="A71" s="815"/>
      <c r="B71" s="826"/>
      <c r="C71" s="856"/>
      <c r="D71" s="864"/>
      <c r="E71" s="864"/>
      <c r="F71" s="162" t="s">
        <v>29</v>
      </c>
      <c r="G71" s="292">
        <v>0.0833</v>
      </c>
      <c r="H71" s="292">
        <v>0.0833</v>
      </c>
      <c r="I71" s="292">
        <v>0.0833</v>
      </c>
      <c r="J71" s="563">
        <v>0.0833</v>
      </c>
      <c r="K71" s="563">
        <v>0.0833</v>
      </c>
      <c r="L71" s="563">
        <v>0.0833</v>
      </c>
      <c r="M71" s="292"/>
      <c r="N71" s="292"/>
      <c r="O71" s="292"/>
      <c r="P71" s="292"/>
      <c r="Q71" s="292"/>
      <c r="R71" s="292"/>
      <c r="S71" s="558">
        <f t="shared" si="7"/>
        <v>0.49979999999999997</v>
      </c>
      <c r="T71" s="862"/>
      <c r="U71" s="852"/>
      <c r="V71" s="860"/>
    </row>
    <row r="72" spans="1:22" s="17" customFormat="1" ht="46.5" customHeight="1">
      <c r="A72" s="815"/>
      <c r="B72" s="858" t="s">
        <v>277</v>
      </c>
      <c r="C72" s="857" t="s">
        <v>448</v>
      </c>
      <c r="D72" s="867" t="s">
        <v>144</v>
      </c>
      <c r="E72" s="867"/>
      <c r="F72" s="161" t="s">
        <v>28</v>
      </c>
      <c r="G72" s="293">
        <v>0</v>
      </c>
      <c r="H72" s="293">
        <v>0.05</v>
      </c>
      <c r="I72" s="293">
        <v>0.07</v>
      </c>
      <c r="J72" s="293">
        <v>0.23</v>
      </c>
      <c r="K72" s="293">
        <v>0.1</v>
      </c>
      <c r="L72" s="293">
        <v>0.15</v>
      </c>
      <c r="M72" s="293">
        <v>0.09</v>
      </c>
      <c r="N72" s="293">
        <v>0.08</v>
      </c>
      <c r="O72" s="293">
        <v>0.08</v>
      </c>
      <c r="P72" s="293">
        <v>0.15</v>
      </c>
      <c r="Q72" s="293"/>
      <c r="R72" s="293"/>
      <c r="S72" s="559">
        <f t="shared" si="7"/>
        <v>1</v>
      </c>
      <c r="T72" s="859">
        <v>0.07</v>
      </c>
      <c r="U72" s="853">
        <v>0.01</v>
      </c>
      <c r="V72" s="861" t="s">
        <v>506</v>
      </c>
    </row>
    <row r="73" spans="1:22" s="17" customFormat="1" ht="46.5" customHeight="1" thickBot="1">
      <c r="A73" s="815"/>
      <c r="B73" s="797"/>
      <c r="C73" s="812"/>
      <c r="D73" s="790"/>
      <c r="E73" s="790"/>
      <c r="F73" s="11" t="s">
        <v>29</v>
      </c>
      <c r="G73" s="283">
        <v>0</v>
      </c>
      <c r="H73" s="283">
        <v>0.05</v>
      </c>
      <c r="I73" s="283">
        <v>0.07</v>
      </c>
      <c r="J73" s="554">
        <v>0.13</v>
      </c>
      <c r="K73" s="554">
        <v>0.1</v>
      </c>
      <c r="L73" s="554">
        <v>0.15</v>
      </c>
      <c r="M73" s="283"/>
      <c r="N73" s="283"/>
      <c r="O73" s="283"/>
      <c r="P73" s="283"/>
      <c r="Q73" s="283"/>
      <c r="R73" s="283"/>
      <c r="S73" s="553">
        <f>SUM(G73:O73)</f>
        <v>0.5</v>
      </c>
      <c r="T73" s="811"/>
      <c r="U73" s="813"/>
      <c r="V73" s="794"/>
    </row>
    <row r="74" spans="1:22" s="18" customFormat="1" ht="46.5" customHeight="1">
      <c r="A74" s="815"/>
      <c r="B74" s="797"/>
      <c r="C74" s="812" t="s">
        <v>449</v>
      </c>
      <c r="D74" s="790" t="s">
        <v>144</v>
      </c>
      <c r="E74" s="790"/>
      <c r="F74" s="21" t="s">
        <v>28</v>
      </c>
      <c r="G74" s="284">
        <v>0</v>
      </c>
      <c r="H74" s="284">
        <v>0</v>
      </c>
      <c r="I74" s="284">
        <v>0.1</v>
      </c>
      <c r="J74" s="284">
        <v>0.1</v>
      </c>
      <c r="K74" s="284">
        <v>0.2</v>
      </c>
      <c r="L74" s="284">
        <v>0.2</v>
      </c>
      <c r="M74" s="284">
        <v>0.2</v>
      </c>
      <c r="N74" s="284">
        <v>0.2</v>
      </c>
      <c r="O74" s="284"/>
      <c r="P74" s="284"/>
      <c r="Q74" s="284"/>
      <c r="R74" s="284"/>
      <c r="S74" s="552">
        <f aca="true" t="shared" si="8" ref="S74">SUM(G74:R74)</f>
        <v>1</v>
      </c>
      <c r="T74" s="811"/>
      <c r="U74" s="813">
        <v>0.01</v>
      </c>
      <c r="V74" s="794" t="s">
        <v>507</v>
      </c>
    </row>
    <row r="75" spans="1:22" s="18" customFormat="1" ht="46.5" customHeight="1" thickBot="1">
      <c r="A75" s="815"/>
      <c r="B75" s="797"/>
      <c r="C75" s="812"/>
      <c r="D75" s="790"/>
      <c r="E75" s="790"/>
      <c r="F75" s="11" t="s">
        <v>29</v>
      </c>
      <c r="G75" s="283">
        <v>0</v>
      </c>
      <c r="H75" s="283">
        <v>0</v>
      </c>
      <c r="I75" s="283">
        <v>0.1</v>
      </c>
      <c r="J75" s="554">
        <v>0.1</v>
      </c>
      <c r="K75" s="554">
        <v>0.1</v>
      </c>
      <c r="L75" s="554">
        <v>0.2</v>
      </c>
      <c r="M75" s="283"/>
      <c r="N75" s="283"/>
      <c r="O75" s="283"/>
      <c r="P75" s="283"/>
      <c r="Q75" s="283"/>
      <c r="R75" s="283"/>
      <c r="S75" s="553">
        <f>SUM(G75:L75)</f>
        <v>0.5</v>
      </c>
      <c r="T75" s="811"/>
      <c r="U75" s="813"/>
      <c r="V75" s="794"/>
    </row>
    <row r="76" spans="1:22" s="17" customFormat="1" ht="46.5" customHeight="1">
      <c r="A76" s="815"/>
      <c r="B76" s="797"/>
      <c r="C76" s="812" t="s">
        <v>450</v>
      </c>
      <c r="D76" s="790" t="s">
        <v>144</v>
      </c>
      <c r="E76" s="790"/>
      <c r="F76" s="21" t="s">
        <v>28</v>
      </c>
      <c r="G76" s="284">
        <v>0.04</v>
      </c>
      <c r="H76" s="284">
        <v>0.04</v>
      </c>
      <c r="I76" s="284">
        <v>0.01</v>
      </c>
      <c r="J76" s="284">
        <v>0.04</v>
      </c>
      <c r="K76" s="284">
        <v>0.05</v>
      </c>
      <c r="L76" s="284">
        <v>0.0933</v>
      </c>
      <c r="M76" s="284">
        <v>0.0933</v>
      </c>
      <c r="N76" s="284">
        <v>0.0834</v>
      </c>
      <c r="O76" s="284">
        <v>0.1</v>
      </c>
      <c r="P76" s="284">
        <v>0.15</v>
      </c>
      <c r="Q76" s="284">
        <v>0.15</v>
      </c>
      <c r="R76" s="284">
        <v>0.15</v>
      </c>
      <c r="S76" s="552">
        <f t="shared" si="7"/>
        <v>1</v>
      </c>
      <c r="T76" s="811"/>
      <c r="U76" s="813">
        <v>0.01</v>
      </c>
      <c r="V76" s="794" t="s">
        <v>508</v>
      </c>
    </row>
    <row r="77" spans="1:22" s="17" customFormat="1" ht="46.5" customHeight="1" thickBot="1">
      <c r="A77" s="815"/>
      <c r="B77" s="797"/>
      <c r="C77" s="812"/>
      <c r="D77" s="790"/>
      <c r="E77" s="790"/>
      <c r="F77" s="11" t="s">
        <v>29</v>
      </c>
      <c r="G77" s="283">
        <v>0.04</v>
      </c>
      <c r="H77" s="283">
        <v>0.04</v>
      </c>
      <c r="I77" s="283">
        <v>0.01</v>
      </c>
      <c r="J77" s="554">
        <v>0.02</v>
      </c>
      <c r="K77" s="554">
        <v>0.05</v>
      </c>
      <c r="L77" s="554">
        <v>0.1133</v>
      </c>
      <c r="M77" s="283"/>
      <c r="N77" s="283"/>
      <c r="O77" s="283"/>
      <c r="P77" s="283"/>
      <c r="Q77" s="283"/>
      <c r="R77" s="283"/>
      <c r="S77" s="553">
        <f>SUM(G77:O77)</f>
        <v>0.2733</v>
      </c>
      <c r="T77" s="811"/>
      <c r="U77" s="813"/>
      <c r="V77" s="794"/>
    </row>
    <row r="78" spans="1:30" s="20" customFormat="1" ht="46.5" customHeight="1">
      <c r="A78" s="815"/>
      <c r="B78" s="797"/>
      <c r="C78" s="812" t="s">
        <v>451</v>
      </c>
      <c r="D78" s="790" t="s">
        <v>144</v>
      </c>
      <c r="E78" s="790"/>
      <c r="F78" s="21" t="s">
        <v>28</v>
      </c>
      <c r="G78" s="284">
        <v>0.1633</v>
      </c>
      <c r="H78" s="284">
        <v>0.0417</v>
      </c>
      <c r="I78" s="284">
        <v>0</v>
      </c>
      <c r="J78" s="284">
        <v>0.1633</v>
      </c>
      <c r="K78" s="284">
        <v>0.0899</v>
      </c>
      <c r="L78" s="284">
        <v>0.0833</v>
      </c>
      <c r="M78" s="284">
        <v>0.0833</v>
      </c>
      <c r="N78" s="284">
        <v>0.0833</v>
      </c>
      <c r="O78" s="284">
        <v>0.0833</v>
      </c>
      <c r="P78" s="284">
        <v>0.0833</v>
      </c>
      <c r="Q78" s="284">
        <v>0.0753</v>
      </c>
      <c r="R78" s="284">
        <v>0.05</v>
      </c>
      <c r="S78" s="552">
        <f aca="true" t="shared" si="9" ref="S78:S84">SUM(G78:R78)</f>
        <v>1.0000000000000002</v>
      </c>
      <c r="T78" s="811"/>
      <c r="U78" s="813">
        <v>0.01</v>
      </c>
      <c r="V78" s="794" t="s">
        <v>509</v>
      </c>
      <c r="W78" s="19"/>
      <c r="X78" s="19"/>
      <c r="Y78" s="19"/>
      <c r="Z78" s="19"/>
      <c r="AA78" s="19"/>
      <c r="AB78" s="19"/>
      <c r="AC78" s="19"/>
      <c r="AD78" s="19"/>
    </row>
    <row r="79" spans="1:30" s="20" customFormat="1" ht="46.5" customHeight="1" thickBot="1">
      <c r="A79" s="815"/>
      <c r="B79" s="797"/>
      <c r="C79" s="812"/>
      <c r="D79" s="790"/>
      <c r="E79" s="790"/>
      <c r="F79" s="11" t="s">
        <v>29</v>
      </c>
      <c r="G79" s="283">
        <v>0.1633</v>
      </c>
      <c r="H79" s="283">
        <v>0.0417</v>
      </c>
      <c r="I79" s="283">
        <v>0</v>
      </c>
      <c r="J79" s="554">
        <v>0.1</v>
      </c>
      <c r="K79" s="554">
        <v>0.07</v>
      </c>
      <c r="L79" s="554">
        <v>0.1031</v>
      </c>
      <c r="M79" s="283"/>
      <c r="N79" s="283"/>
      <c r="O79" s="283"/>
      <c r="P79" s="285"/>
      <c r="Q79" s="285"/>
      <c r="R79" s="285"/>
      <c r="S79" s="553">
        <f>SUM(G79:O79)</f>
        <v>0.4781000000000001</v>
      </c>
      <c r="T79" s="811"/>
      <c r="U79" s="813"/>
      <c r="V79" s="794"/>
      <c r="W79" s="19"/>
      <c r="X79" s="19"/>
      <c r="Y79" s="19"/>
      <c r="Z79" s="19"/>
      <c r="AA79" s="19"/>
      <c r="AB79" s="19"/>
      <c r="AC79" s="19"/>
      <c r="AD79" s="19"/>
    </row>
    <row r="80" spans="1:30" s="20" customFormat="1" ht="46.5" customHeight="1">
      <c r="A80" s="815"/>
      <c r="B80" s="797"/>
      <c r="C80" s="812" t="s">
        <v>452</v>
      </c>
      <c r="D80" s="790" t="s">
        <v>144</v>
      </c>
      <c r="E80" s="790"/>
      <c r="F80" s="21" t="s">
        <v>28</v>
      </c>
      <c r="G80" s="284">
        <v>0</v>
      </c>
      <c r="H80" s="284">
        <v>0.07</v>
      </c>
      <c r="I80" s="284">
        <v>0</v>
      </c>
      <c r="J80" s="284">
        <v>0.2</v>
      </c>
      <c r="K80" s="284">
        <v>0.2</v>
      </c>
      <c r="L80" s="284">
        <v>0.05</v>
      </c>
      <c r="M80" s="284">
        <v>0.04</v>
      </c>
      <c r="N80" s="284">
        <v>0.08</v>
      </c>
      <c r="O80" s="284">
        <v>0.08</v>
      </c>
      <c r="P80" s="284">
        <v>0.15</v>
      </c>
      <c r="Q80" s="284">
        <v>0.08</v>
      </c>
      <c r="R80" s="284">
        <v>0.05</v>
      </c>
      <c r="S80" s="552">
        <f t="shared" si="9"/>
        <v>1</v>
      </c>
      <c r="T80" s="811"/>
      <c r="U80" s="813">
        <v>0.01</v>
      </c>
      <c r="V80" s="794" t="s">
        <v>510</v>
      </c>
      <c r="W80" s="19"/>
      <c r="X80" s="19"/>
      <c r="Y80" s="19"/>
      <c r="Z80" s="19"/>
      <c r="AA80" s="19"/>
      <c r="AB80" s="19"/>
      <c r="AC80" s="19"/>
      <c r="AD80" s="19"/>
    </row>
    <row r="81" spans="1:30" s="20" customFormat="1" ht="46.5" customHeight="1" thickBot="1">
      <c r="A81" s="815"/>
      <c r="B81" s="797"/>
      <c r="C81" s="812"/>
      <c r="D81" s="790"/>
      <c r="E81" s="790"/>
      <c r="F81" s="11" t="s">
        <v>29</v>
      </c>
      <c r="G81" s="283">
        <v>0</v>
      </c>
      <c r="H81" s="283">
        <v>0.07</v>
      </c>
      <c r="I81" s="283">
        <v>0</v>
      </c>
      <c r="J81" s="554">
        <v>0.1</v>
      </c>
      <c r="K81" s="554">
        <v>0.07</v>
      </c>
      <c r="L81" s="554">
        <v>0.1665</v>
      </c>
      <c r="M81" s="283"/>
      <c r="N81" s="283"/>
      <c r="O81" s="283"/>
      <c r="P81" s="283"/>
      <c r="Q81" s="283"/>
      <c r="R81" s="283"/>
      <c r="S81" s="553">
        <f>SUM(G81:O81)</f>
        <v>0.40650000000000003</v>
      </c>
      <c r="T81" s="811"/>
      <c r="U81" s="813"/>
      <c r="V81" s="794"/>
      <c r="W81" s="19"/>
      <c r="X81" s="19"/>
      <c r="Y81" s="19"/>
      <c r="Z81" s="19"/>
      <c r="AA81" s="19"/>
      <c r="AB81" s="19"/>
      <c r="AC81" s="19"/>
      <c r="AD81" s="19"/>
    </row>
    <row r="82" spans="1:30" s="20" customFormat="1" ht="46.5" customHeight="1">
      <c r="A82" s="815"/>
      <c r="B82" s="797"/>
      <c r="C82" s="812" t="s">
        <v>453</v>
      </c>
      <c r="D82" s="790" t="s">
        <v>144</v>
      </c>
      <c r="E82" s="790" t="s">
        <v>144</v>
      </c>
      <c r="F82" s="21" t="s">
        <v>28</v>
      </c>
      <c r="G82" s="284">
        <v>0</v>
      </c>
      <c r="H82" s="284">
        <v>0.05</v>
      </c>
      <c r="I82" s="284">
        <v>0.1</v>
      </c>
      <c r="J82" s="284">
        <v>0.2</v>
      </c>
      <c r="K82" s="284">
        <v>0.2</v>
      </c>
      <c r="L82" s="284">
        <v>0.05</v>
      </c>
      <c r="M82" s="284">
        <v>0.04</v>
      </c>
      <c r="N82" s="284">
        <v>0.05</v>
      </c>
      <c r="O82" s="284">
        <v>0.06</v>
      </c>
      <c r="P82" s="284">
        <v>0.1</v>
      </c>
      <c r="Q82" s="284">
        <v>0.1</v>
      </c>
      <c r="R82" s="284">
        <v>0.05</v>
      </c>
      <c r="S82" s="552">
        <f>SUM(G82:R82)</f>
        <v>1.0000000000000002</v>
      </c>
      <c r="T82" s="811"/>
      <c r="U82" s="813">
        <v>0.01</v>
      </c>
      <c r="V82" s="794" t="s">
        <v>511</v>
      </c>
      <c r="W82" s="19"/>
      <c r="X82" s="19"/>
      <c r="Y82" s="19"/>
      <c r="Z82" s="19"/>
      <c r="AA82" s="19"/>
      <c r="AB82" s="19"/>
      <c r="AC82" s="19"/>
      <c r="AD82" s="19"/>
    </row>
    <row r="83" spans="1:30" s="20" customFormat="1" ht="46.5" customHeight="1" thickBot="1">
      <c r="A83" s="815"/>
      <c r="B83" s="797"/>
      <c r="C83" s="812"/>
      <c r="D83" s="790"/>
      <c r="E83" s="790"/>
      <c r="F83" s="11" t="s">
        <v>29</v>
      </c>
      <c r="G83" s="283">
        <v>0</v>
      </c>
      <c r="H83" s="283">
        <v>0.05</v>
      </c>
      <c r="I83" s="283">
        <v>0.1</v>
      </c>
      <c r="J83" s="554">
        <v>0.2</v>
      </c>
      <c r="K83" s="554">
        <v>0.2</v>
      </c>
      <c r="L83" s="554">
        <v>0.05</v>
      </c>
      <c r="M83" s="283"/>
      <c r="N83" s="283"/>
      <c r="O83" s="283"/>
      <c r="P83" s="283"/>
      <c r="Q83" s="283"/>
      <c r="R83" s="283"/>
      <c r="S83" s="553">
        <f t="shared" si="9"/>
        <v>0.6000000000000001</v>
      </c>
      <c r="T83" s="811"/>
      <c r="U83" s="813"/>
      <c r="V83" s="794"/>
      <c r="W83" s="19"/>
      <c r="X83" s="19"/>
      <c r="Y83" s="19"/>
      <c r="Z83" s="19"/>
      <c r="AA83" s="19"/>
      <c r="AB83" s="19"/>
      <c r="AC83" s="19"/>
      <c r="AD83" s="19"/>
    </row>
    <row r="84" spans="1:30" s="20" customFormat="1" ht="46.5" customHeight="1">
      <c r="A84" s="815"/>
      <c r="B84" s="797"/>
      <c r="C84" s="812" t="s">
        <v>454</v>
      </c>
      <c r="D84" s="790" t="s">
        <v>144</v>
      </c>
      <c r="E84" s="790" t="s">
        <v>144</v>
      </c>
      <c r="F84" s="21" t="s">
        <v>28</v>
      </c>
      <c r="G84" s="284">
        <v>0</v>
      </c>
      <c r="H84" s="284">
        <v>0</v>
      </c>
      <c r="I84" s="284">
        <v>0</v>
      </c>
      <c r="J84" s="284">
        <v>0.02</v>
      </c>
      <c r="K84" s="284">
        <v>0.2</v>
      </c>
      <c r="L84" s="284">
        <v>0.18</v>
      </c>
      <c r="M84" s="284">
        <v>0.04</v>
      </c>
      <c r="N84" s="284">
        <v>0.08</v>
      </c>
      <c r="O84" s="284">
        <v>0.08</v>
      </c>
      <c r="P84" s="284">
        <v>0.15</v>
      </c>
      <c r="Q84" s="284">
        <v>0.2</v>
      </c>
      <c r="R84" s="284">
        <v>0.05</v>
      </c>
      <c r="S84" s="552">
        <f t="shared" si="9"/>
        <v>1</v>
      </c>
      <c r="T84" s="811"/>
      <c r="U84" s="813">
        <v>0.01</v>
      </c>
      <c r="V84" s="794" t="s">
        <v>512</v>
      </c>
      <c r="W84" s="19"/>
      <c r="X84" s="19"/>
      <c r="Y84" s="19"/>
      <c r="Z84" s="19"/>
      <c r="AA84" s="19"/>
      <c r="AB84" s="19"/>
      <c r="AC84" s="19"/>
      <c r="AD84" s="19"/>
    </row>
    <row r="85" spans="1:30" s="20" customFormat="1" ht="46.5" customHeight="1" thickBot="1">
      <c r="A85" s="800"/>
      <c r="B85" s="798"/>
      <c r="C85" s="803"/>
      <c r="D85" s="791"/>
      <c r="E85" s="791"/>
      <c r="F85" s="33" t="s">
        <v>29</v>
      </c>
      <c r="G85" s="288">
        <v>0</v>
      </c>
      <c r="H85" s="288">
        <v>0</v>
      </c>
      <c r="I85" s="288">
        <v>0</v>
      </c>
      <c r="J85" s="556">
        <v>0</v>
      </c>
      <c r="K85" s="556">
        <v>0</v>
      </c>
      <c r="L85" s="556">
        <v>0.18</v>
      </c>
      <c r="M85" s="288"/>
      <c r="N85" s="288"/>
      <c r="O85" s="288"/>
      <c r="P85" s="288"/>
      <c r="Q85" s="288"/>
      <c r="R85" s="288"/>
      <c r="S85" s="553">
        <f>SUM(G85:O85)</f>
        <v>0.18</v>
      </c>
      <c r="T85" s="806"/>
      <c r="U85" s="814"/>
      <c r="V85" s="794"/>
      <c r="W85" s="19"/>
      <c r="X85" s="19"/>
      <c r="Y85" s="19"/>
      <c r="Z85" s="19"/>
      <c r="AA85" s="19"/>
      <c r="AB85" s="19"/>
      <c r="AC85" s="19"/>
      <c r="AD85" s="19"/>
    </row>
    <row r="86" spans="1:29" s="20" customFormat="1" ht="46.5" customHeight="1">
      <c r="A86" s="799" t="s">
        <v>278</v>
      </c>
      <c r="B86" s="801" t="s">
        <v>279</v>
      </c>
      <c r="C86" s="816" t="s">
        <v>280</v>
      </c>
      <c r="D86" s="804"/>
      <c r="E86" s="804" t="s">
        <v>235</v>
      </c>
      <c r="F86" s="10" t="s">
        <v>28</v>
      </c>
      <c r="G86" s="282">
        <v>0.25</v>
      </c>
      <c r="H86" s="282">
        <v>0.25</v>
      </c>
      <c r="I86" s="282">
        <v>0.3</v>
      </c>
      <c r="J86" s="282">
        <v>0.2</v>
      </c>
      <c r="K86" s="282">
        <v>0</v>
      </c>
      <c r="L86" s="282">
        <v>0</v>
      </c>
      <c r="M86" s="282">
        <v>0</v>
      </c>
      <c r="N86" s="282">
        <v>0</v>
      </c>
      <c r="O86" s="282">
        <v>0</v>
      </c>
      <c r="P86" s="282">
        <v>0</v>
      </c>
      <c r="Q86" s="282">
        <v>0</v>
      </c>
      <c r="R86" s="282">
        <v>0</v>
      </c>
      <c r="S86" s="552">
        <f>SUM(G86:R86)</f>
        <v>1</v>
      </c>
      <c r="T86" s="818">
        <v>0.05</v>
      </c>
      <c r="U86" s="820">
        <v>0.0125</v>
      </c>
      <c r="V86" s="821" t="s">
        <v>532</v>
      </c>
      <c r="W86" s="19"/>
      <c r="X86" s="19"/>
      <c r="Y86" s="19"/>
      <c r="Z86" s="19"/>
      <c r="AA86" s="19"/>
      <c r="AB86" s="19"/>
      <c r="AC86" s="19"/>
    </row>
    <row r="87" spans="1:29" s="20" customFormat="1" ht="46.5" customHeight="1" thickBot="1">
      <c r="A87" s="815"/>
      <c r="B87" s="797"/>
      <c r="C87" s="817"/>
      <c r="D87" s="790"/>
      <c r="E87" s="790"/>
      <c r="F87" s="11" t="s">
        <v>29</v>
      </c>
      <c r="G87" s="283">
        <v>0.25</v>
      </c>
      <c r="H87" s="283">
        <v>0.2</v>
      </c>
      <c r="I87" s="283">
        <v>0.25</v>
      </c>
      <c r="J87" s="283">
        <v>0.25</v>
      </c>
      <c r="K87" s="283">
        <v>0.05</v>
      </c>
      <c r="L87" s="283">
        <v>0</v>
      </c>
      <c r="M87" s="283"/>
      <c r="N87" s="283"/>
      <c r="O87" s="283"/>
      <c r="P87" s="283"/>
      <c r="Q87" s="283"/>
      <c r="R87" s="283"/>
      <c r="S87" s="553">
        <f>SUM(G87:O87)</f>
        <v>1</v>
      </c>
      <c r="T87" s="819"/>
      <c r="U87" s="796"/>
      <c r="V87" s="822"/>
      <c r="W87" s="19"/>
      <c r="X87" s="19"/>
      <c r="Y87" s="19"/>
      <c r="Z87" s="19"/>
      <c r="AA87" s="19"/>
      <c r="AB87" s="19"/>
      <c r="AC87" s="19"/>
    </row>
    <row r="88" spans="1:22" s="17" customFormat="1" ht="46.5" customHeight="1">
      <c r="A88" s="815"/>
      <c r="B88" s="797"/>
      <c r="C88" s="817" t="s">
        <v>281</v>
      </c>
      <c r="D88" s="790" t="s">
        <v>235</v>
      </c>
      <c r="E88" s="790"/>
      <c r="F88" s="21" t="s">
        <v>28</v>
      </c>
      <c r="G88" s="284">
        <v>0</v>
      </c>
      <c r="H88" s="284">
        <v>0</v>
      </c>
      <c r="I88" s="284">
        <v>0.1</v>
      </c>
      <c r="J88" s="284">
        <v>0.1</v>
      </c>
      <c r="K88" s="284">
        <v>0.1</v>
      </c>
      <c r="L88" s="284">
        <v>0.1</v>
      </c>
      <c r="M88" s="284">
        <v>0.1</v>
      </c>
      <c r="N88" s="284">
        <v>0.1</v>
      </c>
      <c r="O88" s="284">
        <v>0.1</v>
      </c>
      <c r="P88" s="284">
        <v>0.1</v>
      </c>
      <c r="Q88" s="284">
        <v>0.1</v>
      </c>
      <c r="R88" s="284">
        <v>0.1</v>
      </c>
      <c r="S88" s="552">
        <f>SUM(G88:R88)</f>
        <v>0.9999999999999999</v>
      </c>
      <c r="T88" s="819"/>
      <c r="U88" s="796">
        <v>0.0125</v>
      </c>
      <c r="V88" s="794" t="s">
        <v>533</v>
      </c>
    </row>
    <row r="89" spans="1:22" s="17" customFormat="1" ht="46.5" customHeight="1" thickBot="1">
      <c r="A89" s="815"/>
      <c r="B89" s="797"/>
      <c r="C89" s="817"/>
      <c r="D89" s="790"/>
      <c r="E89" s="790"/>
      <c r="F89" s="11" t="s">
        <v>29</v>
      </c>
      <c r="G89" s="283">
        <v>0</v>
      </c>
      <c r="H89" s="283">
        <v>0</v>
      </c>
      <c r="I89" s="283">
        <v>0.1</v>
      </c>
      <c r="J89" s="283">
        <v>0.1</v>
      </c>
      <c r="K89" s="283">
        <v>0.1</v>
      </c>
      <c r="L89" s="283">
        <v>0.1</v>
      </c>
      <c r="M89" s="283"/>
      <c r="N89" s="283"/>
      <c r="O89" s="283"/>
      <c r="P89" s="283"/>
      <c r="Q89" s="283"/>
      <c r="R89" s="283"/>
      <c r="S89" s="553">
        <f>SUM(G89:O89)</f>
        <v>0.4</v>
      </c>
      <c r="T89" s="819"/>
      <c r="U89" s="796"/>
      <c r="V89" s="794"/>
    </row>
    <row r="90" spans="1:22" s="17" customFormat="1" ht="46.5" customHeight="1">
      <c r="A90" s="815"/>
      <c r="B90" s="797"/>
      <c r="C90" s="817" t="s">
        <v>282</v>
      </c>
      <c r="D90" s="790" t="s">
        <v>235</v>
      </c>
      <c r="E90" s="790"/>
      <c r="F90" s="21" t="s">
        <v>28</v>
      </c>
      <c r="G90" s="284">
        <v>0</v>
      </c>
      <c r="H90" s="284">
        <v>0</v>
      </c>
      <c r="I90" s="284">
        <v>0</v>
      </c>
      <c r="J90" s="284">
        <v>0.05</v>
      </c>
      <c r="K90" s="284">
        <v>0.08</v>
      </c>
      <c r="L90" s="284">
        <v>0.08</v>
      </c>
      <c r="M90" s="284">
        <v>0.08</v>
      </c>
      <c r="N90" s="284">
        <v>0.1</v>
      </c>
      <c r="O90" s="284">
        <v>0.1</v>
      </c>
      <c r="P90" s="284">
        <v>0.1</v>
      </c>
      <c r="Q90" s="284">
        <v>0.2</v>
      </c>
      <c r="R90" s="284">
        <v>0.21</v>
      </c>
      <c r="S90" s="552">
        <f>SUM(G90:R90)</f>
        <v>1</v>
      </c>
      <c r="T90" s="819"/>
      <c r="U90" s="796">
        <v>0.0125</v>
      </c>
      <c r="V90" s="794" t="s">
        <v>534</v>
      </c>
    </row>
    <row r="91" spans="1:22" s="17" customFormat="1" ht="46.5" customHeight="1" thickBot="1">
      <c r="A91" s="815"/>
      <c r="B91" s="797"/>
      <c r="C91" s="817"/>
      <c r="D91" s="790"/>
      <c r="E91" s="790"/>
      <c r="F91" s="11" t="s">
        <v>29</v>
      </c>
      <c r="G91" s="283">
        <v>0.02</v>
      </c>
      <c r="H91" s="283">
        <v>0.02</v>
      </c>
      <c r="I91" s="283">
        <v>0.02</v>
      </c>
      <c r="J91" s="283">
        <v>0.05</v>
      </c>
      <c r="K91" s="283">
        <v>0.02</v>
      </c>
      <c r="L91" s="283">
        <v>0.05</v>
      </c>
      <c r="M91" s="283"/>
      <c r="N91" s="283"/>
      <c r="O91" s="283"/>
      <c r="P91" s="283"/>
      <c r="Q91" s="283"/>
      <c r="R91" s="283"/>
      <c r="S91" s="553">
        <f>SUM(G91:O91)</f>
        <v>0.18</v>
      </c>
      <c r="T91" s="819"/>
      <c r="U91" s="796"/>
      <c r="V91" s="794"/>
    </row>
    <row r="92" spans="1:22" s="17" customFormat="1" ht="46.5" customHeight="1">
      <c r="A92" s="815"/>
      <c r="B92" s="797"/>
      <c r="C92" s="817" t="s">
        <v>283</v>
      </c>
      <c r="D92" s="790" t="s">
        <v>235</v>
      </c>
      <c r="E92" s="790"/>
      <c r="F92" s="21" t="s">
        <v>28</v>
      </c>
      <c r="G92" s="284">
        <v>0.0833</v>
      </c>
      <c r="H92" s="284">
        <v>0.0833</v>
      </c>
      <c r="I92" s="284">
        <v>0.0833</v>
      </c>
      <c r="J92" s="284">
        <v>0.0833</v>
      </c>
      <c r="K92" s="284">
        <v>0.0833</v>
      </c>
      <c r="L92" s="284">
        <v>0.0833</v>
      </c>
      <c r="M92" s="284">
        <v>0.0833</v>
      </c>
      <c r="N92" s="284">
        <v>0.0833</v>
      </c>
      <c r="O92" s="284">
        <v>0.0834</v>
      </c>
      <c r="P92" s="284">
        <v>0.0834</v>
      </c>
      <c r="Q92" s="284">
        <v>0.0834</v>
      </c>
      <c r="R92" s="284">
        <v>0.0834</v>
      </c>
      <c r="S92" s="552">
        <f>SUM(G92:R92)</f>
        <v>1</v>
      </c>
      <c r="T92" s="819"/>
      <c r="U92" s="796">
        <v>0.0125</v>
      </c>
      <c r="V92" s="794" t="s">
        <v>535</v>
      </c>
    </row>
    <row r="93" spans="1:22" s="17" customFormat="1" ht="46.5" customHeight="1" thickBot="1">
      <c r="A93" s="815"/>
      <c r="B93" s="797"/>
      <c r="C93" s="817"/>
      <c r="D93" s="790"/>
      <c r="E93" s="790"/>
      <c r="F93" s="11" t="s">
        <v>29</v>
      </c>
      <c r="G93" s="283">
        <v>0.083</v>
      </c>
      <c r="H93" s="283">
        <v>0.083</v>
      </c>
      <c r="I93" s="283">
        <v>0</v>
      </c>
      <c r="J93" s="283">
        <v>0.0833</v>
      </c>
      <c r="K93" s="283">
        <v>0.0833</v>
      </c>
      <c r="L93" s="283">
        <v>0.0833</v>
      </c>
      <c r="M93" s="283"/>
      <c r="N93" s="283"/>
      <c r="O93" s="283"/>
      <c r="P93" s="283"/>
      <c r="Q93" s="283"/>
      <c r="R93" s="283"/>
      <c r="S93" s="553">
        <f>SUM(G93:R93)</f>
        <v>0.4159</v>
      </c>
      <c r="T93" s="819"/>
      <c r="U93" s="796"/>
      <c r="V93" s="794"/>
    </row>
    <row r="94" spans="1:22" s="18" customFormat="1" ht="46.5" customHeight="1">
      <c r="A94" s="815"/>
      <c r="B94" s="797" t="s">
        <v>284</v>
      </c>
      <c r="C94" s="809" t="s">
        <v>285</v>
      </c>
      <c r="D94" s="790" t="s">
        <v>235</v>
      </c>
      <c r="E94" s="790" t="s">
        <v>235</v>
      </c>
      <c r="F94" s="21" t="s">
        <v>28</v>
      </c>
      <c r="G94" s="282">
        <v>0.0167</v>
      </c>
      <c r="H94" s="282">
        <v>0.083</v>
      </c>
      <c r="I94" s="282">
        <v>0.083</v>
      </c>
      <c r="J94" s="282">
        <v>0.083</v>
      </c>
      <c r="K94" s="282">
        <v>0.083</v>
      </c>
      <c r="L94" s="282">
        <v>0.083</v>
      </c>
      <c r="M94" s="282">
        <v>0.083</v>
      </c>
      <c r="N94" s="282">
        <v>0.084</v>
      </c>
      <c r="O94" s="282">
        <v>0.084</v>
      </c>
      <c r="P94" s="282">
        <v>0.084</v>
      </c>
      <c r="Q94" s="282">
        <v>0.083</v>
      </c>
      <c r="R94" s="282">
        <v>0.083</v>
      </c>
      <c r="S94" s="552">
        <f aca="true" t="shared" si="10" ref="S94:S99">SUM(G94:R94)</f>
        <v>0.9326999999999999</v>
      </c>
      <c r="T94" s="811">
        <v>0.07</v>
      </c>
      <c r="U94" s="792">
        <v>0.0233</v>
      </c>
      <c r="V94" s="794" t="s">
        <v>536</v>
      </c>
    </row>
    <row r="95" spans="1:22" s="18" customFormat="1" ht="46.5" customHeight="1" thickBot="1">
      <c r="A95" s="815"/>
      <c r="B95" s="797"/>
      <c r="C95" s="810"/>
      <c r="D95" s="790"/>
      <c r="E95" s="790"/>
      <c r="F95" s="11" t="s">
        <v>29</v>
      </c>
      <c r="G95" s="283">
        <v>0.084</v>
      </c>
      <c r="H95" s="283">
        <v>0.083</v>
      </c>
      <c r="I95" s="283">
        <v>0.083</v>
      </c>
      <c r="J95" s="292">
        <v>0.084</v>
      </c>
      <c r="K95" s="292">
        <v>0.083</v>
      </c>
      <c r="L95" s="292">
        <v>0.083</v>
      </c>
      <c r="M95" s="283"/>
      <c r="N95" s="283"/>
      <c r="O95" s="283"/>
      <c r="P95" s="283"/>
      <c r="Q95" s="283"/>
      <c r="R95" s="283"/>
      <c r="S95" s="553">
        <f>SUM(G95:O95)</f>
        <v>0.5</v>
      </c>
      <c r="T95" s="811"/>
      <c r="U95" s="792"/>
      <c r="V95" s="794"/>
    </row>
    <row r="96" spans="1:22" s="17" customFormat="1" ht="46.5" customHeight="1">
      <c r="A96" s="815"/>
      <c r="B96" s="797"/>
      <c r="C96" s="812" t="s">
        <v>286</v>
      </c>
      <c r="D96" s="790" t="s">
        <v>235</v>
      </c>
      <c r="E96" s="790"/>
      <c r="F96" s="21" t="s">
        <v>28</v>
      </c>
      <c r="G96" s="284">
        <v>0.0167</v>
      </c>
      <c r="H96" s="284">
        <v>0.0167</v>
      </c>
      <c r="I96" s="284">
        <v>0.0167</v>
      </c>
      <c r="J96" s="284">
        <v>0.0167</v>
      </c>
      <c r="K96" s="284">
        <v>0.0167</v>
      </c>
      <c r="L96" s="284">
        <v>0.0167</v>
      </c>
      <c r="M96" s="284">
        <v>0.0334</v>
      </c>
      <c r="N96" s="284">
        <v>0.0334</v>
      </c>
      <c r="O96" s="284">
        <v>0.0334</v>
      </c>
      <c r="P96" s="284">
        <v>0.2667</v>
      </c>
      <c r="Q96" s="284">
        <v>0.2667</v>
      </c>
      <c r="R96" s="284">
        <v>0.26620000000000005</v>
      </c>
      <c r="S96" s="552">
        <f t="shared" si="10"/>
        <v>1</v>
      </c>
      <c r="T96" s="811"/>
      <c r="U96" s="792">
        <v>0.0233</v>
      </c>
      <c r="V96" s="794" t="s">
        <v>542</v>
      </c>
    </row>
    <row r="97" spans="1:22" s="17" customFormat="1" ht="46.5" customHeight="1" thickBot="1">
      <c r="A97" s="815"/>
      <c r="B97" s="797"/>
      <c r="C97" s="812"/>
      <c r="D97" s="790"/>
      <c r="E97" s="790"/>
      <c r="F97" s="11" t="s">
        <v>29</v>
      </c>
      <c r="G97" s="292">
        <v>0</v>
      </c>
      <c r="H97" s="292">
        <v>0</v>
      </c>
      <c r="I97" s="292">
        <v>0</v>
      </c>
      <c r="J97" s="292" t="s">
        <v>541</v>
      </c>
      <c r="K97" s="292" t="s">
        <v>541</v>
      </c>
      <c r="L97" s="292" t="s">
        <v>541</v>
      </c>
      <c r="M97" s="283"/>
      <c r="N97" s="283"/>
      <c r="O97" s="283"/>
      <c r="P97" s="283"/>
      <c r="Q97" s="283"/>
      <c r="R97" s="283"/>
      <c r="S97" s="553">
        <f>J97+K97+L97</f>
        <v>0.0501</v>
      </c>
      <c r="T97" s="811"/>
      <c r="U97" s="792"/>
      <c r="V97" s="794"/>
    </row>
    <row r="98" spans="1:22" s="18" customFormat="1" ht="46.5" customHeight="1">
      <c r="A98" s="815"/>
      <c r="B98" s="797"/>
      <c r="C98" s="812" t="s">
        <v>287</v>
      </c>
      <c r="D98" s="790" t="s">
        <v>235</v>
      </c>
      <c r="E98" s="790"/>
      <c r="F98" s="21" t="s">
        <v>28</v>
      </c>
      <c r="G98" s="284">
        <v>0.0834</v>
      </c>
      <c r="H98" s="284">
        <v>0.0834</v>
      </c>
      <c r="I98" s="284">
        <v>0.0834</v>
      </c>
      <c r="J98" s="284">
        <v>0.0834</v>
      </c>
      <c r="K98" s="284">
        <v>0.0834</v>
      </c>
      <c r="L98" s="284">
        <v>0.0834</v>
      </c>
      <c r="M98" s="284">
        <v>0.0834</v>
      </c>
      <c r="N98" s="284">
        <v>0.0834</v>
      </c>
      <c r="O98" s="284">
        <v>0.0834</v>
      </c>
      <c r="P98" s="284">
        <v>0.0834</v>
      </c>
      <c r="Q98" s="284">
        <v>0.0834</v>
      </c>
      <c r="R98" s="284">
        <v>0.0826</v>
      </c>
      <c r="S98" s="552">
        <f>SUM(G98:R98)</f>
        <v>1.0000000000000002</v>
      </c>
      <c r="T98" s="811"/>
      <c r="U98" s="792">
        <v>0.0234</v>
      </c>
      <c r="V98" s="794" t="s">
        <v>443</v>
      </c>
    </row>
    <row r="99" spans="1:22" s="18" customFormat="1" ht="46.5" customHeight="1" thickBot="1">
      <c r="A99" s="800"/>
      <c r="B99" s="798"/>
      <c r="C99" s="803"/>
      <c r="D99" s="791"/>
      <c r="E99" s="791"/>
      <c r="F99" s="33" t="s">
        <v>29</v>
      </c>
      <c r="G99" s="288">
        <v>0.0834</v>
      </c>
      <c r="H99" s="288">
        <v>0.0834</v>
      </c>
      <c r="I99" s="288">
        <v>0.0834</v>
      </c>
      <c r="J99" s="564">
        <v>0.0834</v>
      </c>
      <c r="K99" s="564">
        <v>0.0834</v>
      </c>
      <c r="L99" s="564">
        <v>0.0834</v>
      </c>
      <c r="M99" s="288"/>
      <c r="N99" s="288"/>
      <c r="O99" s="288"/>
      <c r="P99" s="288"/>
      <c r="Q99" s="288"/>
      <c r="R99" s="288"/>
      <c r="S99" s="553">
        <f t="shared" si="10"/>
        <v>0.5004000000000001</v>
      </c>
      <c r="T99" s="806"/>
      <c r="U99" s="793"/>
      <c r="V99" s="795"/>
    </row>
    <row r="100" spans="1:22" s="18" customFormat="1" ht="46.5" customHeight="1">
      <c r="A100" s="799" t="s">
        <v>288</v>
      </c>
      <c r="B100" s="801" t="s">
        <v>289</v>
      </c>
      <c r="C100" s="802" t="s">
        <v>290</v>
      </c>
      <c r="D100" s="804" t="s">
        <v>235</v>
      </c>
      <c r="E100" s="804"/>
      <c r="F100" s="10" t="s">
        <v>28</v>
      </c>
      <c r="G100" s="282">
        <v>0.0834</v>
      </c>
      <c r="H100" s="282">
        <v>0.0834</v>
      </c>
      <c r="I100" s="282">
        <v>0.0834</v>
      </c>
      <c r="J100" s="282">
        <v>0.0834</v>
      </c>
      <c r="K100" s="282">
        <v>0.0834</v>
      </c>
      <c r="L100" s="282">
        <v>0.0834</v>
      </c>
      <c r="M100" s="282">
        <v>0.0834</v>
      </c>
      <c r="N100" s="282">
        <v>0.0834</v>
      </c>
      <c r="O100" s="282">
        <v>0.0834</v>
      </c>
      <c r="P100" s="282">
        <v>0.0834</v>
      </c>
      <c r="Q100" s="282">
        <v>0.0834</v>
      </c>
      <c r="R100" s="282">
        <v>0.0826</v>
      </c>
      <c r="S100" s="552">
        <f>SUM(G100:R100)</f>
        <v>1.0000000000000002</v>
      </c>
      <c r="T100" s="805">
        <v>0.01</v>
      </c>
      <c r="U100" s="807">
        <v>0.01</v>
      </c>
      <c r="V100" s="808" t="s">
        <v>227</v>
      </c>
    </row>
    <row r="101" spans="1:22" s="18" customFormat="1" ht="46.5" customHeight="1" thickBot="1">
      <c r="A101" s="800"/>
      <c r="B101" s="798"/>
      <c r="C101" s="803"/>
      <c r="D101" s="791"/>
      <c r="E101" s="791"/>
      <c r="F101" s="33" t="s">
        <v>29</v>
      </c>
      <c r="G101" s="288"/>
      <c r="H101" s="288"/>
      <c r="I101" s="288"/>
      <c r="J101" s="288">
        <v>0</v>
      </c>
      <c r="K101" s="288">
        <v>0</v>
      </c>
      <c r="L101" s="288">
        <v>0</v>
      </c>
      <c r="M101" s="288"/>
      <c r="N101" s="288"/>
      <c r="O101" s="288"/>
      <c r="P101" s="288"/>
      <c r="Q101" s="288"/>
      <c r="R101" s="288"/>
      <c r="S101" s="553">
        <f>SUM(G101:I101)</f>
        <v>0</v>
      </c>
      <c r="T101" s="806"/>
      <c r="U101" s="793"/>
      <c r="V101" s="795"/>
    </row>
    <row r="102" spans="1:33" s="5" customFormat="1" ht="46.5" customHeight="1" thickBot="1">
      <c r="A102" s="854" t="s">
        <v>30</v>
      </c>
      <c r="B102" s="855"/>
      <c r="C102" s="855"/>
      <c r="D102" s="855"/>
      <c r="E102" s="855"/>
      <c r="F102" s="855"/>
      <c r="G102" s="855"/>
      <c r="H102" s="855"/>
      <c r="I102" s="855"/>
      <c r="J102" s="855"/>
      <c r="K102" s="855"/>
      <c r="L102" s="855"/>
      <c r="M102" s="855"/>
      <c r="N102" s="855"/>
      <c r="O102" s="855"/>
      <c r="P102" s="855"/>
      <c r="Q102" s="855"/>
      <c r="R102" s="855"/>
      <c r="S102" s="855"/>
      <c r="T102" s="22">
        <f>SUM(T8:T101)</f>
        <v>1.0000000000000002</v>
      </c>
      <c r="U102" s="22">
        <f>SUM(U8:U101)</f>
        <v>1.0000000000000002</v>
      </c>
      <c r="V102" s="12"/>
      <c r="W102" s="4"/>
      <c r="X102" s="4"/>
      <c r="Y102" s="4"/>
      <c r="Z102" s="4"/>
      <c r="AA102" s="4"/>
      <c r="AB102" s="4"/>
      <c r="AC102" s="4"/>
      <c r="AD102" s="4"/>
      <c r="AE102" s="4"/>
      <c r="AF102" s="4"/>
      <c r="AG102" s="4"/>
    </row>
    <row r="103" spans="1:21" ht="46.5" customHeight="1">
      <c r="A103" s="49"/>
      <c r="B103" s="49"/>
      <c r="C103" s="50"/>
      <c r="D103" s="49"/>
      <c r="E103" s="49"/>
      <c r="F103" s="49"/>
      <c r="G103" s="49"/>
      <c r="H103" s="49"/>
      <c r="I103" s="49"/>
      <c r="J103" s="49"/>
      <c r="K103" s="49"/>
      <c r="L103" s="49"/>
      <c r="M103" s="49"/>
      <c r="N103" s="51"/>
      <c r="O103" s="51"/>
      <c r="P103" s="51"/>
      <c r="Q103" s="51"/>
      <c r="R103" s="51"/>
      <c r="S103" s="51"/>
      <c r="T103" s="51"/>
      <c r="U103" s="51"/>
    </row>
    <row r="104" spans="1:21" ht="46.5" customHeight="1">
      <c r="A104" s="49"/>
      <c r="B104" s="49"/>
      <c r="C104" s="50"/>
      <c r="D104" s="49"/>
      <c r="E104" s="49"/>
      <c r="F104" s="49"/>
      <c r="G104" s="49"/>
      <c r="H104" s="49"/>
      <c r="I104" s="49"/>
      <c r="J104" s="49"/>
      <c r="K104" s="49"/>
      <c r="L104" s="49"/>
      <c r="M104" s="49"/>
      <c r="N104" s="51"/>
      <c r="O104" s="51"/>
      <c r="P104" s="51"/>
      <c r="Q104" s="51"/>
      <c r="R104" s="51"/>
      <c r="S104" s="51"/>
      <c r="T104" s="51"/>
      <c r="U104" s="51"/>
    </row>
    <row r="105" spans="1:21" ht="46.5" customHeight="1">
      <c r="A105" s="41" t="s">
        <v>126</v>
      </c>
      <c r="B105" s="28"/>
      <c r="C105" s="28"/>
      <c r="D105" s="28"/>
      <c r="E105" s="28"/>
      <c r="F105" s="28"/>
      <c r="G105" s="28"/>
      <c r="H105" s="53"/>
      <c r="I105" s="49"/>
      <c r="J105" s="49"/>
      <c r="K105" s="49"/>
      <c r="L105" s="49"/>
      <c r="M105" s="49"/>
      <c r="N105" s="51"/>
      <c r="O105" s="51"/>
      <c r="P105" s="51"/>
      <c r="Q105" s="51"/>
      <c r="R105" s="51"/>
      <c r="S105" s="51"/>
      <c r="T105" s="51"/>
      <c r="U105" s="51"/>
    </row>
    <row r="106" spans="1:21" ht="46.5" customHeight="1">
      <c r="A106" s="30" t="s">
        <v>127</v>
      </c>
      <c r="B106" s="732" t="s">
        <v>128</v>
      </c>
      <c r="C106" s="732"/>
      <c r="D106" s="732"/>
      <c r="E106" s="732"/>
      <c r="F106" s="732"/>
      <c r="G106" s="732"/>
      <c r="H106" s="732"/>
      <c r="I106" s="734" t="s">
        <v>129</v>
      </c>
      <c r="J106" s="734"/>
      <c r="K106" s="734"/>
      <c r="L106" s="734"/>
      <c r="M106" s="734"/>
      <c r="N106" s="734"/>
      <c r="O106" s="734"/>
      <c r="P106" s="51"/>
      <c r="Q106" s="51"/>
      <c r="R106" s="51"/>
      <c r="S106" s="51"/>
      <c r="T106" s="51"/>
      <c r="U106" s="51"/>
    </row>
    <row r="107" spans="1:21" ht="46.5" customHeight="1">
      <c r="A107" s="31">
        <v>11</v>
      </c>
      <c r="B107" s="735" t="s">
        <v>130</v>
      </c>
      <c r="C107" s="735"/>
      <c r="D107" s="735"/>
      <c r="E107" s="735"/>
      <c r="F107" s="735"/>
      <c r="G107" s="735"/>
      <c r="H107" s="735"/>
      <c r="I107" s="735" t="s">
        <v>132</v>
      </c>
      <c r="J107" s="735"/>
      <c r="K107" s="735"/>
      <c r="L107" s="735"/>
      <c r="M107" s="735"/>
      <c r="N107" s="735"/>
      <c r="O107" s="735"/>
      <c r="P107" s="51"/>
      <c r="Q107" s="51"/>
      <c r="R107" s="51"/>
      <c r="S107" s="51"/>
      <c r="T107" s="51"/>
      <c r="U107" s="51"/>
    </row>
    <row r="108" spans="1:21" ht="46.5" customHeight="1">
      <c r="A108" s="49"/>
      <c r="B108" s="49"/>
      <c r="C108" s="50"/>
      <c r="D108" s="49"/>
      <c r="E108" s="49"/>
      <c r="F108" s="49"/>
      <c r="G108" s="49"/>
      <c r="H108" s="49"/>
      <c r="I108" s="49"/>
      <c r="J108" s="49"/>
      <c r="K108" s="49"/>
      <c r="L108" s="49"/>
      <c r="M108" s="49"/>
      <c r="N108" s="51"/>
      <c r="O108" s="51"/>
      <c r="P108" s="51"/>
      <c r="Q108" s="51"/>
      <c r="R108" s="51"/>
      <c r="S108" s="51"/>
      <c r="T108" s="51"/>
      <c r="U108" s="51"/>
    </row>
    <row r="109" spans="1:21" ht="46.5" customHeight="1">
      <c r="A109" s="49"/>
      <c r="B109" s="49"/>
      <c r="C109" s="50"/>
      <c r="D109" s="49"/>
      <c r="E109" s="49"/>
      <c r="F109" s="49"/>
      <c r="G109" s="49"/>
      <c r="H109" s="49"/>
      <c r="I109" s="49"/>
      <c r="J109" s="49"/>
      <c r="K109" s="49"/>
      <c r="L109" s="49"/>
      <c r="M109" s="49"/>
      <c r="N109" s="51"/>
      <c r="O109" s="51"/>
      <c r="P109" s="51"/>
      <c r="Q109" s="51"/>
      <c r="R109" s="51"/>
      <c r="S109" s="51"/>
      <c r="T109" s="51"/>
      <c r="U109" s="51"/>
    </row>
    <row r="110" spans="1:21" ht="46.5" customHeight="1">
      <c r="A110" s="49"/>
      <c r="B110" s="49"/>
      <c r="C110" s="50"/>
      <c r="D110" s="49"/>
      <c r="E110" s="49"/>
      <c r="F110" s="49"/>
      <c r="G110" s="49"/>
      <c r="H110" s="49"/>
      <c r="I110" s="49"/>
      <c r="J110" s="49"/>
      <c r="K110" s="49"/>
      <c r="L110" s="49"/>
      <c r="M110" s="49"/>
      <c r="N110" s="51"/>
      <c r="O110" s="51"/>
      <c r="P110" s="51"/>
      <c r="Q110" s="51"/>
      <c r="R110" s="51"/>
      <c r="S110" s="51"/>
      <c r="T110" s="51"/>
      <c r="U110" s="51"/>
    </row>
    <row r="111" spans="1:21" ht="46.5" customHeight="1">
      <c r="A111" s="49"/>
      <c r="B111" s="49"/>
      <c r="C111" s="50"/>
      <c r="D111" s="49"/>
      <c r="E111" s="49"/>
      <c r="F111" s="49"/>
      <c r="G111" s="49"/>
      <c r="H111" s="49"/>
      <c r="I111" s="49"/>
      <c r="J111" s="49"/>
      <c r="K111" s="49"/>
      <c r="L111" s="49"/>
      <c r="M111" s="49"/>
      <c r="N111" s="51"/>
      <c r="O111" s="51"/>
      <c r="P111" s="51"/>
      <c r="Q111" s="51"/>
      <c r="R111" s="51"/>
      <c r="S111" s="51"/>
      <c r="T111" s="51"/>
      <c r="U111" s="51"/>
    </row>
    <row r="112" spans="1:21" ht="46.5" customHeight="1">
      <c r="A112" s="49"/>
      <c r="B112" s="49"/>
      <c r="C112" s="50"/>
      <c r="D112" s="49"/>
      <c r="E112" s="49"/>
      <c r="F112" s="49"/>
      <c r="G112" s="49"/>
      <c r="H112" s="49"/>
      <c r="I112" s="49"/>
      <c r="J112" s="49"/>
      <c r="K112" s="49"/>
      <c r="L112" s="49"/>
      <c r="M112" s="49"/>
      <c r="N112" s="51"/>
      <c r="O112" s="51"/>
      <c r="P112" s="51"/>
      <c r="Q112" s="51"/>
      <c r="R112" s="51"/>
      <c r="S112" s="51"/>
      <c r="T112" s="51"/>
      <c r="U112" s="51"/>
    </row>
    <row r="113" spans="1:21" ht="46.5" customHeight="1">
      <c r="A113" s="49"/>
      <c r="B113" s="49"/>
      <c r="C113" s="50"/>
      <c r="D113" s="49"/>
      <c r="E113" s="49"/>
      <c r="F113" s="49"/>
      <c r="G113" s="49"/>
      <c r="H113" s="49"/>
      <c r="I113" s="49"/>
      <c r="J113" s="49"/>
      <c r="K113" s="49"/>
      <c r="L113" s="49"/>
      <c r="M113" s="49"/>
      <c r="N113" s="51"/>
      <c r="O113" s="51"/>
      <c r="P113" s="51"/>
      <c r="Q113" s="51"/>
      <c r="R113" s="51"/>
      <c r="S113" s="51"/>
      <c r="T113" s="51"/>
      <c r="U113" s="51"/>
    </row>
    <row r="114" spans="1:21" ht="46.5" customHeight="1">
      <c r="A114" s="49"/>
      <c r="B114" s="49"/>
      <c r="C114" s="50"/>
      <c r="D114" s="49"/>
      <c r="E114" s="49"/>
      <c r="F114" s="49"/>
      <c r="G114" s="49"/>
      <c r="H114" s="49"/>
      <c r="I114" s="49"/>
      <c r="J114" s="49"/>
      <c r="K114" s="49"/>
      <c r="L114" s="49"/>
      <c r="M114" s="49"/>
      <c r="N114" s="51"/>
      <c r="O114" s="51"/>
      <c r="P114" s="51"/>
      <c r="Q114" s="51"/>
      <c r="R114" s="51"/>
      <c r="S114" s="51"/>
      <c r="T114" s="51"/>
      <c r="U114" s="51"/>
    </row>
    <row r="115" spans="1:21" ht="46.5" customHeight="1">
      <c r="A115" s="49"/>
      <c r="B115" s="49"/>
      <c r="C115" s="50"/>
      <c r="D115" s="49"/>
      <c r="E115" s="49"/>
      <c r="F115" s="49"/>
      <c r="G115" s="49"/>
      <c r="H115" s="49"/>
      <c r="I115" s="49"/>
      <c r="J115" s="49"/>
      <c r="K115" s="49"/>
      <c r="L115" s="49"/>
      <c r="M115" s="49"/>
      <c r="N115" s="51"/>
      <c r="O115" s="51"/>
      <c r="P115" s="51"/>
      <c r="Q115" s="51"/>
      <c r="R115" s="51"/>
      <c r="S115" s="51"/>
      <c r="T115" s="51"/>
      <c r="U115" s="51"/>
    </row>
    <row r="116" spans="1:21" ht="46.5" customHeight="1">
      <c r="A116" s="49"/>
      <c r="B116" s="49"/>
      <c r="C116" s="50"/>
      <c r="D116" s="49"/>
      <c r="E116" s="49"/>
      <c r="F116" s="49"/>
      <c r="G116" s="49"/>
      <c r="H116" s="49"/>
      <c r="I116" s="49"/>
      <c r="J116" s="49"/>
      <c r="K116" s="49"/>
      <c r="L116" s="49"/>
      <c r="M116" s="49"/>
      <c r="N116" s="51"/>
      <c r="O116" s="51"/>
      <c r="P116" s="51"/>
      <c r="Q116" s="51"/>
      <c r="R116" s="51"/>
      <c r="S116" s="51"/>
      <c r="T116" s="51"/>
      <c r="U116" s="51"/>
    </row>
    <row r="117" spans="1:21" ht="46.5" customHeight="1">
      <c r="A117" s="49"/>
      <c r="B117" s="49"/>
      <c r="C117" s="50"/>
      <c r="D117" s="49"/>
      <c r="E117" s="49"/>
      <c r="F117" s="49"/>
      <c r="G117" s="49"/>
      <c r="H117" s="49"/>
      <c r="I117" s="49"/>
      <c r="J117" s="49"/>
      <c r="K117" s="49"/>
      <c r="L117" s="49"/>
      <c r="M117" s="49"/>
      <c r="N117" s="51"/>
      <c r="O117" s="51"/>
      <c r="P117" s="51"/>
      <c r="Q117" s="51"/>
      <c r="R117" s="51"/>
      <c r="S117" s="51"/>
      <c r="T117" s="51"/>
      <c r="U117" s="51"/>
    </row>
    <row r="118" spans="1:21" ht="46.5" customHeight="1">
      <c r="A118" s="49"/>
      <c r="B118" s="49"/>
      <c r="C118" s="50"/>
      <c r="D118" s="49"/>
      <c r="E118" s="49"/>
      <c r="F118" s="49"/>
      <c r="G118" s="49"/>
      <c r="H118" s="49"/>
      <c r="I118" s="49"/>
      <c r="J118" s="49"/>
      <c r="K118" s="49"/>
      <c r="L118" s="49"/>
      <c r="M118" s="49"/>
      <c r="N118" s="51"/>
      <c r="O118" s="51"/>
      <c r="P118" s="51"/>
      <c r="Q118" s="51"/>
      <c r="R118" s="51"/>
      <c r="S118" s="51"/>
      <c r="T118" s="51"/>
      <c r="U118" s="51"/>
    </row>
    <row r="119" spans="1:21" ht="46.5" customHeight="1">
      <c r="A119" s="49"/>
      <c r="B119" s="49"/>
      <c r="C119" s="50"/>
      <c r="D119" s="49"/>
      <c r="E119" s="49"/>
      <c r="F119" s="49"/>
      <c r="G119" s="49"/>
      <c r="H119" s="49"/>
      <c r="I119" s="49"/>
      <c r="J119" s="49"/>
      <c r="K119" s="49"/>
      <c r="L119" s="49"/>
      <c r="M119" s="49"/>
      <c r="N119" s="51"/>
      <c r="O119" s="51"/>
      <c r="P119" s="51"/>
      <c r="Q119" s="51"/>
      <c r="R119" s="51"/>
      <c r="S119" s="51"/>
      <c r="T119" s="51"/>
      <c r="U119" s="51"/>
    </row>
    <row r="120" spans="1:21" ht="46.5" customHeight="1">
      <c r="A120" s="49"/>
      <c r="B120" s="49"/>
      <c r="C120" s="50"/>
      <c r="D120" s="49"/>
      <c r="E120" s="49"/>
      <c r="F120" s="49"/>
      <c r="G120" s="49"/>
      <c r="H120" s="49"/>
      <c r="I120" s="49"/>
      <c r="J120" s="49"/>
      <c r="K120" s="49"/>
      <c r="L120" s="49"/>
      <c r="M120" s="49"/>
      <c r="N120" s="51"/>
      <c r="O120" s="51"/>
      <c r="P120" s="51"/>
      <c r="Q120" s="51"/>
      <c r="R120" s="51"/>
      <c r="S120" s="51"/>
      <c r="T120" s="51"/>
      <c r="U120" s="51"/>
    </row>
    <row r="121" spans="1:21" ht="46.5" customHeight="1">
      <c r="A121" s="49"/>
      <c r="B121" s="49"/>
      <c r="C121" s="50"/>
      <c r="D121" s="49"/>
      <c r="E121" s="49"/>
      <c r="F121" s="49"/>
      <c r="G121" s="49"/>
      <c r="H121" s="49"/>
      <c r="I121" s="49"/>
      <c r="J121" s="49"/>
      <c r="K121" s="49"/>
      <c r="L121" s="49"/>
      <c r="M121" s="49"/>
      <c r="N121" s="51"/>
      <c r="O121" s="51"/>
      <c r="P121" s="51"/>
      <c r="Q121" s="51"/>
      <c r="R121" s="51"/>
      <c r="S121" s="51"/>
      <c r="T121" s="51"/>
      <c r="U121" s="51"/>
    </row>
    <row r="122" spans="1:21" ht="46.5" customHeight="1">
      <c r="A122" s="49"/>
      <c r="B122" s="49"/>
      <c r="C122" s="50"/>
      <c r="D122" s="49"/>
      <c r="E122" s="49"/>
      <c r="F122" s="49"/>
      <c r="G122" s="49"/>
      <c r="H122" s="49"/>
      <c r="I122" s="49"/>
      <c r="J122" s="49"/>
      <c r="K122" s="49"/>
      <c r="L122" s="49"/>
      <c r="M122" s="49"/>
      <c r="N122" s="51"/>
      <c r="O122" s="51"/>
      <c r="P122" s="51"/>
      <c r="Q122" s="51"/>
      <c r="R122" s="51"/>
      <c r="S122" s="51"/>
      <c r="T122" s="51"/>
      <c r="U122" s="51"/>
    </row>
    <row r="123" spans="1:21" ht="46.5" customHeight="1">
      <c r="A123" s="49"/>
      <c r="B123" s="49"/>
      <c r="C123" s="50"/>
      <c r="D123" s="49"/>
      <c r="E123" s="49"/>
      <c r="F123" s="49"/>
      <c r="G123" s="49"/>
      <c r="H123" s="49"/>
      <c r="I123" s="49"/>
      <c r="J123" s="49"/>
      <c r="K123" s="49"/>
      <c r="L123" s="49"/>
      <c r="M123" s="49"/>
      <c r="N123" s="51"/>
      <c r="O123" s="51"/>
      <c r="P123" s="51"/>
      <c r="Q123" s="51"/>
      <c r="R123" s="51"/>
      <c r="S123" s="51"/>
      <c r="T123" s="51"/>
      <c r="U123" s="51"/>
    </row>
    <row r="124" spans="1:21" ht="46.5" customHeight="1">
      <c r="A124" s="49"/>
      <c r="B124" s="49"/>
      <c r="C124" s="50"/>
      <c r="D124" s="49"/>
      <c r="E124" s="49"/>
      <c r="F124" s="49"/>
      <c r="G124" s="49"/>
      <c r="H124" s="49"/>
      <c r="I124" s="49"/>
      <c r="J124" s="49"/>
      <c r="K124" s="49"/>
      <c r="L124" s="49"/>
      <c r="M124" s="49"/>
      <c r="N124" s="51"/>
      <c r="O124" s="51"/>
      <c r="P124" s="51"/>
      <c r="Q124" s="51"/>
      <c r="R124" s="51"/>
      <c r="S124" s="51"/>
      <c r="T124" s="51"/>
      <c r="U124" s="51"/>
    </row>
    <row r="125" spans="1:21" ht="46.5" customHeight="1">
      <c r="A125" s="49"/>
      <c r="B125" s="49"/>
      <c r="C125" s="50"/>
      <c r="D125" s="49"/>
      <c r="E125" s="49"/>
      <c r="F125" s="49"/>
      <c r="G125" s="49"/>
      <c r="H125" s="49"/>
      <c r="I125" s="49"/>
      <c r="J125" s="49"/>
      <c r="K125" s="49"/>
      <c r="L125" s="49"/>
      <c r="M125" s="49"/>
      <c r="N125" s="51"/>
      <c r="O125" s="51"/>
      <c r="P125" s="51"/>
      <c r="Q125" s="51"/>
      <c r="R125" s="51"/>
      <c r="S125" s="51"/>
      <c r="T125" s="51"/>
      <c r="U125" s="51"/>
    </row>
    <row r="126" spans="1:21" ht="46.5" customHeight="1">
      <c r="A126" s="49"/>
      <c r="B126" s="49"/>
      <c r="C126" s="50"/>
      <c r="D126" s="49"/>
      <c r="E126" s="49"/>
      <c r="F126" s="49"/>
      <c r="G126" s="49"/>
      <c r="H126" s="49"/>
      <c r="I126" s="49"/>
      <c r="J126" s="49"/>
      <c r="K126" s="49"/>
      <c r="L126" s="49"/>
      <c r="M126" s="49"/>
      <c r="N126" s="51"/>
      <c r="O126" s="51"/>
      <c r="P126" s="51"/>
      <c r="Q126" s="51"/>
      <c r="R126" s="51"/>
      <c r="S126" s="51"/>
      <c r="T126" s="51"/>
      <c r="U126" s="51"/>
    </row>
    <row r="127" spans="1:21" ht="46.5" customHeight="1">
      <c r="A127" s="49"/>
      <c r="B127" s="49"/>
      <c r="C127" s="50"/>
      <c r="D127" s="49"/>
      <c r="E127" s="49"/>
      <c r="F127" s="49"/>
      <c r="G127" s="49"/>
      <c r="H127" s="49"/>
      <c r="I127" s="49"/>
      <c r="J127" s="49"/>
      <c r="K127" s="49"/>
      <c r="L127" s="49"/>
      <c r="M127" s="49"/>
      <c r="N127" s="51"/>
      <c r="O127" s="51"/>
      <c r="P127" s="51"/>
      <c r="Q127" s="51"/>
      <c r="R127" s="51"/>
      <c r="S127" s="51"/>
      <c r="T127" s="51"/>
      <c r="U127" s="51"/>
    </row>
    <row r="128" spans="1:21" ht="46.5" customHeight="1">
      <c r="A128" s="49"/>
      <c r="B128" s="49"/>
      <c r="C128" s="50"/>
      <c r="D128" s="49"/>
      <c r="E128" s="49"/>
      <c r="F128" s="49"/>
      <c r="G128" s="49"/>
      <c r="H128" s="49"/>
      <c r="I128" s="49"/>
      <c r="J128" s="49"/>
      <c r="K128" s="49"/>
      <c r="L128" s="49"/>
      <c r="M128" s="49"/>
      <c r="N128" s="51"/>
      <c r="O128" s="51"/>
      <c r="P128" s="51"/>
      <c r="Q128" s="51"/>
      <c r="R128" s="51"/>
      <c r="S128" s="51"/>
      <c r="T128" s="51"/>
      <c r="U128" s="51"/>
    </row>
    <row r="129" spans="1:21" ht="46.5" customHeight="1">
      <c r="A129" s="49"/>
      <c r="B129" s="49"/>
      <c r="C129" s="50"/>
      <c r="D129" s="49"/>
      <c r="E129" s="49"/>
      <c r="F129" s="49"/>
      <c r="G129" s="49"/>
      <c r="H129" s="49"/>
      <c r="I129" s="49"/>
      <c r="J129" s="49"/>
      <c r="K129" s="49"/>
      <c r="L129" s="49"/>
      <c r="M129" s="49"/>
      <c r="N129" s="51"/>
      <c r="O129" s="51"/>
      <c r="P129" s="51"/>
      <c r="Q129" s="51"/>
      <c r="R129" s="51"/>
      <c r="S129" s="51"/>
      <c r="T129" s="51"/>
      <c r="U129" s="51"/>
    </row>
    <row r="130" spans="1:21" ht="46.5" customHeight="1">
      <c r="A130" s="49"/>
      <c r="B130" s="49"/>
      <c r="C130" s="50"/>
      <c r="D130" s="49"/>
      <c r="E130" s="49"/>
      <c r="F130" s="49"/>
      <c r="G130" s="49"/>
      <c r="H130" s="49"/>
      <c r="I130" s="49"/>
      <c r="J130" s="49"/>
      <c r="K130" s="49"/>
      <c r="L130" s="49"/>
      <c r="M130" s="49"/>
      <c r="N130" s="51"/>
      <c r="O130" s="51"/>
      <c r="P130" s="51"/>
      <c r="Q130" s="51"/>
      <c r="R130" s="51"/>
      <c r="S130" s="51"/>
      <c r="T130" s="51"/>
      <c r="U130" s="51"/>
    </row>
    <row r="131" spans="1:21" ht="46.5" customHeight="1">
      <c r="A131" s="49"/>
      <c r="B131" s="49"/>
      <c r="C131" s="50"/>
      <c r="D131" s="49"/>
      <c r="E131" s="49"/>
      <c r="F131" s="49"/>
      <c r="G131" s="49"/>
      <c r="H131" s="49"/>
      <c r="I131" s="49"/>
      <c r="J131" s="49"/>
      <c r="K131" s="49"/>
      <c r="L131" s="49"/>
      <c r="M131" s="49"/>
      <c r="N131" s="51"/>
      <c r="O131" s="51"/>
      <c r="P131" s="51"/>
      <c r="Q131" s="51"/>
      <c r="R131" s="51"/>
      <c r="S131" s="51"/>
      <c r="T131" s="51"/>
      <c r="U131" s="51"/>
    </row>
    <row r="132" spans="1:21" ht="46.5" customHeight="1">
      <c r="A132" s="49"/>
      <c r="B132" s="49"/>
      <c r="C132" s="50"/>
      <c r="D132" s="49"/>
      <c r="E132" s="49"/>
      <c r="F132" s="49"/>
      <c r="G132" s="49"/>
      <c r="H132" s="49"/>
      <c r="I132" s="49"/>
      <c r="J132" s="49"/>
      <c r="K132" s="49"/>
      <c r="L132" s="49"/>
      <c r="M132" s="49"/>
      <c r="N132" s="51"/>
      <c r="O132" s="51"/>
      <c r="P132" s="51"/>
      <c r="Q132" s="51"/>
      <c r="R132" s="51"/>
      <c r="S132" s="51"/>
      <c r="T132" s="51"/>
      <c r="U132" s="51"/>
    </row>
    <row r="133" spans="1:21" ht="46.5" customHeight="1">
      <c r="A133" s="49"/>
      <c r="B133" s="49"/>
      <c r="C133" s="50"/>
      <c r="D133" s="49"/>
      <c r="E133" s="49"/>
      <c r="F133" s="49"/>
      <c r="G133" s="49"/>
      <c r="H133" s="49"/>
      <c r="I133" s="49"/>
      <c r="J133" s="49"/>
      <c r="K133" s="49"/>
      <c r="L133" s="49"/>
      <c r="M133" s="49"/>
      <c r="N133" s="51"/>
      <c r="O133" s="51"/>
      <c r="P133" s="51"/>
      <c r="Q133" s="51"/>
      <c r="R133" s="51"/>
      <c r="S133" s="51"/>
      <c r="T133" s="51"/>
      <c r="U133" s="51"/>
    </row>
    <row r="134" spans="1:21" ht="46.5" customHeight="1">
      <c r="A134" s="49"/>
      <c r="B134" s="49"/>
      <c r="C134" s="50"/>
      <c r="D134" s="49"/>
      <c r="E134" s="49"/>
      <c r="F134" s="49"/>
      <c r="G134" s="49"/>
      <c r="H134" s="49"/>
      <c r="I134" s="49"/>
      <c r="J134" s="49"/>
      <c r="K134" s="49"/>
      <c r="L134" s="49"/>
      <c r="M134" s="49"/>
      <c r="N134" s="51"/>
      <c r="O134" s="51"/>
      <c r="P134" s="51"/>
      <c r="Q134" s="51"/>
      <c r="R134" s="51"/>
      <c r="S134" s="51"/>
      <c r="T134" s="51"/>
      <c r="U134" s="51"/>
    </row>
    <row r="135" spans="1:21" ht="46.5" customHeight="1">
      <c r="A135" s="49"/>
      <c r="B135" s="49"/>
      <c r="C135" s="50"/>
      <c r="D135" s="49"/>
      <c r="E135" s="49"/>
      <c r="F135" s="49"/>
      <c r="G135" s="49"/>
      <c r="H135" s="49"/>
      <c r="I135" s="49"/>
      <c r="J135" s="49"/>
      <c r="K135" s="49"/>
      <c r="L135" s="49"/>
      <c r="M135" s="49"/>
      <c r="N135" s="51"/>
      <c r="O135" s="51"/>
      <c r="P135" s="51"/>
      <c r="Q135" s="51"/>
      <c r="R135" s="51"/>
      <c r="S135" s="51"/>
      <c r="T135" s="51"/>
      <c r="U135" s="51"/>
    </row>
    <row r="136" spans="1:21" ht="46.5" customHeight="1">
      <c r="A136" s="49"/>
      <c r="B136" s="49"/>
      <c r="C136" s="50"/>
      <c r="D136" s="49"/>
      <c r="E136" s="49"/>
      <c r="F136" s="49"/>
      <c r="G136" s="49"/>
      <c r="H136" s="49"/>
      <c r="I136" s="49"/>
      <c r="J136" s="49"/>
      <c r="K136" s="49"/>
      <c r="L136" s="49"/>
      <c r="M136" s="49"/>
      <c r="N136" s="51"/>
      <c r="O136" s="51"/>
      <c r="P136" s="51"/>
      <c r="Q136" s="51"/>
      <c r="R136" s="51"/>
      <c r="S136" s="51"/>
      <c r="T136" s="51"/>
      <c r="U136" s="51"/>
    </row>
    <row r="137" spans="1:21" ht="46.5" customHeight="1">
      <c r="A137" s="49"/>
      <c r="B137" s="49"/>
      <c r="C137" s="50"/>
      <c r="D137" s="49"/>
      <c r="E137" s="49"/>
      <c r="F137" s="49"/>
      <c r="G137" s="49"/>
      <c r="H137" s="49"/>
      <c r="I137" s="49"/>
      <c r="J137" s="49"/>
      <c r="K137" s="49"/>
      <c r="L137" s="49"/>
      <c r="M137" s="49"/>
      <c r="N137" s="51"/>
      <c r="O137" s="51"/>
      <c r="P137" s="51"/>
      <c r="Q137" s="51"/>
      <c r="R137" s="51"/>
      <c r="S137" s="51"/>
      <c r="T137" s="51"/>
      <c r="U137" s="51"/>
    </row>
    <row r="138" spans="1:21" ht="46.5" customHeight="1">
      <c r="A138" s="49"/>
      <c r="B138" s="49"/>
      <c r="C138" s="50"/>
      <c r="D138" s="49"/>
      <c r="E138" s="49"/>
      <c r="F138" s="49"/>
      <c r="G138" s="49"/>
      <c r="H138" s="49"/>
      <c r="I138" s="49"/>
      <c r="J138" s="49"/>
      <c r="K138" s="49"/>
      <c r="L138" s="49"/>
      <c r="M138" s="49"/>
      <c r="N138" s="51"/>
      <c r="O138" s="51"/>
      <c r="P138" s="51"/>
      <c r="Q138" s="51"/>
      <c r="R138" s="51"/>
      <c r="S138" s="51"/>
      <c r="T138" s="51"/>
      <c r="U138" s="51"/>
    </row>
    <row r="139" spans="1:21" ht="46.5" customHeight="1">
      <c r="A139" s="49"/>
      <c r="B139" s="49"/>
      <c r="C139" s="50"/>
      <c r="D139" s="49"/>
      <c r="E139" s="49"/>
      <c r="F139" s="49"/>
      <c r="G139" s="49"/>
      <c r="H139" s="49"/>
      <c r="I139" s="49"/>
      <c r="J139" s="49"/>
      <c r="K139" s="49"/>
      <c r="L139" s="49"/>
      <c r="M139" s="49"/>
      <c r="N139" s="51"/>
      <c r="O139" s="51"/>
      <c r="P139" s="51"/>
      <c r="Q139" s="51"/>
      <c r="R139" s="51"/>
      <c r="S139" s="51"/>
      <c r="T139" s="51"/>
      <c r="U139" s="51"/>
    </row>
    <row r="140" spans="1:21" ht="46.5" customHeight="1">
      <c r="A140" s="49"/>
      <c r="B140" s="49"/>
      <c r="C140" s="50"/>
      <c r="D140" s="49"/>
      <c r="E140" s="49"/>
      <c r="F140" s="49"/>
      <c r="G140" s="49"/>
      <c r="H140" s="49"/>
      <c r="I140" s="49"/>
      <c r="J140" s="49"/>
      <c r="K140" s="49"/>
      <c r="L140" s="49"/>
      <c r="M140" s="49"/>
      <c r="N140" s="51"/>
      <c r="O140" s="51"/>
      <c r="P140" s="51"/>
      <c r="Q140" s="51"/>
      <c r="R140" s="51"/>
      <c r="S140" s="51"/>
      <c r="T140" s="51"/>
      <c r="U140" s="51"/>
    </row>
    <row r="141" spans="1:21" ht="46.5" customHeight="1">
      <c r="A141" s="49"/>
      <c r="B141" s="49"/>
      <c r="C141" s="50"/>
      <c r="D141" s="49"/>
      <c r="E141" s="49"/>
      <c r="F141" s="49"/>
      <c r="G141" s="49"/>
      <c r="H141" s="49"/>
      <c r="I141" s="49"/>
      <c r="J141" s="49"/>
      <c r="K141" s="49"/>
      <c r="L141" s="49"/>
      <c r="M141" s="49"/>
      <c r="N141" s="51"/>
      <c r="O141" s="51"/>
      <c r="P141" s="51"/>
      <c r="Q141" s="51"/>
      <c r="R141" s="51"/>
      <c r="S141" s="51"/>
      <c r="T141" s="51"/>
      <c r="U141" s="51"/>
    </row>
    <row r="142" spans="1:21" ht="46.5" customHeight="1">
      <c r="A142" s="49"/>
      <c r="B142" s="49"/>
      <c r="C142" s="50"/>
      <c r="D142" s="49"/>
      <c r="E142" s="49"/>
      <c r="F142" s="49"/>
      <c r="G142" s="49"/>
      <c r="H142" s="49"/>
      <c r="I142" s="49"/>
      <c r="J142" s="49"/>
      <c r="K142" s="49"/>
      <c r="L142" s="49"/>
      <c r="M142" s="49"/>
      <c r="N142" s="51"/>
      <c r="O142" s="51"/>
      <c r="P142" s="51"/>
      <c r="Q142" s="51"/>
      <c r="R142" s="51"/>
      <c r="S142" s="51"/>
      <c r="T142" s="51"/>
      <c r="U142" s="51"/>
    </row>
    <row r="143" spans="1:21" ht="46.5" customHeight="1">
      <c r="A143" s="49"/>
      <c r="B143" s="49"/>
      <c r="C143" s="50"/>
      <c r="D143" s="49"/>
      <c r="E143" s="49"/>
      <c r="F143" s="49"/>
      <c r="G143" s="49"/>
      <c r="H143" s="49"/>
      <c r="I143" s="49"/>
      <c r="J143" s="49"/>
      <c r="K143" s="49"/>
      <c r="L143" s="49"/>
      <c r="M143" s="49"/>
      <c r="N143" s="51"/>
      <c r="O143" s="51"/>
      <c r="P143" s="51"/>
      <c r="Q143" s="51"/>
      <c r="R143" s="51"/>
      <c r="S143" s="51"/>
      <c r="T143" s="51"/>
      <c r="U143" s="51"/>
    </row>
    <row r="144" spans="1:21" ht="46.5" customHeight="1">
      <c r="A144" s="49"/>
      <c r="B144" s="49"/>
      <c r="C144" s="50"/>
      <c r="D144" s="49"/>
      <c r="E144" s="49"/>
      <c r="F144" s="49"/>
      <c r="G144" s="49"/>
      <c r="H144" s="49"/>
      <c r="I144" s="49"/>
      <c r="J144" s="49"/>
      <c r="K144" s="49"/>
      <c r="L144" s="49"/>
      <c r="M144" s="49"/>
      <c r="N144" s="51"/>
      <c r="O144" s="51"/>
      <c r="P144" s="51"/>
      <c r="Q144" s="51"/>
      <c r="R144" s="51"/>
      <c r="S144" s="51"/>
      <c r="T144" s="51"/>
      <c r="U144" s="51"/>
    </row>
    <row r="145" spans="1:21" ht="46.5" customHeight="1">
      <c r="A145" s="49"/>
      <c r="B145" s="49"/>
      <c r="C145" s="50"/>
      <c r="D145" s="49"/>
      <c r="E145" s="49"/>
      <c r="F145" s="49"/>
      <c r="G145" s="49"/>
      <c r="H145" s="49"/>
      <c r="I145" s="49"/>
      <c r="J145" s="49"/>
      <c r="K145" s="49"/>
      <c r="L145" s="49"/>
      <c r="M145" s="49"/>
      <c r="N145" s="51"/>
      <c r="O145" s="51"/>
      <c r="P145" s="51"/>
      <c r="Q145" s="51"/>
      <c r="R145" s="51"/>
      <c r="S145" s="51"/>
      <c r="T145" s="51"/>
      <c r="U145" s="51"/>
    </row>
    <row r="146" spans="1:21" ht="46.5" customHeight="1">
      <c r="A146" s="49"/>
      <c r="B146" s="49"/>
      <c r="C146" s="50"/>
      <c r="D146" s="49"/>
      <c r="E146" s="49"/>
      <c r="F146" s="49"/>
      <c r="G146" s="49"/>
      <c r="H146" s="49"/>
      <c r="I146" s="49"/>
      <c r="J146" s="49"/>
      <c r="K146" s="49"/>
      <c r="L146" s="49"/>
      <c r="M146" s="49"/>
      <c r="N146" s="51"/>
      <c r="O146" s="51"/>
      <c r="P146" s="51"/>
      <c r="Q146" s="51"/>
      <c r="R146" s="51"/>
      <c r="S146" s="51"/>
      <c r="T146" s="51"/>
      <c r="U146" s="51"/>
    </row>
    <row r="147" spans="1:21" ht="46.5" customHeight="1">
      <c r="A147" s="49"/>
      <c r="B147" s="49"/>
      <c r="C147" s="50"/>
      <c r="D147" s="49"/>
      <c r="E147" s="49"/>
      <c r="F147" s="49"/>
      <c r="G147" s="49"/>
      <c r="H147" s="49"/>
      <c r="I147" s="49"/>
      <c r="J147" s="49"/>
      <c r="K147" s="49"/>
      <c r="L147" s="49"/>
      <c r="M147" s="49"/>
      <c r="N147" s="51"/>
      <c r="O147" s="51"/>
      <c r="P147" s="51"/>
      <c r="Q147" s="51"/>
      <c r="R147" s="51"/>
      <c r="S147" s="51"/>
      <c r="T147" s="51"/>
      <c r="U147" s="51"/>
    </row>
    <row r="148" spans="1:21" ht="46.5" customHeight="1">
      <c r="A148" s="49"/>
      <c r="B148" s="49"/>
      <c r="C148" s="50"/>
      <c r="D148" s="49"/>
      <c r="E148" s="49"/>
      <c r="F148" s="49"/>
      <c r="G148" s="49"/>
      <c r="H148" s="49"/>
      <c r="I148" s="49"/>
      <c r="J148" s="49"/>
      <c r="K148" s="49"/>
      <c r="L148" s="49"/>
      <c r="M148" s="49"/>
      <c r="N148" s="51"/>
      <c r="O148" s="51"/>
      <c r="P148" s="51"/>
      <c r="Q148" s="51"/>
      <c r="R148" s="51"/>
      <c r="S148" s="51"/>
      <c r="T148" s="51"/>
      <c r="U148" s="51"/>
    </row>
    <row r="149" spans="1:21" ht="46.5" customHeight="1">
      <c r="A149" s="49"/>
      <c r="B149" s="49"/>
      <c r="C149" s="50"/>
      <c r="D149" s="49"/>
      <c r="E149" s="49"/>
      <c r="F149" s="49"/>
      <c r="G149" s="49"/>
      <c r="H149" s="49"/>
      <c r="I149" s="49"/>
      <c r="J149" s="49"/>
      <c r="K149" s="49"/>
      <c r="L149" s="49"/>
      <c r="M149" s="49"/>
      <c r="N149" s="51"/>
      <c r="O149" s="51"/>
      <c r="P149" s="51"/>
      <c r="Q149" s="51"/>
      <c r="R149" s="51"/>
      <c r="S149" s="51"/>
      <c r="T149" s="51"/>
      <c r="U149" s="51"/>
    </row>
    <row r="150" spans="1:21" ht="46.5" customHeight="1">
      <c r="A150" s="49"/>
      <c r="B150" s="49"/>
      <c r="C150" s="50"/>
      <c r="D150" s="49"/>
      <c r="E150" s="49"/>
      <c r="F150" s="49"/>
      <c r="G150" s="49"/>
      <c r="H150" s="49"/>
      <c r="I150" s="49"/>
      <c r="J150" s="49"/>
      <c r="K150" s="49"/>
      <c r="L150" s="49"/>
      <c r="M150" s="49"/>
      <c r="N150" s="51"/>
      <c r="O150" s="51"/>
      <c r="P150" s="51"/>
      <c r="Q150" s="51"/>
      <c r="R150" s="51"/>
      <c r="S150" s="51"/>
      <c r="T150" s="51"/>
      <c r="U150" s="51"/>
    </row>
    <row r="151" spans="1:21" ht="46.5" customHeight="1">
      <c r="A151" s="49"/>
      <c r="B151" s="49"/>
      <c r="C151" s="50"/>
      <c r="D151" s="49"/>
      <c r="E151" s="49"/>
      <c r="F151" s="49"/>
      <c r="G151" s="49"/>
      <c r="H151" s="49"/>
      <c r="I151" s="49"/>
      <c r="J151" s="49"/>
      <c r="K151" s="49"/>
      <c r="L151" s="49"/>
      <c r="M151" s="49"/>
      <c r="N151" s="51"/>
      <c r="O151" s="51"/>
      <c r="P151" s="51"/>
      <c r="Q151" s="51"/>
      <c r="R151" s="51"/>
      <c r="S151" s="51"/>
      <c r="T151" s="51"/>
      <c r="U151" s="51"/>
    </row>
    <row r="152" spans="1:21" ht="46.5" customHeight="1">
      <c r="A152" s="49"/>
      <c r="B152" s="49"/>
      <c r="C152" s="50"/>
      <c r="D152" s="49"/>
      <c r="E152" s="49"/>
      <c r="F152" s="49"/>
      <c r="G152" s="49"/>
      <c r="H152" s="49"/>
      <c r="I152" s="49"/>
      <c r="J152" s="49"/>
      <c r="K152" s="49"/>
      <c r="L152" s="49"/>
      <c r="M152" s="49"/>
      <c r="N152" s="51"/>
      <c r="O152" s="51"/>
      <c r="P152" s="51"/>
      <c r="Q152" s="51"/>
      <c r="R152" s="51"/>
      <c r="S152" s="51"/>
      <c r="T152" s="51"/>
      <c r="U152" s="51"/>
    </row>
    <row r="153" spans="1:21" ht="46.5" customHeight="1">
      <c r="A153" s="49"/>
      <c r="B153" s="49"/>
      <c r="C153" s="50"/>
      <c r="D153" s="49"/>
      <c r="E153" s="49"/>
      <c r="F153" s="49"/>
      <c r="G153" s="49"/>
      <c r="H153" s="49"/>
      <c r="I153" s="49"/>
      <c r="J153" s="49"/>
      <c r="K153" s="49"/>
      <c r="L153" s="49"/>
      <c r="M153" s="49"/>
      <c r="N153" s="51"/>
      <c r="O153" s="51"/>
      <c r="P153" s="51"/>
      <c r="Q153" s="51"/>
      <c r="R153" s="51"/>
      <c r="S153" s="51"/>
      <c r="T153" s="51"/>
      <c r="U153" s="51"/>
    </row>
    <row r="154" spans="1:21" ht="46.5" customHeight="1">
      <c r="A154" s="49"/>
      <c r="B154" s="49"/>
      <c r="C154" s="50"/>
      <c r="D154" s="49"/>
      <c r="E154" s="49"/>
      <c r="F154" s="49"/>
      <c r="G154" s="49"/>
      <c r="H154" s="49"/>
      <c r="I154" s="49"/>
      <c r="J154" s="49"/>
      <c r="K154" s="49"/>
      <c r="L154" s="49"/>
      <c r="M154" s="49"/>
      <c r="N154" s="51"/>
      <c r="O154" s="51"/>
      <c r="P154" s="51"/>
      <c r="Q154" s="51"/>
      <c r="R154" s="51"/>
      <c r="S154" s="51"/>
      <c r="T154" s="51"/>
      <c r="U154" s="51"/>
    </row>
    <row r="155" spans="1:21" ht="46.5" customHeight="1">
      <c r="A155" s="49"/>
      <c r="B155" s="49"/>
      <c r="C155" s="50"/>
      <c r="D155" s="49"/>
      <c r="E155" s="49"/>
      <c r="F155" s="49"/>
      <c r="G155" s="49"/>
      <c r="H155" s="49"/>
      <c r="I155" s="49"/>
      <c r="J155" s="49"/>
      <c r="K155" s="49"/>
      <c r="L155" s="49"/>
      <c r="M155" s="49"/>
      <c r="N155" s="51"/>
      <c r="O155" s="51"/>
      <c r="P155" s="51"/>
      <c r="Q155" s="51"/>
      <c r="R155" s="51"/>
      <c r="S155" s="51"/>
      <c r="T155" s="51"/>
      <c r="U155" s="51"/>
    </row>
    <row r="156" spans="1:21" ht="46.5" customHeight="1">
      <c r="A156" s="49"/>
      <c r="B156" s="49"/>
      <c r="C156" s="50"/>
      <c r="D156" s="49"/>
      <c r="E156" s="49"/>
      <c r="F156" s="49"/>
      <c r="G156" s="49"/>
      <c r="H156" s="49"/>
      <c r="I156" s="49"/>
      <c r="J156" s="49"/>
      <c r="K156" s="49"/>
      <c r="L156" s="49"/>
      <c r="M156" s="49"/>
      <c r="N156" s="51"/>
      <c r="O156" s="51"/>
      <c r="P156" s="51"/>
      <c r="Q156" s="51"/>
      <c r="R156" s="51"/>
      <c r="S156" s="51"/>
      <c r="T156" s="51"/>
      <c r="U156" s="51"/>
    </row>
    <row r="157" spans="1:21" ht="46.5" customHeight="1">
      <c r="A157" s="49"/>
      <c r="B157" s="49"/>
      <c r="C157" s="50"/>
      <c r="D157" s="49"/>
      <c r="E157" s="49"/>
      <c r="F157" s="49"/>
      <c r="G157" s="49"/>
      <c r="H157" s="49"/>
      <c r="I157" s="49"/>
      <c r="J157" s="49"/>
      <c r="K157" s="49"/>
      <c r="L157" s="49"/>
      <c r="M157" s="49"/>
      <c r="N157" s="51"/>
      <c r="O157" s="51"/>
      <c r="P157" s="51"/>
      <c r="Q157" s="51"/>
      <c r="R157" s="51"/>
      <c r="S157" s="51"/>
      <c r="T157" s="51"/>
      <c r="U157" s="51"/>
    </row>
    <row r="158" spans="1:21" ht="46.5" customHeight="1">
      <c r="A158" s="49"/>
      <c r="B158" s="49"/>
      <c r="C158" s="50"/>
      <c r="D158" s="49"/>
      <c r="E158" s="49"/>
      <c r="F158" s="49"/>
      <c r="G158" s="49"/>
      <c r="H158" s="49"/>
      <c r="I158" s="49"/>
      <c r="J158" s="49"/>
      <c r="K158" s="49"/>
      <c r="L158" s="49"/>
      <c r="M158" s="49"/>
      <c r="N158" s="51"/>
      <c r="O158" s="51"/>
      <c r="P158" s="51"/>
      <c r="Q158" s="51"/>
      <c r="R158" s="51"/>
      <c r="S158" s="51"/>
      <c r="T158" s="51"/>
      <c r="U158" s="51"/>
    </row>
    <row r="159" spans="1:21" ht="46.5" customHeight="1">
      <c r="A159" s="49"/>
      <c r="B159" s="49"/>
      <c r="C159" s="50"/>
      <c r="D159" s="49"/>
      <c r="E159" s="49"/>
      <c r="F159" s="49"/>
      <c r="G159" s="49"/>
      <c r="H159" s="49"/>
      <c r="I159" s="49"/>
      <c r="J159" s="49"/>
      <c r="K159" s="49"/>
      <c r="L159" s="49"/>
      <c r="M159" s="49"/>
      <c r="N159" s="51"/>
      <c r="O159" s="51"/>
      <c r="P159" s="51"/>
      <c r="Q159" s="51"/>
      <c r="R159" s="51"/>
      <c r="S159" s="51"/>
      <c r="T159" s="51"/>
      <c r="U159" s="51"/>
    </row>
    <row r="160" spans="1:21" ht="46.5" customHeight="1">
      <c r="A160" s="49"/>
      <c r="B160" s="49"/>
      <c r="C160" s="50"/>
      <c r="D160" s="49"/>
      <c r="E160" s="49"/>
      <c r="F160" s="49"/>
      <c r="G160" s="49"/>
      <c r="H160" s="49"/>
      <c r="I160" s="49"/>
      <c r="J160" s="49"/>
      <c r="K160" s="49"/>
      <c r="L160" s="49"/>
      <c r="M160" s="49"/>
      <c r="N160" s="51"/>
      <c r="O160" s="51"/>
      <c r="P160" s="51"/>
      <c r="Q160" s="51"/>
      <c r="R160" s="51"/>
      <c r="S160" s="51"/>
      <c r="T160" s="51"/>
      <c r="U160" s="51"/>
    </row>
    <row r="161" spans="1:21" ht="46.5" customHeight="1">
      <c r="A161" s="49"/>
      <c r="B161" s="49"/>
      <c r="C161" s="50"/>
      <c r="D161" s="49"/>
      <c r="E161" s="49"/>
      <c r="F161" s="49"/>
      <c r="G161" s="49"/>
      <c r="H161" s="49"/>
      <c r="I161" s="49"/>
      <c r="J161" s="49"/>
      <c r="K161" s="49"/>
      <c r="L161" s="49"/>
      <c r="M161" s="49"/>
      <c r="N161" s="51"/>
      <c r="O161" s="51"/>
      <c r="P161" s="51"/>
      <c r="Q161" s="51"/>
      <c r="R161" s="51"/>
      <c r="S161" s="51"/>
      <c r="T161" s="51"/>
      <c r="U161" s="51"/>
    </row>
    <row r="162" spans="1:21" ht="46.5" customHeight="1">
      <c r="A162" s="49"/>
      <c r="B162" s="49"/>
      <c r="C162" s="50"/>
      <c r="D162" s="49"/>
      <c r="E162" s="49"/>
      <c r="F162" s="49"/>
      <c r="G162" s="49"/>
      <c r="H162" s="49"/>
      <c r="I162" s="49"/>
      <c r="J162" s="49"/>
      <c r="K162" s="49"/>
      <c r="L162" s="49"/>
      <c r="M162" s="49"/>
      <c r="N162" s="51"/>
      <c r="O162" s="51"/>
      <c r="P162" s="51"/>
      <c r="Q162" s="51"/>
      <c r="R162" s="51"/>
      <c r="S162" s="51"/>
      <c r="T162" s="51"/>
      <c r="U162" s="51"/>
    </row>
    <row r="163" spans="1:21" ht="46.5" customHeight="1">
      <c r="A163" s="49"/>
      <c r="B163" s="49"/>
      <c r="C163" s="50"/>
      <c r="D163" s="49"/>
      <c r="E163" s="49"/>
      <c r="F163" s="49"/>
      <c r="G163" s="49"/>
      <c r="H163" s="49"/>
      <c r="I163" s="49"/>
      <c r="J163" s="49"/>
      <c r="K163" s="49"/>
      <c r="L163" s="49"/>
      <c r="M163" s="49"/>
      <c r="N163" s="51"/>
      <c r="O163" s="51"/>
      <c r="P163" s="51"/>
      <c r="Q163" s="51"/>
      <c r="R163" s="51"/>
      <c r="S163" s="51"/>
      <c r="T163" s="51"/>
      <c r="U163" s="51"/>
    </row>
    <row r="164" spans="1:21" ht="46.5" customHeight="1">
      <c r="A164" s="49"/>
      <c r="B164" s="49"/>
      <c r="C164" s="50"/>
      <c r="D164" s="49"/>
      <c r="E164" s="49"/>
      <c r="F164" s="49"/>
      <c r="G164" s="49"/>
      <c r="H164" s="49"/>
      <c r="I164" s="49"/>
      <c r="J164" s="49"/>
      <c r="K164" s="49"/>
      <c r="L164" s="49"/>
      <c r="M164" s="49"/>
      <c r="N164" s="51"/>
      <c r="O164" s="51"/>
      <c r="P164" s="51"/>
      <c r="Q164" s="51"/>
      <c r="R164" s="51"/>
      <c r="S164" s="51"/>
      <c r="T164" s="51"/>
      <c r="U164" s="51"/>
    </row>
    <row r="165" spans="1:21" ht="46.5" customHeight="1">
      <c r="A165" s="49"/>
      <c r="B165" s="49"/>
      <c r="C165" s="50"/>
      <c r="D165" s="49"/>
      <c r="E165" s="49"/>
      <c r="F165" s="49"/>
      <c r="G165" s="49"/>
      <c r="H165" s="49"/>
      <c r="I165" s="49"/>
      <c r="J165" s="49"/>
      <c r="K165" s="49"/>
      <c r="L165" s="49"/>
      <c r="M165" s="49"/>
      <c r="N165" s="51"/>
      <c r="O165" s="51"/>
      <c r="P165" s="51"/>
      <c r="Q165" s="51"/>
      <c r="R165" s="51"/>
      <c r="S165" s="51"/>
      <c r="T165" s="51"/>
      <c r="U165" s="51"/>
    </row>
    <row r="166" spans="1:21" ht="46.5" customHeight="1">
      <c r="A166" s="49"/>
      <c r="B166" s="49"/>
      <c r="C166" s="50"/>
      <c r="D166" s="49"/>
      <c r="E166" s="49"/>
      <c r="F166" s="49"/>
      <c r="G166" s="49"/>
      <c r="H166" s="49"/>
      <c r="I166" s="49"/>
      <c r="J166" s="49"/>
      <c r="K166" s="49"/>
      <c r="L166" s="49"/>
      <c r="M166" s="49"/>
      <c r="N166" s="51"/>
      <c r="O166" s="51"/>
      <c r="P166" s="51"/>
      <c r="Q166" s="51"/>
      <c r="R166" s="51"/>
      <c r="S166" s="51"/>
      <c r="T166" s="51"/>
      <c r="U166" s="51"/>
    </row>
    <row r="167" spans="1:21" ht="46.5" customHeight="1">
      <c r="A167" s="49"/>
      <c r="B167" s="49"/>
      <c r="C167" s="50"/>
      <c r="D167" s="49"/>
      <c r="E167" s="49"/>
      <c r="F167" s="49"/>
      <c r="G167" s="49"/>
      <c r="H167" s="49"/>
      <c r="I167" s="49"/>
      <c r="J167" s="49"/>
      <c r="K167" s="49"/>
      <c r="L167" s="49"/>
      <c r="M167" s="49"/>
      <c r="N167" s="51"/>
      <c r="O167" s="51"/>
      <c r="P167" s="51"/>
      <c r="Q167" s="51"/>
      <c r="R167" s="51"/>
      <c r="S167" s="51"/>
      <c r="T167" s="51"/>
      <c r="U167" s="51"/>
    </row>
    <row r="168" spans="1:21" ht="46.5" customHeight="1">
      <c r="A168" s="49"/>
      <c r="B168" s="49"/>
      <c r="C168" s="50"/>
      <c r="D168" s="49"/>
      <c r="E168" s="49"/>
      <c r="F168" s="49"/>
      <c r="G168" s="49"/>
      <c r="H168" s="49"/>
      <c r="I168" s="49"/>
      <c r="J168" s="49"/>
      <c r="K168" s="49"/>
      <c r="L168" s="49"/>
      <c r="M168" s="49"/>
      <c r="N168" s="51"/>
      <c r="O168" s="51"/>
      <c r="P168" s="51"/>
      <c r="Q168" s="51"/>
      <c r="R168" s="51"/>
      <c r="S168" s="51"/>
      <c r="T168" s="51"/>
      <c r="U168" s="51"/>
    </row>
    <row r="169" spans="1:21" ht="46.5" customHeight="1">
      <c r="A169" s="49"/>
      <c r="B169" s="49"/>
      <c r="C169" s="50"/>
      <c r="D169" s="49"/>
      <c r="E169" s="49"/>
      <c r="F169" s="49"/>
      <c r="G169" s="49"/>
      <c r="H169" s="49"/>
      <c r="I169" s="49"/>
      <c r="J169" s="49"/>
      <c r="K169" s="49"/>
      <c r="L169" s="49"/>
      <c r="M169" s="49"/>
      <c r="N169" s="51"/>
      <c r="O169" s="51"/>
      <c r="P169" s="51"/>
      <c r="Q169" s="51"/>
      <c r="R169" s="51"/>
      <c r="S169" s="51"/>
      <c r="T169" s="51"/>
      <c r="U169" s="51"/>
    </row>
    <row r="170" spans="3:14" ht="46.5" customHeight="1">
      <c r="C170" s="50"/>
      <c r="D170" s="49"/>
      <c r="E170" s="49"/>
      <c r="F170" s="49"/>
      <c r="G170" s="49"/>
      <c r="H170" s="49"/>
      <c r="I170" s="49"/>
      <c r="J170" s="49"/>
      <c r="K170" s="49"/>
      <c r="L170" s="49"/>
      <c r="M170" s="49"/>
      <c r="N170" s="51"/>
    </row>
    <row r="171" spans="3:14" ht="46.5" customHeight="1">
      <c r="C171" s="50"/>
      <c r="D171" s="49"/>
      <c r="E171" s="49"/>
      <c r="F171" s="49"/>
      <c r="G171" s="49"/>
      <c r="H171" s="49"/>
      <c r="I171" s="49"/>
      <c r="J171" s="49"/>
      <c r="K171" s="49"/>
      <c r="L171" s="49"/>
      <c r="M171" s="49"/>
      <c r="N171" s="51"/>
    </row>
    <row r="172" spans="3:14" ht="46.5" customHeight="1">
      <c r="C172" s="50"/>
      <c r="D172" s="49"/>
      <c r="E172" s="49"/>
      <c r="F172" s="49"/>
      <c r="G172" s="49"/>
      <c r="H172" s="49"/>
      <c r="I172" s="49"/>
      <c r="J172" s="49"/>
      <c r="K172" s="49"/>
      <c r="L172" s="49"/>
      <c r="M172" s="49"/>
      <c r="N172" s="51"/>
    </row>
    <row r="173" spans="3:14" ht="46.5" customHeight="1">
      <c r="C173" s="50"/>
      <c r="D173" s="49"/>
      <c r="E173" s="49"/>
      <c r="F173" s="49"/>
      <c r="G173" s="49"/>
      <c r="H173" s="49"/>
      <c r="I173" s="49"/>
      <c r="J173" s="49"/>
      <c r="K173" s="49"/>
      <c r="L173" s="49"/>
      <c r="M173" s="49"/>
      <c r="N173" s="51"/>
    </row>
  </sheetData>
  <mergeCells count="287">
    <mergeCell ref="C64:C65"/>
    <mergeCell ref="C66:C67"/>
    <mergeCell ref="E64:E65"/>
    <mergeCell ref="E54:E55"/>
    <mergeCell ref="D68:D69"/>
    <mergeCell ref="E68:E69"/>
    <mergeCell ref="D70:D71"/>
    <mergeCell ref="D72:D73"/>
    <mergeCell ref="E72:E73"/>
    <mergeCell ref="D64:D65"/>
    <mergeCell ref="E66:E67"/>
    <mergeCell ref="E70:E71"/>
    <mergeCell ref="D60:D61"/>
    <mergeCell ref="E60:E61"/>
    <mergeCell ref="E56:E57"/>
    <mergeCell ref="U56:U57"/>
    <mergeCell ref="V56:V57"/>
    <mergeCell ref="D58:D59"/>
    <mergeCell ref="E58:E59"/>
    <mergeCell ref="U58:U59"/>
    <mergeCell ref="T66:T71"/>
    <mergeCell ref="V58:V59"/>
    <mergeCell ref="U60:U61"/>
    <mergeCell ref="V60:V61"/>
    <mergeCell ref="D62:D63"/>
    <mergeCell ref="E62:E63"/>
    <mergeCell ref="U62:U63"/>
    <mergeCell ref="V62:V63"/>
    <mergeCell ref="U64:U65"/>
    <mergeCell ref="V64:V65"/>
    <mergeCell ref="D66:D67"/>
    <mergeCell ref="V66:V67"/>
    <mergeCell ref="U66:U67"/>
    <mergeCell ref="C48:C49"/>
    <mergeCell ref="C50:C51"/>
    <mergeCell ref="C52:C53"/>
    <mergeCell ref="C54:C55"/>
    <mergeCell ref="C56:C57"/>
    <mergeCell ref="C58:C59"/>
    <mergeCell ref="C60:C61"/>
    <mergeCell ref="C62:C63"/>
    <mergeCell ref="D56:D57"/>
    <mergeCell ref="D52:D53"/>
    <mergeCell ref="C38:C39"/>
    <mergeCell ref="C40:C41"/>
    <mergeCell ref="C42:C43"/>
    <mergeCell ref="C44:C45"/>
    <mergeCell ref="C46:C47"/>
    <mergeCell ref="C12:C13"/>
    <mergeCell ref="C14:C15"/>
    <mergeCell ref="C16:C17"/>
    <mergeCell ref="E18:E19"/>
    <mergeCell ref="C18:C19"/>
    <mergeCell ref="C20:C21"/>
    <mergeCell ref="C22:C23"/>
    <mergeCell ref="C24:C25"/>
    <mergeCell ref="C26:C27"/>
    <mergeCell ref="D14:D15"/>
    <mergeCell ref="E14:E15"/>
    <mergeCell ref="D16:D17"/>
    <mergeCell ref="E16:E17"/>
    <mergeCell ref="D20:D21"/>
    <mergeCell ref="E20:E21"/>
    <mergeCell ref="D38:D39"/>
    <mergeCell ref="E38:E39"/>
    <mergeCell ref="D24:D25"/>
    <mergeCell ref="E24:E25"/>
    <mergeCell ref="E52:E53"/>
    <mergeCell ref="U52:U53"/>
    <mergeCell ref="V52:V53"/>
    <mergeCell ref="D54:D55"/>
    <mergeCell ref="U54:U55"/>
    <mergeCell ref="U38:U39"/>
    <mergeCell ref="V38:V39"/>
    <mergeCell ref="D40:D41"/>
    <mergeCell ref="E40:E41"/>
    <mergeCell ref="U40:U41"/>
    <mergeCell ref="V40:V41"/>
    <mergeCell ref="D48:D49"/>
    <mergeCell ref="E48:E49"/>
    <mergeCell ref="U48:U49"/>
    <mergeCell ref="V48:V49"/>
    <mergeCell ref="D42:D43"/>
    <mergeCell ref="E42:E43"/>
    <mergeCell ref="U42:U43"/>
    <mergeCell ref="V42:V43"/>
    <mergeCell ref="V54:V55"/>
    <mergeCell ref="E34:E35"/>
    <mergeCell ref="U34:U35"/>
    <mergeCell ref="V34:V35"/>
    <mergeCell ref="D36:D37"/>
    <mergeCell ref="E36:E37"/>
    <mergeCell ref="U36:U37"/>
    <mergeCell ref="V36:V37"/>
    <mergeCell ref="D50:D51"/>
    <mergeCell ref="E50:E51"/>
    <mergeCell ref="U50:U51"/>
    <mergeCell ref="V50:V51"/>
    <mergeCell ref="C32:C33"/>
    <mergeCell ref="C34:C35"/>
    <mergeCell ref="V68:V69"/>
    <mergeCell ref="V70:V71"/>
    <mergeCell ref="V72:V73"/>
    <mergeCell ref="V74:V75"/>
    <mergeCell ref="D18:D19"/>
    <mergeCell ref="D26:D27"/>
    <mergeCell ref="E26:E27"/>
    <mergeCell ref="U26:U27"/>
    <mergeCell ref="V26:V27"/>
    <mergeCell ref="D28:D29"/>
    <mergeCell ref="E28:E29"/>
    <mergeCell ref="U28:U29"/>
    <mergeCell ref="V28:V29"/>
    <mergeCell ref="U32:U33"/>
    <mergeCell ref="V32:V33"/>
    <mergeCell ref="D30:D31"/>
    <mergeCell ref="E30:E31"/>
    <mergeCell ref="U30:U31"/>
    <mergeCell ref="V30:V31"/>
    <mergeCell ref="D32:D33"/>
    <mergeCell ref="E32:E33"/>
    <mergeCell ref="D34:D35"/>
    <mergeCell ref="B107:H107"/>
    <mergeCell ref="B106:H106"/>
    <mergeCell ref="I106:O106"/>
    <mergeCell ref="I107:O107"/>
    <mergeCell ref="V76:V77"/>
    <mergeCell ref="U68:U69"/>
    <mergeCell ref="U70:U71"/>
    <mergeCell ref="U72:U73"/>
    <mergeCell ref="U74:U75"/>
    <mergeCell ref="U76:U77"/>
    <mergeCell ref="A102:S102"/>
    <mergeCell ref="D76:D77"/>
    <mergeCell ref="E76:E77"/>
    <mergeCell ref="C68:C69"/>
    <mergeCell ref="C70:C71"/>
    <mergeCell ref="C72:C73"/>
    <mergeCell ref="C74:C75"/>
    <mergeCell ref="B72:B85"/>
    <mergeCell ref="T72:T85"/>
    <mergeCell ref="C76:C77"/>
    <mergeCell ref="D74:D75"/>
    <mergeCell ref="E74:E75"/>
    <mergeCell ref="C78:C79"/>
    <mergeCell ref="D78:D79"/>
    <mergeCell ref="U10:U11"/>
    <mergeCell ref="U12:U13"/>
    <mergeCell ref="U44:U45"/>
    <mergeCell ref="V46:V47"/>
    <mergeCell ref="U14:U15"/>
    <mergeCell ref="V14:V15"/>
    <mergeCell ref="U16:U17"/>
    <mergeCell ref="V16:V17"/>
    <mergeCell ref="U18:U19"/>
    <mergeCell ref="V18:V19"/>
    <mergeCell ref="U20:U21"/>
    <mergeCell ref="V20:V21"/>
    <mergeCell ref="U22:U23"/>
    <mergeCell ref="V22:V23"/>
    <mergeCell ref="U8:U9"/>
    <mergeCell ref="U46:U47"/>
    <mergeCell ref="E10:E11"/>
    <mergeCell ref="U24:U25"/>
    <mergeCell ref="V24:V25"/>
    <mergeCell ref="C8:C9"/>
    <mergeCell ref="D8:D9"/>
    <mergeCell ref="E8:E9"/>
    <mergeCell ref="T6:U6"/>
    <mergeCell ref="V6:V7"/>
    <mergeCell ref="V8:V9"/>
    <mergeCell ref="C10:C11"/>
    <mergeCell ref="D10:D11"/>
    <mergeCell ref="D22:D23"/>
    <mergeCell ref="E22:E23"/>
    <mergeCell ref="V10:V11"/>
    <mergeCell ref="D46:D47"/>
    <mergeCell ref="E46:E47"/>
    <mergeCell ref="D44:D45"/>
    <mergeCell ref="E44:E45"/>
    <mergeCell ref="V12:V13"/>
    <mergeCell ref="V44:V45"/>
    <mergeCell ref="D12:D13"/>
    <mergeCell ref="E12:E13"/>
    <mergeCell ref="A1:C3"/>
    <mergeCell ref="D1:V1"/>
    <mergeCell ref="D2:V2"/>
    <mergeCell ref="C6:C7"/>
    <mergeCell ref="D6:E6"/>
    <mergeCell ref="F6:S6"/>
    <mergeCell ref="A5:C5"/>
    <mergeCell ref="D4:V4"/>
    <mergeCell ref="D5:V5"/>
    <mergeCell ref="A4:C4"/>
    <mergeCell ref="A6:A7"/>
    <mergeCell ref="B6:B7"/>
    <mergeCell ref="D3:U3"/>
    <mergeCell ref="A8:A23"/>
    <mergeCell ref="B8:B13"/>
    <mergeCell ref="T8:T13"/>
    <mergeCell ref="B14:B23"/>
    <mergeCell ref="T14:T23"/>
    <mergeCell ref="A24:A85"/>
    <mergeCell ref="B24:B29"/>
    <mergeCell ref="T24:T29"/>
    <mergeCell ref="B30:B37"/>
    <mergeCell ref="T30:T37"/>
    <mergeCell ref="B38:B41"/>
    <mergeCell ref="T38:T41"/>
    <mergeCell ref="B42:B45"/>
    <mergeCell ref="T42:T45"/>
    <mergeCell ref="B46:B53"/>
    <mergeCell ref="T46:T53"/>
    <mergeCell ref="B54:B59"/>
    <mergeCell ref="T54:T59"/>
    <mergeCell ref="B60:B65"/>
    <mergeCell ref="T60:T65"/>
    <mergeCell ref="B66:B71"/>
    <mergeCell ref="C36:C37"/>
    <mergeCell ref="C28:C29"/>
    <mergeCell ref="C30:C31"/>
    <mergeCell ref="C92:C93"/>
    <mergeCell ref="D92:D93"/>
    <mergeCell ref="E92:E93"/>
    <mergeCell ref="U78:U79"/>
    <mergeCell ref="V78:V79"/>
    <mergeCell ref="C80:C81"/>
    <mergeCell ref="D80:D81"/>
    <mergeCell ref="E80:E81"/>
    <mergeCell ref="U80:U81"/>
    <mergeCell ref="V80:V81"/>
    <mergeCell ref="C82:C83"/>
    <mergeCell ref="D82:D83"/>
    <mergeCell ref="E82:E83"/>
    <mergeCell ref="U82:U83"/>
    <mergeCell ref="V82:V83"/>
    <mergeCell ref="E78:E79"/>
    <mergeCell ref="C84:C85"/>
    <mergeCell ref="D84:D85"/>
    <mergeCell ref="V96:V97"/>
    <mergeCell ref="C98:C99"/>
    <mergeCell ref="D98:D99"/>
    <mergeCell ref="E84:E85"/>
    <mergeCell ref="U84:U85"/>
    <mergeCell ref="V84:V85"/>
    <mergeCell ref="A86:A99"/>
    <mergeCell ref="B86:B93"/>
    <mergeCell ref="C86:C87"/>
    <mergeCell ref="D86:D87"/>
    <mergeCell ref="E86:E87"/>
    <mergeCell ref="T86:T93"/>
    <mergeCell ref="U86:U87"/>
    <mergeCell ref="V86:V87"/>
    <mergeCell ref="C88:C89"/>
    <mergeCell ref="D88:D89"/>
    <mergeCell ref="E88:E89"/>
    <mergeCell ref="U88:U89"/>
    <mergeCell ref="V88:V89"/>
    <mergeCell ref="C90:C91"/>
    <mergeCell ref="D90:D91"/>
    <mergeCell ref="E90:E91"/>
    <mergeCell ref="U90:U91"/>
    <mergeCell ref="V90:V91"/>
    <mergeCell ref="E98:E99"/>
    <mergeCell ref="U98:U99"/>
    <mergeCell ref="V98:V99"/>
    <mergeCell ref="U92:U93"/>
    <mergeCell ref="V92:V93"/>
    <mergeCell ref="B94:B99"/>
    <mergeCell ref="A100:A101"/>
    <mergeCell ref="B100:B101"/>
    <mergeCell ref="C100:C101"/>
    <mergeCell ref="D100:D101"/>
    <mergeCell ref="E100:E101"/>
    <mergeCell ref="T100:T101"/>
    <mergeCell ref="U100:U101"/>
    <mergeCell ref="V100:V101"/>
    <mergeCell ref="C94:C95"/>
    <mergeCell ref="D94:D95"/>
    <mergeCell ref="E94:E95"/>
    <mergeCell ref="T94:T99"/>
    <mergeCell ref="U94:U95"/>
    <mergeCell ref="V94:V95"/>
    <mergeCell ref="C96:C97"/>
    <mergeCell ref="D96:D97"/>
    <mergeCell ref="E96:E97"/>
    <mergeCell ref="U96:U97"/>
  </mergeCells>
  <printOptions horizontalCentered="1" verticalCentered="1"/>
  <pageMargins left="0" right="0" top="0" bottom="0.5905511811023623" header="0.31496062992125984" footer="0"/>
  <pageSetup fitToHeight="0" horizontalDpi="600" verticalDpi="600" orientation="portrait" scale="55" r:id="rId3"/>
  <headerFooter>
    <oddFooter>&amp;C&amp;G</oddFooter>
  </headerFooter>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1729"/>
  <sheetViews>
    <sheetView zoomScale="84" zoomScaleNormal="84" workbookViewId="0" topLeftCell="A1">
      <selection activeCell="R7" sqref="R7"/>
    </sheetView>
  </sheetViews>
  <sheetFormatPr defaultColWidth="11.421875" defaultRowHeight="15"/>
  <cols>
    <col min="1" max="1" width="11.421875" style="67" customWidth="1"/>
    <col min="2" max="2" width="15.00390625" style="67" customWidth="1"/>
    <col min="3" max="3" width="11.421875" style="67" customWidth="1"/>
    <col min="4" max="4" width="16.8515625" style="67" customWidth="1"/>
    <col min="5" max="5" width="24.28125" style="67" customWidth="1"/>
    <col min="6" max="6" width="22.28125" style="68" customWidth="1"/>
    <col min="7" max="7" width="11.421875" style="67" hidden="1" customWidth="1"/>
    <col min="8" max="8" width="1.7109375" style="67" hidden="1" customWidth="1"/>
    <col min="9" max="9" width="19.57421875" style="67" customWidth="1"/>
    <col min="10" max="10" width="21.57421875" style="67" customWidth="1"/>
    <col min="11" max="11" width="11.421875" style="69" hidden="1" customWidth="1"/>
    <col min="12" max="12" width="11.421875" style="67" hidden="1" customWidth="1"/>
    <col min="13" max="29" width="11.421875" style="67" customWidth="1"/>
    <col min="30" max="30" width="18.28125" style="67" bestFit="1" customWidth="1"/>
    <col min="31" max="31" width="16.140625" style="67" customWidth="1"/>
    <col min="32" max="32" width="13.140625" style="67" customWidth="1"/>
    <col min="33" max="16383" width="11.421875" style="67" customWidth="1"/>
  </cols>
  <sheetData>
    <row r="1" spans="1:24" ht="20.25">
      <c r="A1" s="868"/>
      <c r="B1" s="869"/>
      <c r="C1" s="869"/>
      <c r="D1" s="869"/>
      <c r="E1" s="874" t="s">
        <v>135</v>
      </c>
      <c r="F1" s="875"/>
      <c r="G1" s="875"/>
      <c r="H1" s="875"/>
      <c r="I1" s="875"/>
      <c r="J1" s="875"/>
      <c r="K1" s="875"/>
      <c r="L1" s="875"/>
      <c r="M1" s="875"/>
      <c r="N1" s="875"/>
      <c r="O1" s="875"/>
      <c r="P1" s="875"/>
      <c r="Q1" s="875"/>
      <c r="R1" s="875"/>
      <c r="S1" s="875"/>
      <c r="T1" s="875"/>
      <c r="U1" s="875"/>
      <c r="V1" s="875"/>
      <c r="W1" s="875"/>
      <c r="X1" s="876"/>
    </row>
    <row r="2" spans="1:24" ht="38.25" customHeight="1">
      <c r="A2" s="870"/>
      <c r="B2" s="871"/>
      <c r="C2" s="871"/>
      <c r="D2" s="871"/>
      <c r="E2" s="877" t="s">
        <v>560</v>
      </c>
      <c r="F2" s="878"/>
      <c r="G2" s="878"/>
      <c r="H2" s="878"/>
      <c r="I2" s="878"/>
      <c r="J2" s="878"/>
      <c r="K2" s="878"/>
      <c r="L2" s="878"/>
      <c r="M2" s="878"/>
      <c r="N2" s="878"/>
      <c r="O2" s="878"/>
      <c r="P2" s="878"/>
      <c r="Q2" s="878"/>
      <c r="R2" s="878"/>
      <c r="S2" s="878"/>
      <c r="T2" s="878"/>
      <c r="U2" s="878"/>
      <c r="V2" s="878"/>
      <c r="W2" s="878"/>
      <c r="X2" s="879"/>
    </row>
    <row r="3" spans="1:24" ht="27" thickBot="1">
      <c r="A3" s="872"/>
      <c r="B3" s="873"/>
      <c r="C3" s="873"/>
      <c r="D3" s="873"/>
      <c r="E3" s="880" t="s">
        <v>561</v>
      </c>
      <c r="F3" s="881"/>
      <c r="G3" s="881"/>
      <c r="H3" s="881"/>
      <c r="I3" s="881"/>
      <c r="J3" s="881"/>
      <c r="K3" s="881"/>
      <c r="L3" s="881"/>
      <c r="M3" s="881"/>
      <c r="N3" s="881"/>
      <c r="O3" s="881"/>
      <c r="P3" s="881"/>
      <c r="Q3" s="882"/>
      <c r="R3" s="883" t="s">
        <v>125</v>
      </c>
      <c r="S3" s="884"/>
      <c r="T3" s="884"/>
      <c r="U3" s="884"/>
      <c r="V3" s="884"/>
      <c r="W3" s="884"/>
      <c r="X3" s="885"/>
    </row>
    <row r="4" spans="1:24" ht="15.75">
      <c r="A4" s="886" t="s">
        <v>32</v>
      </c>
      <c r="B4" s="887"/>
      <c r="C4" s="887"/>
      <c r="D4" s="888"/>
      <c r="E4" s="889" t="s">
        <v>231</v>
      </c>
      <c r="F4" s="890"/>
      <c r="G4" s="890"/>
      <c r="H4" s="890"/>
      <c r="I4" s="890"/>
      <c r="J4" s="890"/>
      <c r="K4" s="890"/>
      <c r="L4" s="890"/>
      <c r="M4" s="890"/>
      <c r="N4" s="890"/>
      <c r="O4" s="890"/>
      <c r="P4" s="890"/>
      <c r="Q4" s="890"/>
      <c r="R4" s="890"/>
      <c r="S4" s="890"/>
      <c r="T4" s="890"/>
      <c r="U4" s="890"/>
      <c r="V4" s="890"/>
      <c r="W4" s="890"/>
      <c r="X4" s="891"/>
    </row>
    <row r="5" spans="1:24" ht="16.5" thickBot="1">
      <c r="A5" s="892" t="s">
        <v>33</v>
      </c>
      <c r="B5" s="893"/>
      <c r="C5" s="893"/>
      <c r="D5" s="894"/>
      <c r="E5" s="895" t="s">
        <v>562</v>
      </c>
      <c r="F5" s="896"/>
      <c r="G5" s="896"/>
      <c r="H5" s="896"/>
      <c r="I5" s="896"/>
      <c r="J5" s="896"/>
      <c r="K5" s="896"/>
      <c r="L5" s="896"/>
      <c r="M5" s="896"/>
      <c r="N5" s="896"/>
      <c r="O5" s="896"/>
      <c r="P5" s="896"/>
      <c r="Q5" s="896"/>
      <c r="R5" s="896"/>
      <c r="S5" s="896"/>
      <c r="T5" s="896"/>
      <c r="U5" s="896"/>
      <c r="V5" s="896"/>
      <c r="W5" s="896"/>
      <c r="X5" s="897"/>
    </row>
    <row r="6" spans="1:24" ht="15">
      <c r="A6" s="899" t="s">
        <v>40</v>
      </c>
      <c r="B6" s="901" t="s">
        <v>41</v>
      </c>
      <c r="C6" s="901" t="s">
        <v>110</v>
      </c>
      <c r="D6" s="901" t="s">
        <v>42</v>
      </c>
      <c r="E6" s="903" t="s">
        <v>109</v>
      </c>
      <c r="F6" s="904"/>
      <c r="G6" s="904"/>
      <c r="H6" s="904"/>
      <c r="I6" s="903" t="s">
        <v>442</v>
      </c>
      <c r="J6" s="904"/>
      <c r="K6" s="904"/>
      <c r="L6" s="905"/>
      <c r="M6" s="903" t="s">
        <v>43</v>
      </c>
      <c r="N6" s="904"/>
      <c r="O6" s="904"/>
      <c r="P6" s="904"/>
      <c r="Q6" s="905"/>
      <c r="R6" s="903" t="s">
        <v>49</v>
      </c>
      <c r="S6" s="904"/>
      <c r="T6" s="904"/>
      <c r="U6" s="904"/>
      <c r="V6" s="904"/>
      <c r="W6" s="904"/>
      <c r="X6" s="908"/>
    </row>
    <row r="7" spans="1:24" ht="102" thickBot="1">
      <c r="A7" s="900"/>
      <c r="B7" s="902"/>
      <c r="C7" s="902"/>
      <c r="D7" s="902"/>
      <c r="E7" s="79" t="s">
        <v>108</v>
      </c>
      <c r="F7" s="79" t="s">
        <v>107</v>
      </c>
      <c r="G7" s="79" t="s">
        <v>106</v>
      </c>
      <c r="H7" s="79" t="s">
        <v>105</v>
      </c>
      <c r="I7" s="79" t="s">
        <v>108</v>
      </c>
      <c r="J7" s="79" t="s">
        <v>107</v>
      </c>
      <c r="K7" s="79" t="s">
        <v>106</v>
      </c>
      <c r="L7" s="79" t="s">
        <v>105</v>
      </c>
      <c r="M7" s="80" t="s">
        <v>44</v>
      </c>
      <c r="N7" s="80" t="s">
        <v>45</v>
      </c>
      <c r="O7" s="80" t="s">
        <v>46</v>
      </c>
      <c r="P7" s="80" t="s">
        <v>47</v>
      </c>
      <c r="Q7" s="80" t="s">
        <v>48</v>
      </c>
      <c r="R7" s="80" t="s">
        <v>50</v>
      </c>
      <c r="S7" s="80" t="s">
        <v>51</v>
      </c>
      <c r="T7" s="80" t="s">
        <v>104</v>
      </c>
      <c r="U7" s="80" t="s">
        <v>52</v>
      </c>
      <c r="V7" s="80" t="s">
        <v>53</v>
      </c>
      <c r="W7" s="81" t="s">
        <v>54</v>
      </c>
      <c r="X7" s="82" t="s">
        <v>55</v>
      </c>
    </row>
    <row r="8" spans="1:24" ht="15">
      <c r="A8" s="910">
        <v>1</v>
      </c>
      <c r="B8" s="913" t="s">
        <v>291</v>
      </c>
      <c r="C8" s="898" t="s">
        <v>292</v>
      </c>
      <c r="D8" s="83" t="s">
        <v>34</v>
      </c>
      <c r="E8" s="84">
        <v>45</v>
      </c>
      <c r="F8" s="565">
        <v>45</v>
      </c>
      <c r="G8" s="565"/>
      <c r="H8" s="566"/>
      <c r="I8" s="567">
        <v>0</v>
      </c>
      <c r="J8" s="568">
        <v>0</v>
      </c>
      <c r="K8" s="86"/>
      <c r="L8" s="87"/>
      <c r="M8" s="898" t="s">
        <v>293</v>
      </c>
      <c r="N8" s="898" t="s">
        <v>294</v>
      </c>
      <c r="O8" s="898" t="s">
        <v>295</v>
      </c>
      <c r="P8" s="898" t="s">
        <v>296</v>
      </c>
      <c r="Q8" s="898" t="s">
        <v>297</v>
      </c>
      <c r="R8" s="898">
        <v>480</v>
      </c>
      <c r="S8" s="898">
        <v>462</v>
      </c>
      <c r="T8" s="898"/>
      <c r="U8" s="898" t="s">
        <v>298</v>
      </c>
      <c r="V8" s="898" t="s">
        <v>298</v>
      </c>
      <c r="W8" s="898" t="s">
        <v>298</v>
      </c>
      <c r="X8" s="909">
        <v>942</v>
      </c>
    </row>
    <row r="9" spans="1:24" ht="15">
      <c r="A9" s="911"/>
      <c r="B9" s="913"/>
      <c r="C9" s="898"/>
      <c r="D9" s="88" t="s">
        <v>35</v>
      </c>
      <c r="E9" s="89">
        <v>213915000</v>
      </c>
      <c r="F9" s="569">
        <v>213915000</v>
      </c>
      <c r="G9" s="569"/>
      <c r="H9" s="570"/>
      <c r="I9" s="569">
        <v>96998000</v>
      </c>
      <c r="J9" s="569">
        <v>141273000</v>
      </c>
      <c r="K9" s="89"/>
      <c r="L9" s="90"/>
      <c r="M9" s="898"/>
      <c r="N9" s="898"/>
      <c r="O9" s="898"/>
      <c r="P9" s="898"/>
      <c r="Q9" s="898"/>
      <c r="R9" s="898"/>
      <c r="S9" s="898"/>
      <c r="T9" s="898"/>
      <c r="U9" s="898"/>
      <c r="V9" s="898"/>
      <c r="W9" s="898"/>
      <c r="X9" s="909"/>
    </row>
    <row r="10" spans="1:24" ht="15">
      <c r="A10" s="911"/>
      <c r="B10" s="913"/>
      <c r="C10" s="898"/>
      <c r="D10" s="83" t="s">
        <v>36</v>
      </c>
      <c r="E10" s="91">
        <v>0</v>
      </c>
      <c r="F10" s="571">
        <v>50</v>
      </c>
      <c r="G10" s="565"/>
      <c r="H10" s="572"/>
      <c r="I10" s="571">
        <v>0</v>
      </c>
      <c r="J10" s="573">
        <v>0</v>
      </c>
      <c r="K10" s="93"/>
      <c r="L10" s="90"/>
      <c r="M10" s="898"/>
      <c r="N10" s="898"/>
      <c r="O10" s="898"/>
      <c r="P10" s="898"/>
      <c r="Q10" s="898"/>
      <c r="R10" s="898"/>
      <c r="S10" s="898"/>
      <c r="T10" s="898"/>
      <c r="U10" s="898"/>
      <c r="V10" s="898"/>
      <c r="W10" s="898"/>
      <c r="X10" s="909"/>
    </row>
    <row r="11" spans="1:24" ht="15.75" thickBot="1">
      <c r="A11" s="912"/>
      <c r="B11" s="913"/>
      <c r="C11" s="898"/>
      <c r="D11" s="88" t="s">
        <v>37</v>
      </c>
      <c r="E11" s="94">
        <v>40926433</v>
      </c>
      <c r="F11" s="574">
        <v>40926433</v>
      </c>
      <c r="G11" s="575"/>
      <c r="H11" s="576"/>
      <c r="I11" s="577">
        <v>10844833</v>
      </c>
      <c r="J11" s="574">
        <v>10844833</v>
      </c>
      <c r="K11" s="96"/>
      <c r="L11" s="97"/>
      <c r="M11" s="898"/>
      <c r="N11" s="898"/>
      <c r="O11" s="898"/>
      <c r="P11" s="898"/>
      <c r="Q11" s="898"/>
      <c r="R11" s="898"/>
      <c r="S11" s="898"/>
      <c r="T11" s="898"/>
      <c r="U11" s="898"/>
      <c r="V11" s="898"/>
      <c r="W11" s="898"/>
      <c r="X11" s="909"/>
    </row>
    <row r="12" spans="1:24" ht="15">
      <c r="A12" s="910">
        <v>2</v>
      </c>
      <c r="B12" s="916" t="s">
        <v>299</v>
      </c>
      <c r="C12" s="922" t="s">
        <v>455</v>
      </c>
      <c r="D12" s="83" t="s">
        <v>34</v>
      </c>
      <c r="E12" s="86">
        <v>90</v>
      </c>
      <c r="F12" s="578">
        <v>90</v>
      </c>
      <c r="G12" s="578"/>
      <c r="H12" s="578"/>
      <c r="I12" s="579">
        <v>74.98</v>
      </c>
      <c r="J12" s="580">
        <v>84.98</v>
      </c>
      <c r="K12" s="86"/>
      <c r="L12" s="99"/>
      <c r="M12" s="906" t="s">
        <v>300</v>
      </c>
      <c r="N12" s="906" t="s">
        <v>301</v>
      </c>
      <c r="O12" s="906" t="s">
        <v>302</v>
      </c>
      <c r="P12" s="906" t="s">
        <v>303</v>
      </c>
      <c r="Q12" s="906" t="s">
        <v>304</v>
      </c>
      <c r="R12" s="906" t="s">
        <v>305</v>
      </c>
      <c r="S12" s="922" t="s">
        <v>306</v>
      </c>
      <c r="T12" s="924"/>
      <c r="U12" s="906" t="s">
        <v>298</v>
      </c>
      <c r="V12" s="906" t="s">
        <v>298</v>
      </c>
      <c r="W12" s="906" t="s">
        <v>298</v>
      </c>
      <c r="X12" s="914" t="s">
        <v>307</v>
      </c>
    </row>
    <row r="13" spans="1:24" ht="15">
      <c r="A13" s="911"/>
      <c r="B13" s="913"/>
      <c r="C13" s="923"/>
      <c r="D13" s="88" t="s">
        <v>35</v>
      </c>
      <c r="E13" s="89">
        <v>1163330000</v>
      </c>
      <c r="F13" s="569">
        <v>1163330000</v>
      </c>
      <c r="G13" s="569"/>
      <c r="H13" s="569"/>
      <c r="I13" s="569">
        <v>679698000</v>
      </c>
      <c r="J13" s="569">
        <v>831965000</v>
      </c>
      <c r="K13" s="89"/>
      <c r="L13" s="100"/>
      <c r="M13" s="907"/>
      <c r="N13" s="907"/>
      <c r="O13" s="907"/>
      <c r="P13" s="907"/>
      <c r="Q13" s="907"/>
      <c r="R13" s="907"/>
      <c r="S13" s="923"/>
      <c r="T13" s="898"/>
      <c r="U13" s="907"/>
      <c r="V13" s="907"/>
      <c r="W13" s="907"/>
      <c r="X13" s="915"/>
    </row>
    <row r="14" spans="1:24" ht="15">
      <c r="A14" s="911"/>
      <c r="B14" s="913"/>
      <c r="C14" s="923"/>
      <c r="D14" s="83" t="s">
        <v>36</v>
      </c>
      <c r="E14" s="91">
        <v>0</v>
      </c>
      <c r="F14" s="571"/>
      <c r="G14" s="567"/>
      <c r="H14" s="571"/>
      <c r="I14" s="571">
        <v>0</v>
      </c>
      <c r="J14" s="569"/>
      <c r="K14" s="93"/>
      <c r="L14" s="101"/>
      <c r="M14" s="907"/>
      <c r="N14" s="907"/>
      <c r="O14" s="907"/>
      <c r="P14" s="907"/>
      <c r="Q14" s="907"/>
      <c r="R14" s="907"/>
      <c r="S14" s="923"/>
      <c r="T14" s="898"/>
      <c r="U14" s="907"/>
      <c r="V14" s="907"/>
      <c r="W14" s="907"/>
      <c r="X14" s="915"/>
    </row>
    <row r="15" spans="1:24" ht="15.75" thickBot="1">
      <c r="A15" s="912"/>
      <c r="B15" s="913"/>
      <c r="C15" s="923"/>
      <c r="D15" s="102" t="s">
        <v>37</v>
      </c>
      <c r="E15" s="94">
        <v>145385133.01101953</v>
      </c>
      <c r="F15" s="574">
        <v>145385133</v>
      </c>
      <c r="G15" s="574"/>
      <c r="H15" s="574"/>
      <c r="I15" s="577">
        <v>106659767.01102</v>
      </c>
      <c r="J15" s="574">
        <v>124647910</v>
      </c>
      <c r="K15" s="95"/>
      <c r="L15" s="103"/>
      <c r="M15" s="907"/>
      <c r="N15" s="907"/>
      <c r="O15" s="907"/>
      <c r="P15" s="907"/>
      <c r="Q15" s="907"/>
      <c r="R15" s="907"/>
      <c r="S15" s="923"/>
      <c r="T15" s="898"/>
      <c r="U15" s="907"/>
      <c r="V15" s="907"/>
      <c r="W15" s="907"/>
      <c r="X15" s="915"/>
    </row>
    <row r="16" spans="1:24" ht="15">
      <c r="A16" s="910">
        <v>3</v>
      </c>
      <c r="B16" s="916" t="s">
        <v>308</v>
      </c>
      <c r="C16" s="906" t="s">
        <v>309</v>
      </c>
      <c r="D16" s="104" t="s">
        <v>34</v>
      </c>
      <c r="E16" s="98">
        <v>90</v>
      </c>
      <c r="F16" s="581">
        <v>90</v>
      </c>
      <c r="G16" s="581"/>
      <c r="H16" s="581"/>
      <c r="I16" s="580">
        <v>63.2</v>
      </c>
      <c r="J16" s="580">
        <v>68.3</v>
      </c>
      <c r="K16" s="86"/>
      <c r="L16" s="105"/>
      <c r="M16" s="916" t="s">
        <v>310</v>
      </c>
      <c r="N16" s="916" t="s">
        <v>311</v>
      </c>
      <c r="O16" s="916" t="s">
        <v>312</v>
      </c>
      <c r="P16" s="919" t="s">
        <v>296</v>
      </c>
      <c r="Q16" s="919" t="s">
        <v>313</v>
      </c>
      <c r="R16" s="919" t="s">
        <v>298</v>
      </c>
      <c r="S16" s="919" t="s">
        <v>298</v>
      </c>
      <c r="T16" s="924"/>
      <c r="U16" s="919" t="s">
        <v>298</v>
      </c>
      <c r="V16" s="919" t="s">
        <v>298</v>
      </c>
      <c r="W16" s="919" t="s">
        <v>298</v>
      </c>
      <c r="X16" s="925">
        <v>5538839</v>
      </c>
    </row>
    <row r="17" spans="1:24" ht="15">
      <c r="A17" s="911"/>
      <c r="B17" s="913"/>
      <c r="C17" s="907"/>
      <c r="D17" s="88" t="s">
        <v>35</v>
      </c>
      <c r="E17" s="89">
        <v>2129645000</v>
      </c>
      <c r="F17" s="569">
        <v>2129645000</v>
      </c>
      <c r="G17" s="569"/>
      <c r="H17" s="569"/>
      <c r="I17" s="569">
        <v>84011500</v>
      </c>
      <c r="J17" s="569">
        <v>84011500</v>
      </c>
      <c r="K17" s="89"/>
      <c r="L17" s="100"/>
      <c r="M17" s="913"/>
      <c r="N17" s="913"/>
      <c r="O17" s="913"/>
      <c r="P17" s="920"/>
      <c r="Q17" s="920"/>
      <c r="R17" s="920"/>
      <c r="S17" s="920"/>
      <c r="T17" s="898"/>
      <c r="U17" s="920"/>
      <c r="V17" s="920"/>
      <c r="W17" s="920"/>
      <c r="X17" s="926"/>
    </row>
    <row r="18" spans="1:24" ht="15">
      <c r="A18" s="911"/>
      <c r="B18" s="913"/>
      <c r="C18" s="907"/>
      <c r="D18" s="83" t="s">
        <v>36</v>
      </c>
      <c r="E18" s="91">
        <v>0</v>
      </c>
      <c r="F18" s="571"/>
      <c r="G18" s="567"/>
      <c r="H18" s="571"/>
      <c r="I18" s="571">
        <v>0</v>
      </c>
      <c r="J18" s="569"/>
      <c r="K18" s="93"/>
      <c r="L18" s="106"/>
      <c r="M18" s="913"/>
      <c r="N18" s="913"/>
      <c r="O18" s="913"/>
      <c r="P18" s="920"/>
      <c r="Q18" s="920"/>
      <c r="R18" s="920"/>
      <c r="S18" s="920"/>
      <c r="T18" s="898"/>
      <c r="U18" s="920"/>
      <c r="V18" s="920"/>
      <c r="W18" s="920"/>
      <c r="X18" s="926"/>
    </row>
    <row r="19" spans="1:24" ht="15.75" thickBot="1">
      <c r="A19" s="912"/>
      <c r="B19" s="917"/>
      <c r="C19" s="918"/>
      <c r="D19" s="107" t="s">
        <v>37</v>
      </c>
      <c r="E19" s="96">
        <v>991549498</v>
      </c>
      <c r="F19" s="575">
        <v>991549498</v>
      </c>
      <c r="G19" s="575"/>
      <c r="H19" s="575"/>
      <c r="I19" s="575">
        <v>12404834</v>
      </c>
      <c r="J19" s="575">
        <v>378466836</v>
      </c>
      <c r="K19" s="96"/>
      <c r="L19" s="108"/>
      <c r="M19" s="917"/>
      <c r="N19" s="917"/>
      <c r="O19" s="917"/>
      <c r="P19" s="921"/>
      <c r="Q19" s="921"/>
      <c r="R19" s="921"/>
      <c r="S19" s="921"/>
      <c r="T19" s="940"/>
      <c r="U19" s="921"/>
      <c r="V19" s="921"/>
      <c r="W19" s="921"/>
      <c r="X19" s="927"/>
    </row>
    <row r="20" spans="1:24" ht="15">
      <c r="A20" s="928">
        <v>4</v>
      </c>
      <c r="B20" s="913" t="s">
        <v>314</v>
      </c>
      <c r="C20" s="907" t="s">
        <v>315</v>
      </c>
      <c r="D20" s="110" t="s">
        <v>34</v>
      </c>
      <c r="E20" s="111">
        <v>1</v>
      </c>
      <c r="F20" s="582">
        <v>1</v>
      </c>
      <c r="G20" s="583"/>
      <c r="H20" s="583"/>
      <c r="I20" s="583">
        <v>1</v>
      </c>
      <c r="J20" s="583">
        <v>1</v>
      </c>
      <c r="K20" s="112"/>
      <c r="L20" s="109"/>
      <c r="M20" s="913" t="s">
        <v>316</v>
      </c>
      <c r="N20" s="913" t="s">
        <v>317</v>
      </c>
      <c r="O20" s="913" t="s">
        <v>318</v>
      </c>
      <c r="P20" s="913" t="s">
        <v>319</v>
      </c>
      <c r="Q20" s="913" t="s">
        <v>313</v>
      </c>
      <c r="R20" s="920" t="s">
        <v>298</v>
      </c>
      <c r="S20" s="920" t="s">
        <v>298</v>
      </c>
      <c r="T20" s="898"/>
      <c r="U20" s="913" t="s">
        <v>298</v>
      </c>
      <c r="V20" s="913" t="s">
        <v>298</v>
      </c>
      <c r="W20" s="913" t="s">
        <v>298</v>
      </c>
      <c r="X20" s="926">
        <v>88239</v>
      </c>
    </row>
    <row r="21" spans="1:24" ht="15">
      <c r="A21" s="928"/>
      <c r="B21" s="913"/>
      <c r="C21" s="907"/>
      <c r="D21" s="88" t="s">
        <v>35</v>
      </c>
      <c r="E21" s="113">
        <v>170563896.429406</v>
      </c>
      <c r="F21" s="200">
        <v>249635859</v>
      </c>
      <c r="G21" s="569"/>
      <c r="H21" s="569"/>
      <c r="I21" s="200">
        <v>32440333.333333332</v>
      </c>
      <c r="J21" s="200">
        <v>221186905</v>
      </c>
      <c r="K21" s="89"/>
      <c r="L21" s="100"/>
      <c r="M21" s="913"/>
      <c r="N21" s="913"/>
      <c r="O21" s="913"/>
      <c r="P21" s="913"/>
      <c r="Q21" s="913"/>
      <c r="R21" s="920"/>
      <c r="S21" s="920"/>
      <c r="T21" s="898"/>
      <c r="U21" s="913"/>
      <c r="V21" s="913"/>
      <c r="W21" s="913"/>
      <c r="X21" s="926"/>
    </row>
    <row r="22" spans="1:24" ht="15">
      <c r="A22" s="928"/>
      <c r="B22" s="913"/>
      <c r="C22" s="907"/>
      <c r="D22" s="83" t="s">
        <v>36</v>
      </c>
      <c r="E22" s="91">
        <v>0</v>
      </c>
      <c r="F22" s="571">
        <v>0</v>
      </c>
      <c r="G22" s="571">
        <v>0</v>
      </c>
      <c r="H22" s="571">
        <v>0</v>
      </c>
      <c r="I22" s="571">
        <v>0</v>
      </c>
      <c r="J22" s="584"/>
      <c r="K22" s="114"/>
      <c r="L22" s="101"/>
      <c r="M22" s="913"/>
      <c r="N22" s="913"/>
      <c r="O22" s="913"/>
      <c r="P22" s="913"/>
      <c r="Q22" s="913"/>
      <c r="R22" s="920"/>
      <c r="S22" s="920"/>
      <c r="T22" s="898"/>
      <c r="U22" s="913"/>
      <c r="V22" s="913"/>
      <c r="W22" s="913"/>
      <c r="X22" s="926"/>
    </row>
    <row r="23" spans="1:24" ht="15">
      <c r="A23" s="928"/>
      <c r="B23" s="913"/>
      <c r="C23" s="931"/>
      <c r="D23" s="88" t="s">
        <v>37</v>
      </c>
      <c r="E23" s="115">
        <v>48948286.9761794</v>
      </c>
      <c r="F23" s="584">
        <v>47934667</v>
      </c>
      <c r="G23" s="569"/>
      <c r="H23" s="200"/>
      <c r="I23" s="200">
        <v>18323174.2652362</v>
      </c>
      <c r="J23" s="573">
        <v>23201492</v>
      </c>
      <c r="K23" s="89"/>
      <c r="L23" s="101"/>
      <c r="M23" s="930"/>
      <c r="N23" s="930"/>
      <c r="O23" s="930"/>
      <c r="P23" s="930"/>
      <c r="Q23" s="930"/>
      <c r="R23" s="932"/>
      <c r="S23" s="932"/>
      <c r="T23" s="939"/>
      <c r="U23" s="930"/>
      <c r="V23" s="930"/>
      <c r="W23" s="930"/>
      <c r="X23" s="937"/>
    </row>
    <row r="24" spans="1:24" ht="15">
      <c r="A24" s="928"/>
      <c r="B24" s="913"/>
      <c r="C24" s="934" t="s">
        <v>320</v>
      </c>
      <c r="D24" s="83" t="s">
        <v>34</v>
      </c>
      <c r="E24" s="91">
        <v>1</v>
      </c>
      <c r="F24" s="571">
        <v>1</v>
      </c>
      <c r="G24" s="571"/>
      <c r="H24" s="571"/>
      <c r="I24" s="571">
        <v>1</v>
      </c>
      <c r="J24" s="584">
        <v>1</v>
      </c>
      <c r="K24" s="114"/>
      <c r="L24" s="101"/>
      <c r="M24" s="933" t="s">
        <v>316</v>
      </c>
      <c r="N24" s="935" t="s">
        <v>321</v>
      </c>
      <c r="O24" s="933" t="s">
        <v>322</v>
      </c>
      <c r="P24" s="933" t="s">
        <v>319</v>
      </c>
      <c r="Q24" s="933" t="s">
        <v>313</v>
      </c>
      <c r="R24" s="935" t="s">
        <v>298</v>
      </c>
      <c r="S24" s="935" t="s">
        <v>298</v>
      </c>
      <c r="T24" s="938"/>
      <c r="U24" s="933" t="s">
        <v>298</v>
      </c>
      <c r="V24" s="933" t="s">
        <v>298</v>
      </c>
      <c r="W24" s="933" t="s">
        <v>298</v>
      </c>
      <c r="X24" s="936">
        <v>79426</v>
      </c>
    </row>
    <row r="25" spans="1:24" ht="15">
      <c r="A25" s="928"/>
      <c r="B25" s="913"/>
      <c r="C25" s="907"/>
      <c r="D25" s="88" t="s">
        <v>35</v>
      </c>
      <c r="E25" s="113">
        <v>130298348.14552888</v>
      </c>
      <c r="F25" s="200">
        <v>151800235</v>
      </c>
      <c r="G25" s="569"/>
      <c r="H25" s="569"/>
      <c r="I25" s="200">
        <v>32440333.333333332</v>
      </c>
      <c r="J25" s="200">
        <v>123351281</v>
      </c>
      <c r="K25" s="89"/>
      <c r="L25" s="100"/>
      <c r="M25" s="913"/>
      <c r="N25" s="920"/>
      <c r="O25" s="913"/>
      <c r="P25" s="913"/>
      <c r="Q25" s="913"/>
      <c r="R25" s="920"/>
      <c r="S25" s="920"/>
      <c r="T25" s="898"/>
      <c r="U25" s="913"/>
      <c r="V25" s="913"/>
      <c r="W25" s="913"/>
      <c r="X25" s="926"/>
    </row>
    <row r="26" spans="1:24" ht="15">
      <c r="A26" s="928"/>
      <c r="B26" s="913"/>
      <c r="C26" s="907"/>
      <c r="D26" s="83" t="s">
        <v>36</v>
      </c>
      <c r="E26" s="91">
        <v>0</v>
      </c>
      <c r="F26" s="571">
        <v>0</v>
      </c>
      <c r="G26" s="571">
        <v>0</v>
      </c>
      <c r="H26" s="571">
        <v>0</v>
      </c>
      <c r="I26" s="571">
        <v>0</v>
      </c>
      <c r="J26" s="573">
        <v>0</v>
      </c>
      <c r="K26" s="114"/>
      <c r="L26" s="101"/>
      <c r="M26" s="913"/>
      <c r="N26" s="920"/>
      <c r="O26" s="913"/>
      <c r="P26" s="913"/>
      <c r="Q26" s="913"/>
      <c r="R26" s="920"/>
      <c r="S26" s="920"/>
      <c r="T26" s="898"/>
      <c r="U26" s="913"/>
      <c r="V26" s="913"/>
      <c r="W26" s="913"/>
      <c r="X26" s="926"/>
    </row>
    <row r="27" spans="1:24" ht="15">
      <c r="A27" s="928"/>
      <c r="B27" s="913"/>
      <c r="C27" s="931"/>
      <c r="D27" s="88" t="s">
        <v>37</v>
      </c>
      <c r="E27" s="115">
        <v>48948286.9761794</v>
      </c>
      <c r="F27" s="584">
        <v>47934667</v>
      </c>
      <c r="G27" s="569"/>
      <c r="H27" s="200"/>
      <c r="I27" s="200">
        <v>18323174.265236236</v>
      </c>
      <c r="J27" s="573">
        <v>23201492</v>
      </c>
      <c r="K27" s="89"/>
      <c r="L27" s="101"/>
      <c r="M27" s="930"/>
      <c r="N27" s="932"/>
      <c r="O27" s="930"/>
      <c r="P27" s="930"/>
      <c r="Q27" s="930"/>
      <c r="R27" s="932"/>
      <c r="S27" s="932"/>
      <c r="T27" s="939"/>
      <c r="U27" s="930"/>
      <c r="V27" s="930"/>
      <c r="W27" s="930"/>
      <c r="X27" s="937"/>
    </row>
    <row r="28" spans="1:24" ht="15">
      <c r="A28" s="928"/>
      <c r="B28" s="913"/>
      <c r="C28" s="934" t="s">
        <v>323</v>
      </c>
      <c r="D28" s="83" t="s">
        <v>34</v>
      </c>
      <c r="E28" s="91">
        <v>1</v>
      </c>
      <c r="F28" s="571">
        <v>1</v>
      </c>
      <c r="G28" s="571"/>
      <c r="H28" s="571"/>
      <c r="I28" s="571">
        <v>1</v>
      </c>
      <c r="J28" s="584">
        <v>1</v>
      </c>
      <c r="K28" s="114"/>
      <c r="L28" s="101"/>
      <c r="M28" s="933" t="s">
        <v>316</v>
      </c>
      <c r="N28" s="933" t="s">
        <v>324</v>
      </c>
      <c r="O28" s="933" t="s">
        <v>325</v>
      </c>
      <c r="P28" s="933" t="s">
        <v>319</v>
      </c>
      <c r="Q28" s="933" t="s">
        <v>313</v>
      </c>
      <c r="R28" s="935" t="s">
        <v>298</v>
      </c>
      <c r="S28" s="935" t="s">
        <v>298</v>
      </c>
      <c r="T28" s="938"/>
      <c r="U28" s="933" t="s">
        <v>298</v>
      </c>
      <c r="V28" s="933" t="s">
        <v>298</v>
      </c>
      <c r="W28" s="933" t="s">
        <v>298</v>
      </c>
      <c r="X28" s="936">
        <v>146835</v>
      </c>
    </row>
    <row r="29" spans="1:24" ht="15">
      <c r="A29" s="928"/>
      <c r="B29" s="913"/>
      <c r="C29" s="907"/>
      <c r="D29" s="88" t="s">
        <v>35</v>
      </c>
      <c r="E29" s="113">
        <v>134399535.89587522</v>
      </c>
      <c r="F29" s="200">
        <v>154871308</v>
      </c>
      <c r="G29" s="569"/>
      <c r="H29" s="569"/>
      <c r="I29" s="200">
        <v>32440333.333333332</v>
      </c>
      <c r="J29" s="200">
        <v>126422354</v>
      </c>
      <c r="K29" s="89"/>
      <c r="L29" s="100"/>
      <c r="M29" s="913"/>
      <c r="N29" s="913"/>
      <c r="O29" s="913"/>
      <c r="P29" s="913"/>
      <c r="Q29" s="913"/>
      <c r="R29" s="920"/>
      <c r="S29" s="920"/>
      <c r="T29" s="898"/>
      <c r="U29" s="913"/>
      <c r="V29" s="913"/>
      <c r="W29" s="913"/>
      <c r="X29" s="926"/>
    </row>
    <row r="30" spans="1:24" ht="15">
      <c r="A30" s="928"/>
      <c r="B30" s="913"/>
      <c r="C30" s="907"/>
      <c r="D30" s="83" t="s">
        <v>36</v>
      </c>
      <c r="E30" s="91">
        <v>0</v>
      </c>
      <c r="F30" s="571">
        <v>0</v>
      </c>
      <c r="G30" s="571">
        <v>0</v>
      </c>
      <c r="H30" s="571">
        <v>0</v>
      </c>
      <c r="I30" s="571">
        <v>0</v>
      </c>
      <c r="J30" s="573">
        <v>0</v>
      </c>
      <c r="K30" s="114"/>
      <c r="L30" s="101"/>
      <c r="M30" s="913"/>
      <c r="N30" s="913"/>
      <c r="O30" s="913"/>
      <c r="P30" s="913"/>
      <c r="Q30" s="913"/>
      <c r="R30" s="920"/>
      <c r="S30" s="920"/>
      <c r="T30" s="898"/>
      <c r="U30" s="913"/>
      <c r="V30" s="913"/>
      <c r="W30" s="913"/>
      <c r="X30" s="926"/>
    </row>
    <row r="31" spans="1:24" ht="15">
      <c r="A31" s="928"/>
      <c r="B31" s="913"/>
      <c r="C31" s="931"/>
      <c r="D31" s="88" t="s">
        <v>37</v>
      </c>
      <c r="E31" s="115">
        <v>48948286.9761794</v>
      </c>
      <c r="F31" s="584">
        <v>47934667</v>
      </c>
      <c r="G31" s="569"/>
      <c r="H31" s="200"/>
      <c r="I31" s="200">
        <v>18323174.265236236</v>
      </c>
      <c r="J31" s="573">
        <v>23201492</v>
      </c>
      <c r="K31" s="89"/>
      <c r="L31" s="101"/>
      <c r="M31" s="930"/>
      <c r="N31" s="930"/>
      <c r="O31" s="930"/>
      <c r="P31" s="930"/>
      <c r="Q31" s="930"/>
      <c r="R31" s="932"/>
      <c r="S31" s="932"/>
      <c r="T31" s="939"/>
      <c r="U31" s="930"/>
      <c r="V31" s="930"/>
      <c r="W31" s="930"/>
      <c r="X31" s="937"/>
    </row>
    <row r="32" spans="1:24" ht="15">
      <c r="A32" s="928"/>
      <c r="B32" s="913"/>
      <c r="C32" s="934" t="s">
        <v>326</v>
      </c>
      <c r="D32" s="83" t="s">
        <v>34</v>
      </c>
      <c r="E32" s="91">
        <v>1</v>
      </c>
      <c r="F32" s="571">
        <v>1</v>
      </c>
      <c r="G32" s="571"/>
      <c r="H32" s="571"/>
      <c r="I32" s="571">
        <v>1</v>
      </c>
      <c r="J32" s="573">
        <v>1</v>
      </c>
      <c r="K32" s="114"/>
      <c r="L32" s="101"/>
      <c r="M32" s="935" t="s">
        <v>327</v>
      </c>
      <c r="N32" s="935" t="s">
        <v>328</v>
      </c>
      <c r="O32" s="933" t="s">
        <v>329</v>
      </c>
      <c r="P32" s="933" t="s">
        <v>319</v>
      </c>
      <c r="Q32" s="933" t="s">
        <v>313</v>
      </c>
      <c r="R32" s="935" t="s">
        <v>298</v>
      </c>
      <c r="S32" s="935" t="s">
        <v>298</v>
      </c>
      <c r="T32" s="938"/>
      <c r="U32" s="933" t="s">
        <v>298</v>
      </c>
      <c r="V32" s="933" t="s">
        <v>298</v>
      </c>
      <c r="W32" s="933" t="s">
        <v>298</v>
      </c>
      <c r="X32" s="936">
        <v>237054</v>
      </c>
    </row>
    <row r="33" spans="1:24" ht="15">
      <c r="A33" s="928"/>
      <c r="B33" s="913"/>
      <c r="C33" s="907"/>
      <c r="D33" s="88" t="s">
        <v>35</v>
      </c>
      <c r="E33" s="113">
        <v>177048990.13357598</v>
      </c>
      <c r="F33" s="584">
        <v>230624452</v>
      </c>
      <c r="G33" s="569"/>
      <c r="H33" s="569"/>
      <c r="I33" s="200">
        <v>32440333.3333333</v>
      </c>
      <c r="J33" s="200">
        <v>202175498</v>
      </c>
      <c r="K33" s="89"/>
      <c r="L33" s="100"/>
      <c r="M33" s="920"/>
      <c r="N33" s="920"/>
      <c r="O33" s="913"/>
      <c r="P33" s="913"/>
      <c r="Q33" s="913"/>
      <c r="R33" s="920"/>
      <c r="S33" s="920"/>
      <c r="T33" s="898"/>
      <c r="U33" s="913"/>
      <c r="V33" s="913"/>
      <c r="W33" s="913"/>
      <c r="X33" s="926"/>
    </row>
    <row r="34" spans="1:24" ht="15">
      <c r="A34" s="928"/>
      <c r="B34" s="913"/>
      <c r="C34" s="907"/>
      <c r="D34" s="83" t="s">
        <v>36</v>
      </c>
      <c r="E34" s="91">
        <v>0</v>
      </c>
      <c r="F34" s="571">
        <v>0</v>
      </c>
      <c r="G34" s="571">
        <v>0</v>
      </c>
      <c r="H34" s="571">
        <v>0</v>
      </c>
      <c r="I34" s="571">
        <v>0</v>
      </c>
      <c r="J34" s="573">
        <v>0</v>
      </c>
      <c r="K34" s="114"/>
      <c r="L34" s="101"/>
      <c r="M34" s="920"/>
      <c r="N34" s="920"/>
      <c r="O34" s="913"/>
      <c r="P34" s="913"/>
      <c r="Q34" s="913"/>
      <c r="R34" s="920"/>
      <c r="S34" s="920"/>
      <c r="T34" s="898"/>
      <c r="U34" s="913"/>
      <c r="V34" s="913"/>
      <c r="W34" s="913"/>
      <c r="X34" s="926"/>
    </row>
    <row r="35" spans="1:24" ht="15">
      <c r="A35" s="928"/>
      <c r="B35" s="913"/>
      <c r="C35" s="931"/>
      <c r="D35" s="88" t="s">
        <v>37</v>
      </c>
      <c r="E35" s="115">
        <v>48948286.9761794</v>
      </c>
      <c r="F35" s="584">
        <v>47934667</v>
      </c>
      <c r="G35" s="569"/>
      <c r="H35" s="200"/>
      <c r="I35" s="200">
        <v>18323174.265236236</v>
      </c>
      <c r="J35" s="573">
        <v>23201492</v>
      </c>
      <c r="K35" s="89"/>
      <c r="L35" s="101"/>
      <c r="M35" s="932"/>
      <c r="N35" s="932"/>
      <c r="O35" s="930"/>
      <c r="P35" s="930"/>
      <c r="Q35" s="930"/>
      <c r="R35" s="932"/>
      <c r="S35" s="932"/>
      <c r="T35" s="939"/>
      <c r="U35" s="930"/>
      <c r="V35" s="930"/>
      <c r="W35" s="930"/>
      <c r="X35" s="937"/>
    </row>
    <row r="36" spans="1:24" ht="15">
      <c r="A36" s="928"/>
      <c r="B36" s="913"/>
      <c r="C36" s="934" t="s">
        <v>330</v>
      </c>
      <c r="D36" s="83" t="s">
        <v>34</v>
      </c>
      <c r="E36" s="91">
        <v>1</v>
      </c>
      <c r="F36" s="571">
        <v>1</v>
      </c>
      <c r="G36" s="571"/>
      <c r="H36" s="571"/>
      <c r="I36" s="571">
        <v>1</v>
      </c>
      <c r="J36" s="573">
        <v>1</v>
      </c>
      <c r="K36" s="114"/>
      <c r="L36" s="101"/>
      <c r="M36" s="935" t="s">
        <v>331</v>
      </c>
      <c r="N36" s="933" t="s">
        <v>332</v>
      </c>
      <c r="O36" s="933" t="s">
        <v>333</v>
      </c>
      <c r="P36" s="933" t="s">
        <v>319</v>
      </c>
      <c r="Q36" s="933" t="s">
        <v>313</v>
      </c>
      <c r="R36" s="935" t="s">
        <v>298</v>
      </c>
      <c r="S36" s="935" t="s">
        <v>298</v>
      </c>
      <c r="T36" s="938"/>
      <c r="U36" s="933" t="s">
        <v>298</v>
      </c>
      <c r="V36" s="933" t="s">
        <v>298</v>
      </c>
      <c r="W36" s="933" t="s">
        <v>298</v>
      </c>
      <c r="X36" s="936">
        <v>398892</v>
      </c>
    </row>
    <row r="37" spans="1:24" ht="15">
      <c r="A37" s="928"/>
      <c r="B37" s="913"/>
      <c r="C37" s="907"/>
      <c r="D37" s="88" t="s">
        <v>35</v>
      </c>
      <c r="E37" s="113">
        <v>289838899.18285406</v>
      </c>
      <c r="F37" s="584">
        <v>399825973</v>
      </c>
      <c r="G37" s="569"/>
      <c r="H37" s="569"/>
      <c r="I37" s="200">
        <v>32440333.333333332</v>
      </c>
      <c r="J37" s="573">
        <v>371377019</v>
      </c>
      <c r="K37" s="89"/>
      <c r="L37" s="100"/>
      <c r="M37" s="920"/>
      <c r="N37" s="913"/>
      <c r="O37" s="913"/>
      <c r="P37" s="913"/>
      <c r="Q37" s="913"/>
      <c r="R37" s="920"/>
      <c r="S37" s="920"/>
      <c r="T37" s="898"/>
      <c r="U37" s="913"/>
      <c r="V37" s="913"/>
      <c r="W37" s="913"/>
      <c r="X37" s="926"/>
    </row>
    <row r="38" spans="1:24" ht="15">
      <c r="A38" s="928"/>
      <c r="B38" s="913"/>
      <c r="C38" s="907"/>
      <c r="D38" s="83" t="s">
        <v>36</v>
      </c>
      <c r="E38" s="91">
        <v>0</v>
      </c>
      <c r="F38" s="571">
        <v>0</v>
      </c>
      <c r="G38" s="571"/>
      <c r="H38" s="571"/>
      <c r="I38" s="571">
        <v>0</v>
      </c>
      <c r="J38" s="573">
        <v>0</v>
      </c>
      <c r="K38" s="114"/>
      <c r="L38" s="101"/>
      <c r="M38" s="920"/>
      <c r="N38" s="913"/>
      <c r="O38" s="913"/>
      <c r="P38" s="913"/>
      <c r="Q38" s="913"/>
      <c r="R38" s="920"/>
      <c r="S38" s="920"/>
      <c r="T38" s="898"/>
      <c r="U38" s="913"/>
      <c r="V38" s="913"/>
      <c r="W38" s="913"/>
      <c r="X38" s="926"/>
    </row>
    <row r="39" spans="1:24" ht="15">
      <c r="A39" s="928"/>
      <c r="B39" s="913"/>
      <c r="C39" s="931"/>
      <c r="D39" s="88" t="s">
        <v>37</v>
      </c>
      <c r="E39" s="115">
        <v>48948286.9761794</v>
      </c>
      <c r="F39" s="584">
        <v>47934667</v>
      </c>
      <c r="G39" s="569"/>
      <c r="H39" s="200"/>
      <c r="I39" s="200">
        <v>18323174.265236236</v>
      </c>
      <c r="J39" s="573">
        <v>23201492</v>
      </c>
      <c r="K39" s="89"/>
      <c r="L39" s="113"/>
      <c r="M39" s="932"/>
      <c r="N39" s="930"/>
      <c r="O39" s="930"/>
      <c r="P39" s="930"/>
      <c r="Q39" s="930"/>
      <c r="R39" s="932"/>
      <c r="S39" s="932"/>
      <c r="T39" s="939"/>
      <c r="U39" s="930"/>
      <c r="V39" s="930"/>
      <c r="W39" s="930"/>
      <c r="X39" s="937"/>
    </row>
    <row r="40" spans="1:24" ht="15">
      <c r="A40" s="928"/>
      <c r="B40" s="913"/>
      <c r="C40" s="934" t="s">
        <v>334</v>
      </c>
      <c r="D40" s="83" t="s">
        <v>34</v>
      </c>
      <c r="E40" s="91">
        <v>1</v>
      </c>
      <c r="F40" s="571">
        <v>1</v>
      </c>
      <c r="G40" s="571"/>
      <c r="H40" s="571"/>
      <c r="I40" s="571">
        <v>1</v>
      </c>
      <c r="J40" s="571">
        <v>1</v>
      </c>
      <c r="K40" s="114"/>
      <c r="L40" s="101"/>
      <c r="M40" s="935" t="s">
        <v>331</v>
      </c>
      <c r="N40" s="935" t="s">
        <v>335</v>
      </c>
      <c r="O40" s="933" t="s">
        <v>336</v>
      </c>
      <c r="P40" s="933" t="s">
        <v>319</v>
      </c>
      <c r="Q40" s="933" t="s">
        <v>313</v>
      </c>
      <c r="R40" s="935" t="s">
        <v>298</v>
      </c>
      <c r="S40" s="935" t="s">
        <v>298</v>
      </c>
      <c r="T40" s="938"/>
      <c r="U40" s="933" t="s">
        <v>298</v>
      </c>
      <c r="V40" s="933" t="s">
        <v>298</v>
      </c>
      <c r="W40" s="933" t="s">
        <v>298</v>
      </c>
      <c r="X40" s="936">
        <v>380453</v>
      </c>
    </row>
    <row r="41" spans="1:24" ht="15">
      <c r="A41" s="928"/>
      <c r="B41" s="913"/>
      <c r="C41" s="907"/>
      <c r="D41" s="88" t="s">
        <v>35</v>
      </c>
      <c r="E41" s="113">
        <v>240907237</v>
      </c>
      <c r="F41" s="584">
        <v>321879204</v>
      </c>
      <c r="G41" s="569"/>
      <c r="H41" s="569"/>
      <c r="I41" s="200">
        <v>32440333.333333332</v>
      </c>
      <c r="J41" s="573">
        <v>293430249</v>
      </c>
      <c r="K41" s="89"/>
      <c r="L41" s="100"/>
      <c r="M41" s="920"/>
      <c r="N41" s="920"/>
      <c r="O41" s="913"/>
      <c r="P41" s="913"/>
      <c r="Q41" s="913"/>
      <c r="R41" s="920"/>
      <c r="S41" s="920"/>
      <c r="T41" s="898"/>
      <c r="U41" s="913"/>
      <c r="V41" s="913"/>
      <c r="W41" s="913"/>
      <c r="X41" s="926"/>
    </row>
    <row r="42" spans="1:24" ht="15">
      <c r="A42" s="928"/>
      <c r="B42" s="913"/>
      <c r="C42" s="907"/>
      <c r="D42" s="83" t="s">
        <v>36</v>
      </c>
      <c r="E42" s="91">
        <v>0</v>
      </c>
      <c r="F42" s="571">
        <v>0</v>
      </c>
      <c r="G42" s="571"/>
      <c r="H42" s="571"/>
      <c r="I42" s="571">
        <v>0</v>
      </c>
      <c r="J42" s="573">
        <v>0</v>
      </c>
      <c r="K42" s="114"/>
      <c r="L42" s="101"/>
      <c r="M42" s="920"/>
      <c r="N42" s="920"/>
      <c r="O42" s="913"/>
      <c r="P42" s="913"/>
      <c r="Q42" s="913"/>
      <c r="R42" s="920"/>
      <c r="S42" s="920"/>
      <c r="T42" s="898"/>
      <c r="U42" s="913"/>
      <c r="V42" s="913"/>
      <c r="W42" s="913"/>
      <c r="X42" s="926"/>
    </row>
    <row r="43" spans="1:24" ht="15">
      <c r="A43" s="928"/>
      <c r="B43" s="913"/>
      <c r="C43" s="931"/>
      <c r="D43" s="88" t="s">
        <v>37</v>
      </c>
      <c r="E43" s="115">
        <v>48948286.9761794</v>
      </c>
      <c r="F43" s="584">
        <v>47934667</v>
      </c>
      <c r="G43" s="569"/>
      <c r="H43" s="200"/>
      <c r="I43" s="200">
        <v>18323174.265236236</v>
      </c>
      <c r="J43" s="573">
        <v>23201492</v>
      </c>
      <c r="K43" s="89"/>
      <c r="L43" s="113"/>
      <c r="M43" s="932"/>
      <c r="N43" s="932"/>
      <c r="O43" s="930"/>
      <c r="P43" s="930"/>
      <c r="Q43" s="930"/>
      <c r="R43" s="932"/>
      <c r="S43" s="932"/>
      <c r="T43" s="939"/>
      <c r="U43" s="930"/>
      <c r="V43" s="930"/>
      <c r="W43" s="930"/>
      <c r="X43" s="937"/>
    </row>
    <row r="44" spans="1:24" ht="15">
      <c r="A44" s="928"/>
      <c r="B44" s="913"/>
      <c r="C44" s="934" t="s">
        <v>337</v>
      </c>
      <c r="D44" s="83" t="s">
        <v>34</v>
      </c>
      <c r="E44" s="91">
        <v>1</v>
      </c>
      <c r="F44" s="571">
        <v>1</v>
      </c>
      <c r="G44" s="571"/>
      <c r="H44" s="571"/>
      <c r="I44" s="571">
        <v>1</v>
      </c>
      <c r="J44" s="571">
        <v>1</v>
      </c>
      <c r="K44" s="114"/>
      <c r="L44" s="101"/>
      <c r="M44" s="935" t="s">
        <v>338</v>
      </c>
      <c r="N44" s="933" t="s">
        <v>339</v>
      </c>
      <c r="O44" s="933" t="s">
        <v>340</v>
      </c>
      <c r="P44" s="933" t="s">
        <v>319</v>
      </c>
      <c r="Q44" s="933" t="s">
        <v>313</v>
      </c>
      <c r="R44" s="935" t="s">
        <v>298</v>
      </c>
      <c r="S44" s="935" t="s">
        <v>298</v>
      </c>
      <c r="T44" s="938"/>
      <c r="U44" s="933" t="s">
        <v>298</v>
      </c>
      <c r="V44" s="933" t="s">
        <v>298</v>
      </c>
      <c r="W44" s="933" t="s">
        <v>298</v>
      </c>
      <c r="X44" s="936">
        <v>151820</v>
      </c>
    </row>
    <row r="45" spans="1:24" ht="15">
      <c r="A45" s="928"/>
      <c r="B45" s="913"/>
      <c r="C45" s="907"/>
      <c r="D45" s="88" t="s">
        <v>35</v>
      </c>
      <c r="E45" s="113">
        <v>282194459.1181625</v>
      </c>
      <c r="F45" s="584">
        <v>380229599</v>
      </c>
      <c r="G45" s="569"/>
      <c r="H45" s="569"/>
      <c r="I45" s="200">
        <v>32440333.333333332</v>
      </c>
      <c r="J45" s="573">
        <v>351780644</v>
      </c>
      <c r="K45" s="89"/>
      <c r="L45" s="100"/>
      <c r="M45" s="920"/>
      <c r="N45" s="913"/>
      <c r="O45" s="913"/>
      <c r="P45" s="913"/>
      <c r="Q45" s="913"/>
      <c r="R45" s="920"/>
      <c r="S45" s="920"/>
      <c r="T45" s="898"/>
      <c r="U45" s="913"/>
      <c r="V45" s="913"/>
      <c r="W45" s="913"/>
      <c r="X45" s="926"/>
    </row>
    <row r="46" spans="1:24" ht="15">
      <c r="A46" s="928"/>
      <c r="B46" s="913"/>
      <c r="C46" s="907"/>
      <c r="D46" s="83" t="s">
        <v>36</v>
      </c>
      <c r="E46" s="91">
        <v>0</v>
      </c>
      <c r="F46" s="571">
        <v>0</v>
      </c>
      <c r="G46" s="571"/>
      <c r="H46" s="571"/>
      <c r="I46" s="571">
        <v>0</v>
      </c>
      <c r="J46" s="573">
        <v>0</v>
      </c>
      <c r="K46" s="114"/>
      <c r="L46" s="101"/>
      <c r="M46" s="920"/>
      <c r="N46" s="913"/>
      <c r="O46" s="913"/>
      <c r="P46" s="913"/>
      <c r="Q46" s="913"/>
      <c r="R46" s="920"/>
      <c r="S46" s="920"/>
      <c r="T46" s="898"/>
      <c r="U46" s="913"/>
      <c r="V46" s="913"/>
      <c r="W46" s="913"/>
      <c r="X46" s="926"/>
    </row>
    <row r="47" spans="1:24" ht="15">
      <c r="A47" s="928"/>
      <c r="B47" s="913"/>
      <c r="C47" s="931"/>
      <c r="D47" s="88" t="s">
        <v>37</v>
      </c>
      <c r="E47" s="115">
        <v>48948286.9761794</v>
      </c>
      <c r="F47" s="584">
        <v>47934667</v>
      </c>
      <c r="G47" s="569"/>
      <c r="H47" s="200"/>
      <c r="I47" s="200">
        <v>18323174.265236236</v>
      </c>
      <c r="J47" s="573">
        <v>23201492</v>
      </c>
      <c r="K47" s="89"/>
      <c r="L47" s="113"/>
      <c r="M47" s="932"/>
      <c r="N47" s="930"/>
      <c r="O47" s="930"/>
      <c r="P47" s="930"/>
      <c r="Q47" s="930"/>
      <c r="R47" s="932"/>
      <c r="S47" s="932"/>
      <c r="T47" s="939"/>
      <c r="U47" s="930"/>
      <c r="V47" s="930"/>
      <c r="W47" s="930"/>
      <c r="X47" s="937"/>
    </row>
    <row r="48" spans="1:24" ht="15.75" customHeight="1">
      <c r="A48" s="928"/>
      <c r="B48" s="913"/>
      <c r="C48" s="941" t="s">
        <v>341</v>
      </c>
      <c r="D48" s="83" t="s">
        <v>34</v>
      </c>
      <c r="E48" s="91">
        <v>1</v>
      </c>
      <c r="F48" s="571">
        <v>1</v>
      </c>
      <c r="G48" s="571"/>
      <c r="H48" s="571"/>
      <c r="I48" s="571">
        <v>1</v>
      </c>
      <c r="J48" s="571">
        <v>1</v>
      </c>
      <c r="K48" s="114"/>
      <c r="L48" s="101"/>
      <c r="M48" s="117" t="s">
        <v>103</v>
      </c>
      <c r="N48" s="116" t="s">
        <v>342</v>
      </c>
      <c r="O48" s="116" t="s">
        <v>343</v>
      </c>
      <c r="P48" s="933" t="s">
        <v>319</v>
      </c>
      <c r="Q48" s="933" t="s">
        <v>313</v>
      </c>
      <c r="R48" s="935" t="s">
        <v>298</v>
      </c>
      <c r="S48" s="935" t="s">
        <v>298</v>
      </c>
      <c r="T48" s="938"/>
      <c r="U48" s="933" t="s">
        <v>298</v>
      </c>
      <c r="V48" s="933" t="s">
        <v>298</v>
      </c>
      <c r="W48" s="933" t="s">
        <v>298</v>
      </c>
      <c r="X48" s="936">
        <v>5529</v>
      </c>
    </row>
    <row r="49" spans="1:24" ht="15">
      <c r="A49" s="928"/>
      <c r="B49" s="913"/>
      <c r="C49" s="942"/>
      <c r="D49" s="88" t="s">
        <v>35</v>
      </c>
      <c r="E49" s="113">
        <v>459117959.6485634</v>
      </c>
      <c r="F49" s="573">
        <v>303891488</v>
      </c>
      <c r="G49" s="569"/>
      <c r="H49" s="569"/>
      <c r="I49" s="200">
        <v>32440333.333333332</v>
      </c>
      <c r="J49" s="573">
        <v>275442533</v>
      </c>
      <c r="K49" s="89"/>
      <c r="L49" s="100"/>
      <c r="M49" s="935" t="s">
        <v>338</v>
      </c>
      <c r="N49" s="933" t="s">
        <v>344</v>
      </c>
      <c r="O49" s="933" t="s">
        <v>345</v>
      </c>
      <c r="P49" s="913"/>
      <c r="Q49" s="913"/>
      <c r="R49" s="920"/>
      <c r="S49" s="920"/>
      <c r="T49" s="898"/>
      <c r="U49" s="913"/>
      <c r="V49" s="913"/>
      <c r="W49" s="913"/>
      <c r="X49" s="926"/>
    </row>
    <row r="50" spans="1:24" ht="15">
      <c r="A50" s="928"/>
      <c r="B50" s="913"/>
      <c r="C50" s="942"/>
      <c r="D50" s="83" t="s">
        <v>36</v>
      </c>
      <c r="E50" s="91">
        <v>0</v>
      </c>
      <c r="F50" s="571">
        <v>0</v>
      </c>
      <c r="G50" s="571"/>
      <c r="H50" s="571"/>
      <c r="I50" s="571">
        <v>0</v>
      </c>
      <c r="J50" s="573">
        <v>0</v>
      </c>
      <c r="K50" s="114"/>
      <c r="L50" s="92"/>
      <c r="M50" s="920"/>
      <c r="N50" s="913"/>
      <c r="O50" s="913"/>
      <c r="P50" s="913"/>
      <c r="Q50" s="913"/>
      <c r="R50" s="920"/>
      <c r="S50" s="920"/>
      <c r="T50" s="898"/>
      <c r="U50" s="913"/>
      <c r="V50" s="913"/>
      <c r="W50" s="913"/>
      <c r="X50" s="926"/>
    </row>
    <row r="51" spans="1:24" ht="15">
      <c r="A51" s="928"/>
      <c r="B51" s="913"/>
      <c r="C51" s="943"/>
      <c r="D51" s="88" t="s">
        <v>37</v>
      </c>
      <c r="E51" s="115">
        <v>48948286.9761794</v>
      </c>
      <c r="F51" s="584">
        <v>47934667</v>
      </c>
      <c r="G51" s="569"/>
      <c r="H51" s="200"/>
      <c r="I51" s="200">
        <v>18323174.265236236</v>
      </c>
      <c r="J51" s="573">
        <v>23201492</v>
      </c>
      <c r="K51" s="89"/>
      <c r="L51" s="106"/>
      <c r="M51" s="932"/>
      <c r="N51" s="930"/>
      <c r="O51" s="930"/>
      <c r="P51" s="930"/>
      <c r="Q51" s="930"/>
      <c r="R51" s="932"/>
      <c r="S51" s="932"/>
      <c r="T51" s="939"/>
      <c r="U51" s="930"/>
      <c r="V51" s="930"/>
      <c r="W51" s="930"/>
      <c r="X51" s="937"/>
    </row>
    <row r="52" spans="1:24" ht="15">
      <c r="A52" s="928"/>
      <c r="B52" s="913"/>
      <c r="C52" s="934" t="s">
        <v>346</v>
      </c>
      <c r="D52" s="83" t="s">
        <v>34</v>
      </c>
      <c r="E52" s="91">
        <v>1</v>
      </c>
      <c r="F52" s="571">
        <v>1</v>
      </c>
      <c r="G52" s="571"/>
      <c r="H52" s="571"/>
      <c r="I52" s="571">
        <v>1</v>
      </c>
      <c r="J52" s="571">
        <v>1</v>
      </c>
      <c r="K52" s="114"/>
      <c r="L52" s="101"/>
      <c r="M52" s="935" t="s">
        <v>338</v>
      </c>
      <c r="N52" s="933" t="s">
        <v>347</v>
      </c>
      <c r="O52" s="933" t="s">
        <v>348</v>
      </c>
      <c r="P52" s="933" t="s">
        <v>319</v>
      </c>
      <c r="Q52" s="933" t="s">
        <v>313</v>
      </c>
      <c r="R52" s="935" t="s">
        <v>298</v>
      </c>
      <c r="S52" s="935" t="s">
        <v>298</v>
      </c>
      <c r="T52" s="938"/>
      <c r="U52" s="933" t="s">
        <v>298</v>
      </c>
      <c r="V52" s="933" t="s">
        <v>298</v>
      </c>
      <c r="W52" s="933" t="s">
        <v>298</v>
      </c>
      <c r="X52" s="936">
        <v>1450292</v>
      </c>
    </row>
    <row r="53" spans="1:24" ht="15">
      <c r="A53" s="928"/>
      <c r="B53" s="913"/>
      <c r="C53" s="907"/>
      <c r="D53" s="88" t="s">
        <v>35</v>
      </c>
      <c r="E53" s="113">
        <v>555890491.9218677</v>
      </c>
      <c r="F53" s="573">
        <v>513020513</v>
      </c>
      <c r="G53" s="569"/>
      <c r="H53" s="569"/>
      <c r="I53" s="200">
        <v>32440333.333333332</v>
      </c>
      <c r="J53" s="573">
        <v>368640690</v>
      </c>
      <c r="K53" s="89"/>
      <c r="L53" s="100"/>
      <c r="M53" s="920"/>
      <c r="N53" s="913"/>
      <c r="O53" s="913"/>
      <c r="P53" s="913"/>
      <c r="Q53" s="913"/>
      <c r="R53" s="920"/>
      <c r="S53" s="920"/>
      <c r="T53" s="898"/>
      <c r="U53" s="913"/>
      <c r="V53" s="913"/>
      <c r="W53" s="913"/>
      <c r="X53" s="926"/>
    </row>
    <row r="54" spans="1:24" ht="15">
      <c r="A54" s="928"/>
      <c r="B54" s="913"/>
      <c r="C54" s="907"/>
      <c r="D54" s="83" t="s">
        <v>36</v>
      </c>
      <c r="E54" s="91">
        <v>0</v>
      </c>
      <c r="F54" s="571">
        <v>0</v>
      </c>
      <c r="G54" s="571"/>
      <c r="H54" s="571"/>
      <c r="I54" s="571">
        <v>0</v>
      </c>
      <c r="J54" s="573">
        <v>0</v>
      </c>
      <c r="K54" s="114"/>
      <c r="L54" s="101"/>
      <c r="M54" s="920"/>
      <c r="N54" s="913"/>
      <c r="O54" s="913"/>
      <c r="P54" s="913"/>
      <c r="Q54" s="913"/>
      <c r="R54" s="920"/>
      <c r="S54" s="920"/>
      <c r="T54" s="898"/>
      <c r="U54" s="913"/>
      <c r="V54" s="913"/>
      <c r="W54" s="913"/>
      <c r="X54" s="926"/>
    </row>
    <row r="55" spans="1:24" ht="15">
      <c r="A55" s="928"/>
      <c r="B55" s="913"/>
      <c r="C55" s="931"/>
      <c r="D55" s="88" t="s">
        <v>37</v>
      </c>
      <c r="E55" s="115">
        <v>48948286.9761794</v>
      </c>
      <c r="F55" s="584">
        <v>47934667</v>
      </c>
      <c r="G55" s="569"/>
      <c r="H55" s="200"/>
      <c r="I55" s="200">
        <v>18323174.265236236</v>
      </c>
      <c r="J55" s="573">
        <v>23201492</v>
      </c>
      <c r="K55" s="89"/>
      <c r="L55" s="101"/>
      <c r="M55" s="932"/>
      <c r="N55" s="930"/>
      <c r="O55" s="930"/>
      <c r="P55" s="930"/>
      <c r="Q55" s="930"/>
      <c r="R55" s="932"/>
      <c r="S55" s="932"/>
      <c r="T55" s="939"/>
      <c r="U55" s="930"/>
      <c r="V55" s="930"/>
      <c r="W55" s="930"/>
      <c r="X55" s="937"/>
    </row>
    <row r="56" spans="1:24" ht="15">
      <c r="A56" s="928"/>
      <c r="B56" s="913"/>
      <c r="C56" s="934" t="s">
        <v>349</v>
      </c>
      <c r="D56" s="83" t="s">
        <v>34</v>
      </c>
      <c r="E56" s="91">
        <v>1</v>
      </c>
      <c r="F56" s="571">
        <v>1</v>
      </c>
      <c r="G56" s="571"/>
      <c r="H56" s="571"/>
      <c r="I56" s="571">
        <v>1</v>
      </c>
      <c r="J56" s="571">
        <v>1</v>
      </c>
      <c r="K56" s="114"/>
      <c r="L56" s="101"/>
      <c r="M56" s="935" t="s">
        <v>350</v>
      </c>
      <c r="N56" s="933" t="s">
        <v>350</v>
      </c>
      <c r="O56" s="933" t="s">
        <v>351</v>
      </c>
      <c r="P56" s="933" t="s">
        <v>319</v>
      </c>
      <c r="Q56" s="933" t="s">
        <v>313</v>
      </c>
      <c r="R56" s="935" t="s">
        <v>298</v>
      </c>
      <c r="S56" s="935" t="s">
        <v>298</v>
      </c>
      <c r="T56" s="938"/>
      <c r="U56" s="933" t="s">
        <v>298</v>
      </c>
      <c r="V56" s="933" t="s">
        <v>298</v>
      </c>
      <c r="W56" s="933" t="s">
        <v>298</v>
      </c>
      <c r="X56" s="936">
        <v>323865</v>
      </c>
    </row>
    <row r="57" spans="1:24" ht="15">
      <c r="A57" s="928"/>
      <c r="B57" s="913"/>
      <c r="C57" s="907"/>
      <c r="D57" s="88" t="s">
        <v>35</v>
      </c>
      <c r="E57" s="113">
        <v>337835838.5084622</v>
      </c>
      <c r="F57" s="573">
        <v>311496051</v>
      </c>
      <c r="G57" s="569"/>
      <c r="H57" s="569"/>
      <c r="I57" s="200">
        <v>32440333.333333332</v>
      </c>
      <c r="J57" s="573">
        <v>283047096</v>
      </c>
      <c r="K57" s="89"/>
      <c r="L57" s="100"/>
      <c r="M57" s="920"/>
      <c r="N57" s="913"/>
      <c r="O57" s="913"/>
      <c r="P57" s="913"/>
      <c r="Q57" s="913"/>
      <c r="R57" s="920"/>
      <c r="S57" s="920"/>
      <c r="T57" s="898"/>
      <c r="U57" s="913"/>
      <c r="V57" s="913"/>
      <c r="W57" s="913"/>
      <c r="X57" s="926"/>
    </row>
    <row r="58" spans="1:24" ht="15">
      <c r="A58" s="928"/>
      <c r="B58" s="913"/>
      <c r="C58" s="907"/>
      <c r="D58" s="83" t="s">
        <v>36</v>
      </c>
      <c r="E58" s="91">
        <v>0</v>
      </c>
      <c r="F58" s="571">
        <v>0</v>
      </c>
      <c r="G58" s="571"/>
      <c r="H58" s="571"/>
      <c r="I58" s="571">
        <v>0</v>
      </c>
      <c r="J58" s="573">
        <v>0</v>
      </c>
      <c r="K58" s="114"/>
      <c r="L58" s="92"/>
      <c r="M58" s="920"/>
      <c r="N58" s="913"/>
      <c r="O58" s="913"/>
      <c r="P58" s="913"/>
      <c r="Q58" s="913"/>
      <c r="R58" s="920"/>
      <c r="S58" s="920"/>
      <c r="T58" s="898"/>
      <c r="U58" s="913"/>
      <c r="V58" s="913"/>
      <c r="W58" s="913"/>
      <c r="X58" s="926"/>
    </row>
    <row r="59" spans="1:24" ht="15">
      <c r="A59" s="928"/>
      <c r="B59" s="913"/>
      <c r="C59" s="931"/>
      <c r="D59" s="88" t="s">
        <v>37</v>
      </c>
      <c r="E59" s="115">
        <v>48948286.9761794</v>
      </c>
      <c r="F59" s="584">
        <v>47934667</v>
      </c>
      <c r="G59" s="569"/>
      <c r="H59" s="200"/>
      <c r="I59" s="200">
        <v>18323174.265236236</v>
      </c>
      <c r="J59" s="573">
        <v>23201492</v>
      </c>
      <c r="K59" s="89"/>
      <c r="L59" s="101"/>
      <c r="M59" s="932"/>
      <c r="N59" s="930"/>
      <c r="O59" s="930"/>
      <c r="P59" s="930"/>
      <c r="Q59" s="930"/>
      <c r="R59" s="932"/>
      <c r="S59" s="932"/>
      <c r="T59" s="939"/>
      <c r="U59" s="930"/>
      <c r="V59" s="930"/>
      <c r="W59" s="930"/>
      <c r="X59" s="937"/>
    </row>
    <row r="60" spans="1:24" ht="12.75" customHeight="1">
      <c r="A60" s="928"/>
      <c r="B60" s="913"/>
      <c r="C60" s="934" t="s">
        <v>352</v>
      </c>
      <c r="D60" s="83" t="s">
        <v>34</v>
      </c>
      <c r="E60" s="91">
        <v>1</v>
      </c>
      <c r="F60" s="571">
        <v>1</v>
      </c>
      <c r="G60" s="571"/>
      <c r="H60" s="571"/>
      <c r="I60" s="571">
        <v>1</v>
      </c>
      <c r="J60" s="571">
        <v>1</v>
      </c>
      <c r="K60" s="114"/>
      <c r="L60" s="101"/>
      <c r="M60" s="117" t="s">
        <v>338</v>
      </c>
      <c r="N60" s="116" t="s">
        <v>353</v>
      </c>
      <c r="O60" s="116" t="s">
        <v>354</v>
      </c>
      <c r="P60" s="933" t="s">
        <v>319</v>
      </c>
      <c r="Q60" s="933" t="s">
        <v>313</v>
      </c>
      <c r="R60" s="935" t="s">
        <v>298</v>
      </c>
      <c r="S60" s="935" t="s">
        <v>298</v>
      </c>
      <c r="T60" s="938"/>
      <c r="U60" s="933" t="s">
        <v>298</v>
      </c>
      <c r="V60" s="933" t="s">
        <v>298</v>
      </c>
      <c r="W60" s="933" t="s">
        <v>298</v>
      </c>
      <c r="X60" s="936">
        <v>878496</v>
      </c>
    </row>
    <row r="61" spans="1:24" ht="15">
      <c r="A61" s="928"/>
      <c r="B61" s="913"/>
      <c r="C61" s="907"/>
      <c r="D61" s="88" t="s">
        <v>35</v>
      </c>
      <c r="E61" s="113">
        <v>732803405.7940266</v>
      </c>
      <c r="F61" s="573">
        <v>636152381</v>
      </c>
      <c r="G61" s="569"/>
      <c r="H61" s="569"/>
      <c r="I61" s="200">
        <v>32440333.333333332</v>
      </c>
      <c r="J61" s="573">
        <v>607703427</v>
      </c>
      <c r="K61" s="89"/>
      <c r="L61" s="100"/>
      <c r="M61" s="935" t="s">
        <v>350</v>
      </c>
      <c r="N61" s="933" t="s">
        <v>355</v>
      </c>
      <c r="O61" s="933" t="s">
        <v>356</v>
      </c>
      <c r="P61" s="913"/>
      <c r="Q61" s="913"/>
      <c r="R61" s="920"/>
      <c r="S61" s="920"/>
      <c r="T61" s="898"/>
      <c r="U61" s="913"/>
      <c r="V61" s="913"/>
      <c r="W61" s="913"/>
      <c r="X61" s="926"/>
    </row>
    <row r="62" spans="1:24" ht="15">
      <c r="A62" s="928"/>
      <c r="B62" s="913"/>
      <c r="C62" s="907"/>
      <c r="D62" s="83" t="s">
        <v>36</v>
      </c>
      <c r="E62" s="91">
        <v>0</v>
      </c>
      <c r="F62" s="571">
        <v>0</v>
      </c>
      <c r="G62" s="571"/>
      <c r="H62" s="571"/>
      <c r="I62" s="571">
        <v>0</v>
      </c>
      <c r="J62" s="573">
        <v>0</v>
      </c>
      <c r="K62" s="114"/>
      <c r="L62" s="101"/>
      <c r="M62" s="920"/>
      <c r="N62" s="913"/>
      <c r="O62" s="913"/>
      <c r="P62" s="913"/>
      <c r="Q62" s="913"/>
      <c r="R62" s="920"/>
      <c r="S62" s="920"/>
      <c r="T62" s="898"/>
      <c r="U62" s="913"/>
      <c r="V62" s="913"/>
      <c r="W62" s="913"/>
      <c r="X62" s="926"/>
    </row>
    <row r="63" spans="1:24" ht="15">
      <c r="A63" s="928"/>
      <c r="B63" s="913"/>
      <c r="C63" s="931"/>
      <c r="D63" s="88" t="s">
        <v>37</v>
      </c>
      <c r="E63" s="115">
        <v>48948286.9761794</v>
      </c>
      <c r="F63" s="584">
        <v>47934667</v>
      </c>
      <c r="G63" s="569"/>
      <c r="H63" s="200"/>
      <c r="I63" s="200">
        <v>18323174.265236236</v>
      </c>
      <c r="J63" s="573">
        <v>23201491</v>
      </c>
      <c r="K63" s="89"/>
      <c r="L63" s="106"/>
      <c r="M63" s="932"/>
      <c r="N63" s="930"/>
      <c r="O63" s="930"/>
      <c r="P63" s="930"/>
      <c r="Q63" s="930"/>
      <c r="R63" s="932"/>
      <c r="S63" s="932"/>
      <c r="T63" s="939"/>
      <c r="U63" s="930"/>
      <c r="V63" s="930"/>
      <c r="W63" s="930"/>
      <c r="X63" s="937"/>
    </row>
    <row r="64" spans="1:24" ht="15">
      <c r="A64" s="928"/>
      <c r="B64" s="913"/>
      <c r="C64" s="934" t="s">
        <v>357</v>
      </c>
      <c r="D64" s="83" t="s">
        <v>34</v>
      </c>
      <c r="E64" s="91">
        <v>1</v>
      </c>
      <c r="F64" s="571">
        <v>1</v>
      </c>
      <c r="G64" s="571"/>
      <c r="H64" s="571"/>
      <c r="I64" s="571">
        <v>1</v>
      </c>
      <c r="J64" s="571">
        <v>1</v>
      </c>
      <c r="K64" s="114"/>
      <c r="L64" s="101"/>
      <c r="M64" s="935" t="s">
        <v>350</v>
      </c>
      <c r="N64" s="933" t="s">
        <v>358</v>
      </c>
      <c r="O64" s="933" t="s">
        <v>359</v>
      </c>
      <c r="P64" s="933" t="s">
        <v>319</v>
      </c>
      <c r="Q64" s="933" t="s">
        <v>313</v>
      </c>
      <c r="R64" s="935" t="s">
        <v>298</v>
      </c>
      <c r="S64" s="935" t="s">
        <v>298</v>
      </c>
      <c r="T64" s="938"/>
      <c r="U64" s="933" t="s">
        <v>298</v>
      </c>
      <c r="V64" s="933" t="s">
        <v>298</v>
      </c>
      <c r="W64" s="933" t="s">
        <v>298</v>
      </c>
      <c r="X64" s="936">
        <v>61024</v>
      </c>
    </row>
    <row r="65" spans="1:24" ht="15">
      <c r="A65" s="928"/>
      <c r="B65" s="913"/>
      <c r="C65" s="907"/>
      <c r="D65" s="88" t="s">
        <v>35</v>
      </c>
      <c r="E65" s="113">
        <v>335353830.49158216</v>
      </c>
      <c r="F65" s="573">
        <v>367510128</v>
      </c>
      <c r="G65" s="569"/>
      <c r="H65" s="569"/>
      <c r="I65" s="200">
        <v>32440333.333333332</v>
      </c>
      <c r="J65" s="573">
        <v>223130306</v>
      </c>
      <c r="K65" s="89"/>
      <c r="L65" s="100"/>
      <c r="M65" s="920"/>
      <c r="N65" s="913"/>
      <c r="O65" s="913"/>
      <c r="P65" s="913"/>
      <c r="Q65" s="913"/>
      <c r="R65" s="920"/>
      <c r="S65" s="920"/>
      <c r="T65" s="898"/>
      <c r="U65" s="913"/>
      <c r="V65" s="913"/>
      <c r="W65" s="913"/>
      <c r="X65" s="926"/>
    </row>
    <row r="66" spans="1:24" ht="15">
      <c r="A66" s="928"/>
      <c r="B66" s="913"/>
      <c r="C66" s="907"/>
      <c r="D66" s="83" t="s">
        <v>36</v>
      </c>
      <c r="E66" s="91">
        <v>0</v>
      </c>
      <c r="F66" s="571">
        <v>0</v>
      </c>
      <c r="G66" s="571"/>
      <c r="H66" s="571"/>
      <c r="I66" s="571">
        <v>0</v>
      </c>
      <c r="J66" s="573">
        <v>0</v>
      </c>
      <c r="K66" s="114"/>
      <c r="L66" s="101"/>
      <c r="M66" s="920"/>
      <c r="N66" s="913"/>
      <c r="O66" s="913"/>
      <c r="P66" s="913"/>
      <c r="Q66" s="913"/>
      <c r="R66" s="920"/>
      <c r="S66" s="920"/>
      <c r="T66" s="898"/>
      <c r="U66" s="913"/>
      <c r="V66" s="913"/>
      <c r="W66" s="913"/>
      <c r="X66" s="926"/>
    </row>
    <row r="67" spans="1:24" ht="15">
      <c r="A67" s="928"/>
      <c r="B67" s="913"/>
      <c r="C67" s="931"/>
      <c r="D67" s="88" t="s">
        <v>37</v>
      </c>
      <c r="E67" s="115">
        <v>48948286.9761794</v>
      </c>
      <c r="F67" s="584">
        <v>47934667</v>
      </c>
      <c r="G67" s="569"/>
      <c r="H67" s="200"/>
      <c r="I67" s="200">
        <v>18323174.265236236</v>
      </c>
      <c r="J67" s="573">
        <v>23201491</v>
      </c>
      <c r="K67" s="89"/>
      <c r="L67" s="101"/>
      <c r="M67" s="932"/>
      <c r="N67" s="930"/>
      <c r="O67" s="930"/>
      <c r="P67" s="930"/>
      <c r="Q67" s="930"/>
      <c r="R67" s="932"/>
      <c r="S67" s="932"/>
      <c r="T67" s="939"/>
      <c r="U67" s="930"/>
      <c r="V67" s="930"/>
      <c r="W67" s="930"/>
      <c r="X67" s="937"/>
    </row>
    <row r="68" spans="1:24" ht="15">
      <c r="A68" s="928"/>
      <c r="B68" s="913"/>
      <c r="C68" s="934" t="s">
        <v>360</v>
      </c>
      <c r="D68" s="83" t="s">
        <v>34</v>
      </c>
      <c r="E68" s="91">
        <v>1</v>
      </c>
      <c r="F68" s="571">
        <v>1</v>
      </c>
      <c r="G68" s="571"/>
      <c r="H68" s="571"/>
      <c r="I68" s="571">
        <v>1</v>
      </c>
      <c r="J68" s="571">
        <v>1</v>
      </c>
      <c r="K68" s="114"/>
      <c r="L68" s="101"/>
      <c r="M68" s="935" t="s">
        <v>327</v>
      </c>
      <c r="N68" s="935" t="s">
        <v>361</v>
      </c>
      <c r="O68" s="933" t="s">
        <v>362</v>
      </c>
      <c r="P68" s="933" t="s">
        <v>319</v>
      </c>
      <c r="Q68" s="933" t="s">
        <v>313</v>
      </c>
      <c r="R68" s="935" t="s">
        <v>298</v>
      </c>
      <c r="S68" s="935" t="s">
        <v>298</v>
      </c>
      <c r="T68" s="938"/>
      <c r="U68" s="933" t="s">
        <v>298</v>
      </c>
      <c r="V68" s="933" t="s">
        <v>298</v>
      </c>
      <c r="W68" s="933" t="s">
        <v>363</v>
      </c>
      <c r="X68" s="936">
        <v>84356</v>
      </c>
    </row>
    <row r="69" spans="1:24" ht="15">
      <c r="A69" s="928"/>
      <c r="B69" s="913"/>
      <c r="C69" s="907"/>
      <c r="D69" s="88" t="s">
        <v>35</v>
      </c>
      <c r="E69" s="113">
        <v>159477646.8569154</v>
      </c>
      <c r="F69" s="573">
        <v>109536412</v>
      </c>
      <c r="G69" s="569"/>
      <c r="H69" s="569"/>
      <c r="I69" s="200">
        <v>32440333.333333332</v>
      </c>
      <c r="J69" s="573">
        <v>81087458</v>
      </c>
      <c r="K69" s="89"/>
      <c r="L69" s="100"/>
      <c r="M69" s="920"/>
      <c r="N69" s="920"/>
      <c r="O69" s="913"/>
      <c r="P69" s="913"/>
      <c r="Q69" s="913"/>
      <c r="R69" s="920"/>
      <c r="S69" s="920"/>
      <c r="T69" s="898"/>
      <c r="U69" s="913"/>
      <c r="V69" s="913"/>
      <c r="W69" s="913"/>
      <c r="X69" s="926"/>
    </row>
    <row r="70" spans="1:24" ht="15">
      <c r="A70" s="928"/>
      <c r="B70" s="913"/>
      <c r="C70" s="907"/>
      <c r="D70" s="83" t="s">
        <v>36</v>
      </c>
      <c r="E70" s="91">
        <v>0</v>
      </c>
      <c r="F70" s="571">
        <v>0</v>
      </c>
      <c r="G70" s="571"/>
      <c r="H70" s="571"/>
      <c r="I70" s="571">
        <v>0</v>
      </c>
      <c r="J70" s="573">
        <v>0</v>
      </c>
      <c r="K70" s="114"/>
      <c r="L70" s="101"/>
      <c r="M70" s="920"/>
      <c r="N70" s="920"/>
      <c r="O70" s="913"/>
      <c r="P70" s="913"/>
      <c r="Q70" s="913"/>
      <c r="R70" s="920"/>
      <c r="S70" s="920"/>
      <c r="T70" s="898"/>
      <c r="U70" s="913"/>
      <c r="V70" s="913"/>
      <c r="W70" s="913"/>
      <c r="X70" s="926"/>
    </row>
    <row r="71" spans="1:24" ht="15">
      <c r="A71" s="928"/>
      <c r="B71" s="913"/>
      <c r="C71" s="931"/>
      <c r="D71" s="88" t="s">
        <v>37</v>
      </c>
      <c r="E71" s="115">
        <v>48948286.9761794</v>
      </c>
      <c r="F71" s="584">
        <v>47934667</v>
      </c>
      <c r="G71" s="569"/>
      <c r="H71" s="200"/>
      <c r="I71" s="200">
        <v>18323174.265236236</v>
      </c>
      <c r="J71" s="573">
        <v>23201491</v>
      </c>
      <c r="K71" s="89"/>
      <c r="L71" s="101"/>
      <c r="M71" s="932"/>
      <c r="N71" s="932"/>
      <c r="O71" s="930"/>
      <c r="P71" s="930"/>
      <c r="Q71" s="930"/>
      <c r="R71" s="932"/>
      <c r="S71" s="932"/>
      <c r="T71" s="939"/>
      <c r="U71" s="930"/>
      <c r="V71" s="930"/>
      <c r="W71" s="930"/>
      <c r="X71" s="937"/>
    </row>
    <row r="72" spans="1:24" ht="15">
      <c r="A72" s="928"/>
      <c r="B72" s="913"/>
      <c r="C72" s="934" t="s">
        <v>364</v>
      </c>
      <c r="D72" s="83" t="s">
        <v>34</v>
      </c>
      <c r="E72" s="91">
        <v>1</v>
      </c>
      <c r="F72" s="571">
        <v>1</v>
      </c>
      <c r="G72" s="571"/>
      <c r="H72" s="571"/>
      <c r="I72" s="571">
        <v>1</v>
      </c>
      <c r="J72" s="571">
        <v>1</v>
      </c>
      <c r="K72" s="114"/>
      <c r="L72" s="101"/>
      <c r="M72" s="935" t="s">
        <v>365</v>
      </c>
      <c r="N72" s="933" t="s">
        <v>366</v>
      </c>
      <c r="O72" s="933" t="s">
        <v>367</v>
      </c>
      <c r="P72" s="933" t="s">
        <v>319</v>
      </c>
      <c r="Q72" s="933" t="s">
        <v>313</v>
      </c>
      <c r="R72" s="935" t="s">
        <v>298</v>
      </c>
      <c r="S72" s="935" t="s">
        <v>298</v>
      </c>
      <c r="T72" s="938"/>
      <c r="U72" s="933" t="s">
        <v>298</v>
      </c>
      <c r="V72" s="933" t="s">
        <v>298</v>
      </c>
      <c r="W72" s="933" t="s">
        <v>298</v>
      </c>
      <c r="X72" s="936">
        <v>53861</v>
      </c>
    </row>
    <row r="73" spans="1:24" ht="15">
      <c r="A73" s="928"/>
      <c r="B73" s="913"/>
      <c r="C73" s="907"/>
      <c r="D73" s="88" t="s">
        <v>35</v>
      </c>
      <c r="E73" s="113">
        <v>310736117.33126193</v>
      </c>
      <c r="F73" s="573">
        <v>144634395</v>
      </c>
      <c r="G73" s="569"/>
      <c r="H73" s="569"/>
      <c r="I73" s="200">
        <v>32440333.333333332</v>
      </c>
      <c r="J73" s="573">
        <v>116185440</v>
      </c>
      <c r="K73" s="89"/>
      <c r="L73" s="100"/>
      <c r="M73" s="920"/>
      <c r="N73" s="913"/>
      <c r="O73" s="913"/>
      <c r="P73" s="913"/>
      <c r="Q73" s="913"/>
      <c r="R73" s="920"/>
      <c r="S73" s="920"/>
      <c r="T73" s="898"/>
      <c r="U73" s="913"/>
      <c r="V73" s="913"/>
      <c r="W73" s="913"/>
      <c r="X73" s="926"/>
    </row>
    <row r="74" spans="1:24" ht="15">
      <c r="A74" s="928"/>
      <c r="B74" s="913"/>
      <c r="C74" s="907"/>
      <c r="D74" s="83" t="s">
        <v>36</v>
      </c>
      <c r="E74" s="91">
        <v>0</v>
      </c>
      <c r="F74" s="571"/>
      <c r="G74" s="571"/>
      <c r="H74" s="571"/>
      <c r="I74" s="571">
        <v>0</v>
      </c>
      <c r="J74" s="573">
        <v>0</v>
      </c>
      <c r="K74" s="114"/>
      <c r="L74" s="92"/>
      <c r="M74" s="920"/>
      <c r="N74" s="913"/>
      <c r="O74" s="913"/>
      <c r="P74" s="913"/>
      <c r="Q74" s="913"/>
      <c r="R74" s="920"/>
      <c r="S74" s="920"/>
      <c r="T74" s="898"/>
      <c r="U74" s="913"/>
      <c r="V74" s="913"/>
      <c r="W74" s="913"/>
      <c r="X74" s="926"/>
    </row>
    <row r="75" spans="1:24" ht="15">
      <c r="A75" s="928"/>
      <c r="B75" s="913"/>
      <c r="C75" s="931"/>
      <c r="D75" s="88" t="s">
        <v>37</v>
      </c>
      <c r="E75" s="115">
        <v>48948286.9761794</v>
      </c>
      <c r="F75" s="584">
        <v>47934667</v>
      </c>
      <c r="G75" s="569"/>
      <c r="H75" s="200"/>
      <c r="I75" s="200">
        <v>18323174.265236236</v>
      </c>
      <c r="J75" s="573">
        <v>23201491</v>
      </c>
      <c r="K75" s="89"/>
      <c r="L75" s="101"/>
      <c r="M75" s="932"/>
      <c r="N75" s="930"/>
      <c r="O75" s="930"/>
      <c r="P75" s="930"/>
      <c r="Q75" s="930"/>
      <c r="R75" s="932"/>
      <c r="S75" s="932"/>
      <c r="T75" s="939"/>
      <c r="U75" s="930"/>
      <c r="V75" s="930"/>
      <c r="W75" s="930"/>
      <c r="X75" s="937"/>
    </row>
    <row r="76" spans="1:24" ht="15">
      <c r="A76" s="928"/>
      <c r="B76" s="913"/>
      <c r="C76" s="934" t="s">
        <v>368</v>
      </c>
      <c r="D76" s="83" t="s">
        <v>34</v>
      </c>
      <c r="E76" s="91">
        <v>1</v>
      </c>
      <c r="F76" s="571">
        <v>1</v>
      </c>
      <c r="G76" s="571"/>
      <c r="H76" s="571"/>
      <c r="I76" s="571">
        <v>1</v>
      </c>
      <c r="J76" s="571">
        <v>1</v>
      </c>
      <c r="K76" s="114"/>
      <c r="L76" s="101"/>
      <c r="M76" s="935" t="s">
        <v>369</v>
      </c>
      <c r="N76" s="935" t="s">
        <v>370</v>
      </c>
      <c r="O76" s="935" t="s">
        <v>371</v>
      </c>
      <c r="P76" s="933" t="s">
        <v>319</v>
      </c>
      <c r="Q76" s="933" t="s">
        <v>313</v>
      </c>
      <c r="R76" s="935" t="s">
        <v>298</v>
      </c>
      <c r="S76" s="935" t="s">
        <v>298</v>
      </c>
      <c r="T76" s="938"/>
      <c r="U76" s="933" t="s">
        <v>298</v>
      </c>
      <c r="V76" s="933" t="s">
        <v>298</v>
      </c>
      <c r="W76" s="933" t="s">
        <v>298</v>
      </c>
      <c r="X76" s="936">
        <v>4740</v>
      </c>
    </row>
    <row r="77" spans="1:24" ht="15">
      <c r="A77" s="928"/>
      <c r="B77" s="913"/>
      <c r="C77" s="907"/>
      <c r="D77" s="88" t="s">
        <v>35</v>
      </c>
      <c r="E77" s="113">
        <v>118777343.68784213</v>
      </c>
      <c r="F77" s="573">
        <v>160136002</v>
      </c>
      <c r="G77" s="569"/>
      <c r="H77" s="569"/>
      <c r="I77" s="200">
        <v>32440333.333333332</v>
      </c>
      <c r="J77" s="573">
        <v>131687049</v>
      </c>
      <c r="K77" s="119"/>
      <c r="L77" s="100"/>
      <c r="M77" s="920"/>
      <c r="N77" s="920"/>
      <c r="O77" s="920"/>
      <c r="P77" s="913"/>
      <c r="Q77" s="913"/>
      <c r="R77" s="920"/>
      <c r="S77" s="920"/>
      <c r="T77" s="898"/>
      <c r="U77" s="913"/>
      <c r="V77" s="913"/>
      <c r="W77" s="913"/>
      <c r="X77" s="926"/>
    </row>
    <row r="78" spans="1:24" ht="15">
      <c r="A78" s="928"/>
      <c r="B78" s="913"/>
      <c r="C78" s="907"/>
      <c r="D78" s="83" t="s">
        <v>36</v>
      </c>
      <c r="E78" s="91">
        <v>0</v>
      </c>
      <c r="F78" s="571">
        <v>0</v>
      </c>
      <c r="G78" s="571"/>
      <c r="H78" s="571"/>
      <c r="I78" s="571">
        <v>0</v>
      </c>
      <c r="J78" s="573">
        <v>0</v>
      </c>
      <c r="K78" s="121"/>
      <c r="L78" s="101"/>
      <c r="M78" s="920"/>
      <c r="N78" s="920"/>
      <c r="O78" s="920"/>
      <c r="P78" s="913"/>
      <c r="Q78" s="913"/>
      <c r="R78" s="920"/>
      <c r="S78" s="920"/>
      <c r="T78" s="898"/>
      <c r="U78" s="913"/>
      <c r="V78" s="913"/>
      <c r="W78" s="913"/>
      <c r="X78" s="926"/>
    </row>
    <row r="79" spans="1:24" ht="15.75" thickBot="1">
      <c r="A79" s="928"/>
      <c r="B79" s="913"/>
      <c r="C79" s="931"/>
      <c r="D79" s="88" t="s">
        <v>37</v>
      </c>
      <c r="E79" s="115">
        <v>48948286.9761794</v>
      </c>
      <c r="F79" s="584">
        <v>47934666</v>
      </c>
      <c r="G79" s="569"/>
      <c r="H79" s="200"/>
      <c r="I79" s="200">
        <v>18323174.265236236</v>
      </c>
      <c r="J79" s="585">
        <v>23201491</v>
      </c>
      <c r="K79" s="122"/>
      <c r="L79" s="101"/>
      <c r="M79" s="932"/>
      <c r="N79" s="932"/>
      <c r="O79" s="932"/>
      <c r="P79" s="930"/>
      <c r="Q79" s="930"/>
      <c r="R79" s="932"/>
      <c r="S79" s="932"/>
      <c r="T79" s="939"/>
      <c r="U79" s="930"/>
      <c r="V79" s="930"/>
      <c r="W79" s="930"/>
      <c r="X79" s="937"/>
    </row>
    <row r="80" spans="1:24" ht="15">
      <c r="A80" s="928"/>
      <c r="B80" s="913"/>
      <c r="C80" s="945" t="s">
        <v>458</v>
      </c>
      <c r="D80" s="123" t="s">
        <v>459</v>
      </c>
      <c r="E80" s="91">
        <v>15</v>
      </c>
      <c r="F80" s="586">
        <f>+F20+F24+F28+F32+F36+F40+F44+F48+F52+F56+F60+F64+F68+F72+F76</f>
        <v>15</v>
      </c>
      <c r="G80" s="584"/>
      <c r="H80" s="584"/>
      <c r="I80" s="571">
        <v>15</v>
      </c>
      <c r="J80" s="586">
        <f>+J20+J24+J28+J32+J36+J40+J44+J48+J52+J56+J60+J64+J68+J72+J76</f>
        <v>15</v>
      </c>
      <c r="K80" s="120"/>
      <c r="L80" s="106"/>
      <c r="M80" s="948"/>
      <c r="N80" s="949"/>
      <c r="O80" s="949"/>
      <c r="P80" s="949"/>
      <c r="Q80" s="949"/>
      <c r="R80" s="949"/>
      <c r="S80" s="949"/>
      <c r="T80" s="949"/>
      <c r="U80" s="949"/>
      <c r="V80" s="949"/>
      <c r="W80" s="949"/>
      <c r="X80" s="950"/>
    </row>
    <row r="81" spans="1:24" ht="15">
      <c r="A81" s="928"/>
      <c r="B81" s="913"/>
      <c r="C81" s="946"/>
      <c r="D81" s="124" t="s">
        <v>460</v>
      </c>
      <c r="E81" s="91">
        <v>4435244000.145924</v>
      </c>
      <c r="F81" s="571">
        <f>+F21+F25+F29+F33+F37+F41+F45+F49+F53+F57+F61+F65+F69+F73+F77</f>
        <v>4435244000</v>
      </c>
      <c r="G81" s="584"/>
      <c r="H81" s="584"/>
      <c r="I81" s="571">
        <v>486604999.9999999</v>
      </c>
      <c r="J81" s="571">
        <f>+J21+J25+J29+J33+J37+J41+J45+J49+J53+J57+J61+J65+J69+J73+J77</f>
        <v>3776647949</v>
      </c>
      <c r="K81" s="120"/>
      <c r="L81" s="106"/>
      <c r="M81" s="951"/>
      <c r="N81" s="952"/>
      <c r="O81" s="952"/>
      <c r="P81" s="952"/>
      <c r="Q81" s="952"/>
      <c r="R81" s="952"/>
      <c r="S81" s="952"/>
      <c r="T81" s="952"/>
      <c r="U81" s="952"/>
      <c r="V81" s="952"/>
      <c r="W81" s="952"/>
      <c r="X81" s="953"/>
    </row>
    <row r="82" spans="1:24" ht="15">
      <c r="A82" s="928"/>
      <c r="B82" s="913"/>
      <c r="C82" s="946"/>
      <c r="D82" s="123" t="s">
        <v>461</v>
      </c>
      <c r="E82" s="91"/>
      <c r="F82" s="586">
        <f>+F78+F74+F70+F66+F62+F58+F54+F50+F46+F42+F38+F34+F30+F26+F22</f>
        <v>0</v>
      </c>
      <c r="G82" s="584"/>
      <c r="H82" s="584"/>
      <c r="I82" s="571"/>
      <c r="J82" s="586">
        <f>+J78+J74+J70+J66+J62+J58+J54+J50+J46+J42+J38+J34+J30+J26+J22</f>
        <v>0</v>
      </c>
      <c r="K82" s="120"/>
      <c r="L82" s="106"/>
      <c r="M82" s="951"/>
      <c r="N82" s="952"/>
      <c r="O82" s="952"/>
      <c r="P82" s="952"/>
      <c r="Q82" s="952"/>
      <c r="R82" s="952"/>
      <c r="S82" s="952"/>
      <c r="T82" s="952"/>
      <c r="U82" s="952"/>
      <c r="V82" s="952"/>
      <c r="W82" s="952"/>
      <c r="X82" s="953"/>
    </row>
    <row r="83" spans="1:24" ht="15.75" thickBot="1">
      <c r="A83" s="929"/>
      <c r="B83" s="930"/>
      <c r="C83" s="947"/>
      <c r="D83" s="168" t="s">
        <v>462</v>
      </c>
      <c r="E83" s="169">
        <v>734224304.6426909</v>
      </c>
      <c r="F83" s="571">
        <f>+F79+F75+F71+F67+F63+F59+F55+F51+F47+F43+F39+F35+F31+F23+F27</f>
        <v>719020004</v>
      </c>
      <c r="G83" s="574"/>
      <c r="H83" s="587"/>
      <c r="I83" s="574">
        <v>274847613.97854346</v>
      </c>
      <c r="J83" s="588">
        <f>+J79+J75+J71+J67+J63+J59+J55+J51+J47+J43+J39+J35+J31+J23+J27</f>
        <v>348022375</v>
      </c>
      <c r="K83" s="89"/>
      <c r="L83" s="100"/>
      <c r="M83" s="954"/>
      <c r="N83" s="955"/>
      <c r="O83" s="955"/>
      <c r="P83" s="955"/>
      <c r="Q83" s="955"/>
      <c r="R83" s="955"/>
      <c r="S83" s="955"/>
      <c r="T83" s="955"/>
      <c r="U83" s="955"/>
      <c r="V83" s="955"/>
      <c r="W83" s="955"/>
      <c r="X83" s="956"/>
    </row>
    <row r="84" spans="1:24" ht="15">
      <c r="A84" s="910">
        <v>5</v>
      </c>
      <c r="B84" s="913" t="s">
        <v>372</v>
      </c>
      <c r="C84" s="957" t="s">
        <v>373</v>
      </c>
      <c r="D84" s="170" t="s">
        <v>34</v>
      </c>
      <c r="E84" s="98">
        <v>1</v>
      </c>
      <c r="F84" s="579">
        <v>1</v>
      </c>
      <c r="G84" s="589"/>
      <c r="H84" s="590"/>
      <c r="I84" s="579">
        <v>0.93</v>
      </c>
      <c r="J84" s="591">
        <v>0.94</v>
      </c>
      <c r="K84" s="165"/>
      <c r="L84" s="106"/>
      <c r="M84" s="906" t="s">
        <v>374</v>
      </c>
      <c r="N84" s="906" t="s">
        <v>375</v>
      </c>
      <c r="O84" s="906" t="s">
        <v>376</v>
      </c>
      <c r="P84" s="906" t="s">
        <v>377</v>
      </c>
      <c r="Q84" s="906" t="s">
        <v>313</v>
      </c>
      <c r="R84" s="906">
        <v>325598</v>
      </c>
      <c r="S84" s="906">
        <v>331508</v>
      </c>
      <c r="T84" s="906" t="s">
        <v>298</v>
      </c>
      <c r="U84" s="906" t="s">
        <v>298</v>
      </c>
      <c r="V84" s="906" t="s">
        <v>298</v>
      </c>
      <c r="W84" s="906" t="s">
        <v>298</v>
      </c>
      <c r="X84" s="944">
        <v>657106</v>
      </c>
    </row>
    <row r="85" spans="1:24" ht="15">
      <c r="A85" s="911"/>
      <c r="B85" s="913"/>
      <c r="C85" s="957"/>
      <c r="D85" s="171" t="s">
        <v>35</v>
      </c>
      <c r="E85" s="113">
        <v>797740000</v>
      </c>
      <c r="F85" s="200">
        <v>2457740000</v>
      </c>
      <c r="G85" s="200"/>
      <c r="H85" s="569"/>
      <c r="I85" s="200">
        <v>88800000</v>
      </c>
      <c r="J85" s="592">
        <v>790281000</v>
      </c>
      <c r="K85" s="166"/>
      <c r="L85" s="100"/>
      <c r="M85" s="907"/>
      <c r="N85" s="907"/>
      <c r="O85" s="907"/>
      <c r="P85" s="907"/>
      <c r="Q85" s="907"/>
      <c r="R85" s="907"/>
      <c r="S85" s="907"/>
      <c r="T85" s="907"/>
      <c r="U85" s="907"/>
      <c r="V85" s="907"/>
      <c r="W85" s="907"/>
      <c r="X85" s="944"/>
    </row>
    <row r="86" spans="1:24" ht="15">
      <c r="A86" s="911"/>
      <c r="B86" s="913"/>
      <c r="C86" s="957"/>
      <c r="D86" s="172" t="s">
        <v>36</v>
      </c>
      <c r="E86" s="91">
        <v>0</v>
      </c>
      <c r="F86" s="571">
        <v>1</v>
      </c>
      <c r="G86" s="593"/>
      <c r="H86" s="593"/>
      <c r="I86" s="571">
        <v>0</v>
      </c>
      <c r="J86" s="594"/>
      <c r="K86" s="166"/>
      <c r="L86" s="106"/>
      <c r="M86" s="907"/>
      <c r="N86" s="907"/>
      <c r="O86" s="907"/>
      <c r="P86" s="907"/>
      <c r="Q86" s="907"/>
      <c r="R86" s="907"/>
      <c r="S86" s="907"/>
      <c r="T86" s="907"/>
      <c r="U86" s="907"/>
      <c r="V86" s="907"/>
      <c r="W86" s="907"/>
      <c r="X86" s="944"/>
    </row>
    <row r="87" spans="1:24" ht="15.75" thickBot="1">
      <c r="A87" s="912"/>
      <c r="B87" s="917"/>
      <c r="C87" s="958"/>
      <c r="D87" s="173" t="s">
        <v>37</v>
      </c>
      <c r="E87" s="174">
        <v>4203662955</v>
      </c>
      <c r="F87" s="595">
        <v>4203662955</v>
      </c>
      <c r="G87" s="575"/>
      <c r="H87" s="575"/>
      <c r="I87" s="596">
        <v>23679600</v>
      </c>
      <c r="J87" s="597">
        <v>1697434598</v>
      </c>
      <c r="K87" s="167"/>
      <c r="L87" s="106"/>
      <c r="M87" s="907"/>
      <c r="N87" s="907"/>
      <c r="O87" s="907"/>
      <c r="P87" s="907"/>
      <c r="Q87" s="907"/>
      <c r="R87" s="907"/>
      <c r="S87" s="918"/>
      <c r="T87" s="918"/>
      <c r="U87" s="907"/>
      <c r="V87" s="907"/>
      <c r="W87" s="907"/>
      <c r="X87" s="944"/>
    </row>
    <row r="88" spans="1:24" ht="15">
      <c r="A88" s="910">
        <v>6</v>
      </c>
      <c r="B88" s="913" t="s">
        <v>257</v>
      </c>
      <c r="C88" s="957" t="s">
        <v>378</v>
      </c>
      <c r="D88" s="170" t="s">
        <v>34</v>
      </c>
      <c r="E88" s="98">
        <v>20</v>
      </c>
      <c r="F88" s="580">
        <v>20</v>
      </c>
      <c r="G88" s="598"/>
      <c r="H88" s="598"/>
      <c r="I88" s="579">
        <v>0</v>
      </c>
      <c r="J88" s="599">
        <v>0</v>
      </c>
      <c r="K88" s="166"/>
      <c r="L88" s="106"/>
      <c r="M88" s="907" t="s">
        <v>379</v>
      </c>
      <c r="N88" s="907" t="s">
        <v>380</v>
      </c>
      <c r="O88" s="907" t="s">
        <v>381</v>
      </c>
      <c r="P88" s="907" t="s">
        <v>377</v>
      </c>
      <c r="Q88" s="907" t="s">
        <v>382</v>
      </c>
      <c r="R88" s="907" t="s">
        <v>298</v>
      </c>
      <c r="S88" s="907" t="s">
        <v>298</v>
      </c>
      <c r="T88" s="907" t="s">
        <v>298</v>
      </c>
      <c r="U88" s="907" t="s">
        <v>298</v>
      </c>
      <c r="V88" s="907" t="s">
        <v>298</v>
      </c>
      <c r="W88" s="907" t="s">
        <v>298</v>
      </c>
      <c r="X88" s="944">
        <v>587175</v>
      </c>
    </row>
    <row r="89" spans="1:24" ht="15">
      <c r="A89" s="911"/>
      <c r="B89" s="913"/>
      <c r="C89" s="957"/>
      <c r="D89" s="171" t="s">
        <v>35</v>
      </c>
      <c r="E89" s="113">
        <v>1039853000</v>
      </c>
      <c r="F89" s="200">
        <v>1039853000</v>
      </c>
      <c r="G89" s="200"/>
      <c r="H89" s="569"/>
      <c r="I89" s="200">
        <v>103140000</v>
      </c>
      <c r="J89" s="592">
        <v>233615000</v>
      </c>
      <c r="K89" s="166"/>
      <c r="L89" s="100"/>
      <c r="M89" s="907"/>
      <c r="N89" s="907"/>
      <c r="O89" s="907"/>
      <c r="P89" s="907"/>
      <c r="Q89" s="907"/>
      <c r="R89" s="907"/>
      <c r="S89" s="907"/>
      <c r="T89" s="907"/>
      <c r="U89" s="907"/>
      <c r="V89" s="907"/>
      <c r="W89" s="907"/>
      <c r="X89" s="944"/>
    </row>
    <row r="90" spans="1:24" ht="15">
      <c r="A90" s="911"/>
      <c r="B90" s="913"/>
      <c r="C90" s="957"/>
      <c r="D90" s="172" t="s">
        <v>36</v>
      </c>
      <c r="E90" s="91">
        <v>21.6</v>
      </c>
      <c r="F90" s="573">
        <v>21.6</v>
      </c>
      <c r="G90" s="200"/>
      <c r="H90" s="200"/>
      <c r="I90" s="571">
        <v>0</v>
      </c>
      <c r="J90" s="594"/>
      <c r="K90" s="166"/>
      <c r="L90" s="106"/>
      <c r="M90" s="907"/>
      <c r="N90" s="907"/>
      <c r="O90" s="907"/>
      <c r="P90" s="907"/>
      <c r="Q90" s="907"/>
      <c r="R90" s="907"/>
      <c r="S90" s="907"/>
      <c r="T90" s="907"/>
      <c r="U90" s="907"/>
      <c r="V90" s="907"/>
      <c r="W90" s="907"/>
      <c r="X90" s="944"/>
    </row>
    <row r="91" spans="1:24" ht="15.75" thickBot="1">
      <c r="A91" s="912"/>
      <c r="B91" s="913"/>
      <c r="C91" s="957"/>
      <c r="D91" s="173" t="s">
        <v>37</v>
      </c>
      <c r="E91" s="174">
        <v>565882742</v>
      </c>
      <c r="F91" s="595">
        <v>565882742</v>
      </c>
      <c r="G91" s="575"/>
      <c r="H91" s="575"/>
      <c r="I91" s="596">
        <v>162300814</v>
      </c>
      <c r="J91" s="600">
        <v>162300814</v>
      </c>
      <c r="K91" s="167"/>
      <c r="L91" s="106"/>
      <c r="M91" s="918"/>
      <c r="N91" s="918"/>
      <c r="O91" s="918"/>
      <c r="P91" s="918"/>
      <c r="Q91" s="907"/>
      <c r="R91" s="907"/>
      <c r="S91" s="907"/>
      <c r="T91" s="907"/>
      <c r="U91" s="907"/>
      <c r="V91" s="907"/>
      <c r="W91" s="907"/>
      <c r="X91" s="944"/>
    </row>
    <row r="92" spans="1:24" ht="15">
      <c r="A92" s="910">
        <v>7</v>
      </c>
      <c r="B92" s="916" t="s">
        <v>383</v>
      </c>
      <c r="C92" s="906" t="s">
        <v>384</v>
      </c>
      <c r="D92" s="110" t="s">
        <v>34</v>
      </c>
      <c r="E92" s="85">
        <v>348</v>
      </c>
      <c r="F92" s="567">
        <v>348</v>
      </c>
      <c r="G92" s="601"/>
      <c r="H92" s="602"/>
      <c r="I92" s="567">
        <v>306</v>
      </c>
      <c r="J92" s="603">
        <v>306</v>
      </c>
      <c r="K92" s="89"/>
      <c r="L92" s="106"/>
      <c r="M92" s="906" t="s">
        <v>379</v>
      </c>
      <c r="N92" s="906" t="s">
        <v>375</v>
      </c>
      <c r="O92" s="906" t="s">
        <v>376</v>
      </c>
      <c r="P92" s="906" t="s">
        <v>377</v>
      </c>
      <c r="Q92" s="906" t="s">
        <v>313</v>
      </c>
      <c r="R92" s="906">
        <v>325598</v>
      </c>
      <c r="S92" s="906">
        <v>331508</v>
      </c>
      <c r="T92" s="906" t="s">
        <v>298</v>
      </c>
      <c r="U92" s="906" t="s">
        <v>298</v>
      </c>
      <c r="V92" s="906" t="s">
        <v>298</v>
      </c>
      <c r="W92" s="906" t="s">
        <v>298</v>
      </c>
      <c r="X92" s="944">
        <v>657106</v>
      </c>
    </row>
    <row r="93" spans="1:24" ht="15">
      <c r="A93" s="911"/>
      <c r="B93" s="913"/>
      <c r="C93" s="907"/>
      <c r="D93" s="88" t="s">
        <v>35</v>
      </c>
      <c r="E93" s="113">
        <v>1481010250</v>
      </c>
      <c r="F93" s="571">
        <f>5464041000/4</f>
        <v>1366010250</v>
      </c>
      <c r="G93" s="569"/>
      <c r="H93" s="569"/>
      <c r="I93" s="200">
        <v>59626250</v>
      </c>
      <c r="J93" s="584">
        <v>964379676</v>
      </c>
      <c r="K93" s="89"/>
      <c r="L93" s="100"/>
      <c r="M93" s="907"/>
      <c r="N93" s="907"/>
      <c r="O93" s="907"/>
      <c r="P93" s="907"/>
      <c r="Q93" s="907"/>
      <c r="R93" s="907"/>
      <c r="S93" s="907"/>
      <c r="T93" s="907"/>
      <c r="U93" s="907"/>
      <c r="V93" s="907"/>
      <c r="W93" s="907"/>
      <c r="X93" s="944"/>
    </row>
    <row r="94" spans="1:16383" ht="15">
      <c r="A94" s="911"/>
      <c r="B94" s="913"/>
      <c r="C94" s="907"/>
      <c r="D94" s="83" t="s">
        <v>36</v>
      </c>
      <c r="E94" s="91">
        <v>0</v>
      </c>
      <c r="F94" s="571">
        <v>0</v>
      </c>
      <c r="G94" s="593"/>
      <c r="H94" s="593"/>
      <c r="I94" s="571">
        <v>0</v>
      </c>
      <c r="J94" s="569">
        <v>0</v>
      </c>
      <c r="K94" s="89"/>
      <c r="L94" s="106"/>
      <c r="M94" s="907"/>
      <c r="N94" s="907"/>
      <c r="O94" s="907"/>
      <c r="P94" s="907"/>
      <c r="Q94" s="907"/>
      <c r="R94" s="907"/>
      <c r="S94" s="907"/>
      <c r="T94" s="907"/>
      <c r="U94" s="907"/>
      <c r="V94" s="907"/>
      <c r="W94" s="907"/>
      <c r="X94" s="944"/>
      <c r="XEZ94"/>
      <c r="XFA94"/>
      <c r="XFB94"/>
      <c r="XFC94"/>
    </row>
    <row r="95" spans="1:16383" ht="15.75" thickBot="1">
      <c r="A95" s="911"/>
      <c r="B95" s="913"/>
      <c r="C95" s="931"/>
      <c r="D95" s="88" t="s">
        <v>37</v>
      </c>
      <c r="E95" s="89">
        <v>1513583226.57114</v>
      </c>
      <c r="F95" s="573">
        <v>1513470477</v>
      </c>
      <c r="G95" s="569"/>
      <c r="H95" s="569"/>
      <c r="I95" s="200">
        <v>413221162.1822711</v>
      </c>
      <c r="J95" s="584">
        <v>1029384406</v>
      </c>
      <c r="K95" s="89"/>
      <c r="L95" s="106"/>
      <c r="M95" s="931"/>
      <c r="N95" s="907"/>
      <c r="O95" s="907"/>
      <c r="P95" s="918"/>
      <c r="Q95" s="907"/>
      <c r="R95" s="907"/>
      <c r="S95" s="918"/>
      <c r="T95" s="918"/>
      <c r="U95" s="907"/>
      <c r="V95" s="907"/>
      <c r="W95" s="907"/>
      <c r="X95" s="944"/>
      <c r="XEZ95"/>
      <c r="XFA95"/>
      <c r="XFB95"/>
      <c r="XFC95"/>
    </row>
    <row r="96" spans="1:16383" ht="15">
      <c r="A96" s="911"/>
      <c r="B96" s="913"/>
      <c r="C96" s="933" t="s">
        <v>385</v>
      </c>
      <c r="D96" s="83" t="s">
        <v>34</v>
      </c>
      <c r="E96" s="91">
        <v>6</v>
      </c>
      <c r="F96" s="571">
        <v>6</v>
      </c>
      <c r="G96" s="593">
        <v>6</v>
      </c>
      <c r="H96" s="593">
        <v>6</v>
      </c>
      <c r="I96" s="571">
        <v>6</v>
      </c>
      <c r="J96" s="571">
        <v>6</v>
      </c>
      <c r="K96" s="89"/>
      <c r="L96" s="92"/>
      <c r="M96" s="934" t="s">
        <v>338</v>
      </c>
      <c r="N96" s="934" t="s">
        <v>338</v>
      </c>
      <c r="O96" s="934" t="s">
        <v>386</v>
      </c>
      <c r="P96" s="934" t="s">
        <v>377</v>
      </c>
      <c r="Q96" s="906" t="s">
        <v>313</v>
      </c>
      <c r="R96" s="934">
        <v>82795</v>
      </c>
      <c r="S96" s="934">
        <v>84297</v>
      </c>
      <c r="T96" s="934" t="s">
        <v>298</v>
      </c>
      <c r="U96" s="934" t="s">
        <v>298</v>
      </c>
      <c r="V96" s="934" t="s">
        <v>298</v>
      </c>
      <c r="W96" s="934" t="s">
        <v>298</v>
      </c>
      <c r="X96" s="959">
        <v>167091</v>
      </c>
      <c r="XEZ96"/>
      <c r="XFA96"/>
      <c r="XFB96"/>
      <c r="XFC96"/>
    </row>
    <row r="97" spans="1:16383" ht="15">
      <c r="A97" s="911"/>
      <c r="B97" s="913"/>
      <c r="C97" s="913"/>
      <c r="D97" s="88" t="s">
        <v>35</v>
      </c>
      <c r="E97" s="113">
        <v>1481010250</v>
      </c>
      <c r="F97" s="571">
        <f>5464041000/4</f>
        <v>1366010250</v>
      </c>
      <c r="G97" s="569"/>
      <c r="H97" s="569"/>
      <c r="I97" s="200">
        <v>59626250</v>
      </c>
      <c r="J97" s="200">
        <v>964379676</v>
      </c>
      <c r="K97" s="89"/>
      <c r="L97" s="100"/>
      <c r="M97" s="907"/>
      <c r="N97" s="907"/>
      <c r="O97" s="907"/>
      <c r="P97" s="907"/>
      <c r="Q97" s="907"/>
      <c r="R97" s="907"/>
      <c r="S97" s="907"/>
      <c r="T97" s="907"/>
      <c r="U97" s="907"/>
      <c r="V97" s="907"/>
      <c r="W97" s="907"/>
      <c r="X97" s="944"/>
      <c r="XEZ97"/>
      <c r="XFA97"/>
      <c r="XFB97"/>
      <c r="XFC97"/>
    </row>
    <row r="98" spans="1:16383" ht="15">
      <c r="A98" s="911"/>
      <c r="B98" s="913"/>
      <c r="C98" s="913"/>
      <c r="D98" s="83" t="s">
        <v>36</v>
      </c>
      <c r="E98" s="91">
        <v>0</v>
      </c>
      <c r="F98" s="571"/>
      <c r="G98" s="593"/>
      <c r="H98" s="593"/>
      <c r="I98" s="571">
        <v>0</v>
      </c>
      <c r="J98" s="569">
        <v>0</v>
      </c>
      <c r="K98" s="89"/>
      <c r="L98" s="106"/>
      <c r="M98" s="907"/>
      <c r="N98" s="907"/>
      <c r="O98" s="907"/>
      <c r="P98" s="907"/>
      <c r="Q98" s="907"/>
      <c r="R98" s="907"/>
      <c r="S98" s="907"/>
      <c r="T98" s="907"/>
      <c r="U98" s="907"/>
      <c r="V98" s="907"/>
      <c r="W98" s="907"/>
      <c r="X98" s="944"/>
      <c r="XEZ98"/>
      <c r="XFA98"/>
      <c r="XFB98"/>
      <c r="XFC98"/>
    </row>
    <row r="99" spans="1:16383" ht="15.75" thickBot="1">
      <c r="A99" s="911"/>
      <c r="B99" s="913"/>
      <c r="C99" s="930"/>
      <c r="D99" s="88" t="s">
        <v>37</v>
      </c>
      <c r="E99" s="89">
        <v>1513583226.57114</v>
      </c>
      <c r="F99" s="573">
        <v>1513470477</v>
      </c>
      <c r="G99" s="569"/>
      <c r="H99" s="569"/>
      <c r="I99" s="200">
        <v>413221162.1822711</v>
      </c>
      <c r="J99" s="584">
        <v>1029384406</v>
      </c>
      <c r="K99" s="89"/>
      <c r="L99" s="106"/>
      <c r="M99" s="931"/>
      <c r="N99" s="931"/>
      <c r="O99" s="931"/>
      <c r="P99" s="931"/>
      <c r="Q99" s="907"/>
      <c r="R99" s="931"/>
      <c r="S99" s="931"/>
      <c r="T99" s="931"/>
      <c r="U99" s="931"/>
      <c r="V99" s="931"/>
      <c r="W99" s="931"/>
      <c r="X99" s="960"/>
      <c r="XEZ99"/>
      <c r="XFA99"/>
      <c r="XFB99"/>
      <c r="XFC99"/>
    </row>
    <row r="100" spans="1:16383" ht="15">
      <c r="A100" s="911"/>
      <c r="B100" s="913"/>
      <c r="C100" s="933" t="s">
        <v>387</v>
      </c>
      <c r="D100" s="83" t="s">
        <v>34</v>
      </c>
      <c r="E100" s="91">
        <v>6</v>
      </c>
      <c r="F100" s="571">
        <v>6</v>
      </c>
      <c r="G100" s="593">
        <v>6</v>
      </c>
      <c r="H100" s="593">
        <v>6</v>
      </c>
      <c r="I100" s="571">
        <v>6</v>
      </c>
      <c r="J100" s="569">
        <v>6</v>
      </c>
      <c r="K100" s="89"/>
      <c r="L100" s="106"/>
      <c r="M100" s="934" t="s">
        <v>388</v>
      </c>
      <c r="N100" s="934" t="s">
        <v>389</v>
      </c>
      <c r="O100" s="934" t="s">
        <v>390</v>
      </c>
      <c r="P100" s="934" t="s">
        <v>377</v>
      </c>
      <c r="Q100" s="906" t="s">
        <v>313</v>
      </c>
      <c r="R100" s="934">
        <v>33439</v>
      </c>
      <c r="S100" s="934">
        <v>34047</v>
      </c>
      <c r="T100" s="934" t="s">
        <v>298</v>
      </c>
      <c r="U100" s="934" t="s">
        <v>298</v>
      </c>
      <c r="V100" s="934" t="s">
        <v>298</v>
      </c>
      <c r="W100" s="934" t="s">
        <v>298</v>
      </c>
      <c r="X100" s="959">
        <v>67484</v>
      </c>
      <c r="XEZ100"/>
      <c r="XFA100"/>
      <c r="XFB100"/>
      <c r="XFC100"/>
    </row>
    <row r="101" spans="1:16383" ht="15">
      <c r="A101" s="911"/>
      <c r="B101" s="913"/>
      <c r="C101" s="913"/>
      <c r="D101" s="88" t="s">
        <v>35</v>
      </c>
      <c r="E101" s="113">
        <v>1481010250</v>
      </c>
      <c r="F101" s="571">
        <f>5464041000/4</f>
        <v>1366010250</v>
      </c>
      <c r="G101" s="569"/>
      <c r="H101" s="569"/>
      <c r="I101" s="200">
        <v>59626250</v>
      </c>
      <c r="J101" s="200">
        <v>964379676</v>
      </c>
      <c r="K101" s="89"/>
      <c r="L101" s="100"/>
      <c r="M101" s="907"/>
      <c r="N101" s="907"/>
      <c r="O101" s="907"/>
      <c r="P101" s="907"/>
      <c r="Q101" s="907"/>
      <c r="R101" s="907"/>
      <c r="S101" s="907"/>
      <c r="T101" s="907"/>
      <c r="U101" s="907"/>
      <c r="V101" s="907"/>
      <c r="W101" s="907"/>
      <c r="X101" s="944"/>
      <c r="XEZ101"/>
      <c r="XFA101"/>
      <c r="XFB101"/>
      <c r="XFC101"/>
    </row>
    <row r="102" spans="1:16383" ht="15">
      <c r="A102" s="911"/>
      <c r="B102" s="913"/>
      <c r="C102" s="913"/>
      <c r="D102" s="83" t="s">
        <v>36</v>
      </c>
      <c r="E102" s="91">
        <v>0</v>
      </c>
      <c r="F102" s="571">
        <v>0</v>
      </c>
      <c r="G102" s="593"/>
      <c r="H102" s="593"/>
      <c r="I102" s="571">
        <v>0</v>
      </c>
      <c r="J102" s="569">
        <v>0</v>
      </c>
      <c r="K102" s="89"/>
      <c r="L102" s="106"/>
      <c r="M102" s="907"/>
      <c r="N102" s="907"/>
      <c r="O102" s="907"/>
      <c r="P102" s="907"/>
      <c r="Q102" s="907"/>
      <c r="R102" s="907"/>
      <c r="S102" s="907"/>
      <c r="T102" s="907"/>
      <c r="U102" s="907"/>
      <c r="V102" s="907"/>
      <c r="W102" s="907"/>
      <c r="X102" s="944"/>
      <c r="XEZ102"/>
      <c r="XFA102"/>
      <c r="XFB102"/>
      <c r="XFC102"/>
    </row>
    <row r="103" spans="1:16383" ht="15.75" thickBot="1">
      <c r="A103" s="911"/>
      <c r="B103" s="913"/>
      <c r="C103" s="930"/>
      <c r="D103" s="88" t="s">
        <v>37</v>
      </c>
      <c r="E103" s="89">
        <v>1513583226.57114</v>
      </c>
      <c r="F103" s="573">
        <v>1513470477</v>
      </c>
      <c r="G103" s="569"/>
      <c r="H103" s="569"/>
      <c r="I103" s="200">
        <v>413221162.1822711</v>
      </c>
      <c r="J103" s="584">
        <v>1029384406</v>
      </c>
      <c r="K103" s="89"/>
      <c r="L103" s="106"/>
      <c r="M103" s="931"/>
      <c r="N103" s="931"/>
      <c r="O103" s="931"/>
      <c r="P103" s="931"/>
      <c r="Q103" s="907"/>
      <c r="R103" s="931"/>
      <c r="S103" s="931"/>
      <c r="T103" s="931"/>
      <c r="U103" s="931"/>
      <c r="V103" s="931"/>
      <c r="W103" s="931"/>
      <c r="X103" s="960"/>
      <c r="XEZ103"/>
      <c r="XFA103"/>
      <c r="XFB103"/>
      <c r="XFC103"/>
    </row>
    <row r="104" spans="1:16383" ht="15">
      <c r="A104" s="911"/>
      <c r="B104" s="913"/>
      <c r="C104" s="933" t="s">
        <v>391</v>
      </c>
      <c r="D104" s="83" t="s">
        <v>34</v>
      </c>
      <c r="E104" s="91">
        <v>163</v>
      </c>
      <c r="F104" s="571">
        <v>163</v>
      </c>
      <c r="G104" s="593"/>
      <c r="H104" s="593"/>
      <c r="I104" s="571">
        <v>90</v>
      </c>
      <c r="J104" s="569">
        <v>90</v>
      </c>
      <c r="K104" s="89"/>
      <c r="L104" s="106"/>
      <c r="M104" s="934" t="s">
        <v>147</v>
      </c>
      <c r="N104" s="934" t="s">
        <v>146</v>
      </c>
      <c r="O104" s="934" t="s">
        <v>392</v>
      </c>
      <c r="P104" s="934" t="s">
        <v>393</v>
      </c>
      <c r="Q104" s="906" t="s">
        <v>313</v>
      </c>
      <c r="R104" s="934">
        <v>47443</v>
      </c>
      <c r="S104" s="934">
        <v>48305</v>
      </c>
      <c r="T104" s="934" t="s">
        <v>298</v>
      </c>
      <c r="U104" s="934" t="s">
        <v>298</v>
      </c>
      <c r="V104" s="934" t="s">
        <v>298</v>
      </c>
      <c r="W104" s="934" t="s">
        <v>298</v>
      </c>
      <c r="X104" s="967">
        <v>95747</v>
      </c>
      <c r="XEZ104"/>
      <c r="XFA104"/>
      <c r="XFB104"/>
      <c r="XFC104"/>
    </row>
    <row r="105" spans="1:24" ht="15">
      <c r="A105" s="911"/>
      <c r="B105" s="913"/>
      <c r="C105" s="913"/>
      <c r="D105" s="88" t="s">
        <v>35</v>
      </c>
      <c r="E105" s="113">
        <v>1481010250</v>
      </c>
      <c r="F105" s="571">
        <f>5464041000/4</f>
        <v>1366010250</v>
      </c>
      <c r="G105" s="569"/>
      <c r="H105" s="569"/>
      <c r="I105" s="200">
        <v>59626250</v>
      </c>
      <c r="J105" s="200">
        <v>964379676</v>
      </c>
      <c r="K105" s="89"/>
      <c r="L105" s="106"/>
      <c r="M105" s="907"/>
      <c r="N105" s="907"/>
      <c r="O105" s="907"/>
      <c r="P105" s="907"/>
      <c r="Q105" s="907"/>
      <c r="R105" s="907"/>
      <c r="S105" s="907"/>
      <c r="T105" s="907"/>
      <c r="U105" s="907"/>
      <c r="V105" s="907"/>
      <c r="W105" s="907"/>
      <c r="X105" s="968"/>
    </row>
    <row r="106" spans="1:24" ht="15">
      <c r="A106" s="911"/>
      <c r="B106" s="913"/>
      <c r="C106" s="913"/>
      <c r="D106" s="83" t="s">
        <v>36</v>
      </c>
      <c r="E106" s="91">
        <v>0</v>
      </c>
      <c r="F106" s="571">
        <v>0</v>
      </c>
      <c r="G106" s="593"/>
      <c r="H106" s="593"/>
      <c r="I106" s="571">
        <v>0</v>
      </c>
      <c r="J106" s="569">
        <v>0</v>
      </c>
      <c r="K106" s="119"/>
      <c r="L106" s="106"/>
      <c r="M106" s="907"/>
      <c r="N106" s="907"/>
      <c r="O106" s="907"/>
      <c r="P106" s="907"/>
      <c r="Q106" s="907"/>
      <c r="R106" s="907"/>
      <c r="S106" s="907"/>
      <c r="T106" s="907"/>
      <c r="U106" s="907"/>
      <c r="V106" s="907"/>
      <c r="W106" s="907"/>
      <c r="X106" s="968"/>
    </row>
    <row r="107" spans="1:24" ht="15.75" thickBot="1">
      <c r="A107" s="911"/>
      <c r="B107" s="913"/>
      <c r="C107" s="930"/>
      <c r="D107" s="88" t="s">
        <v>37</v>
      </c>
      <c r="E107" s="89">
        <v>1513583226.57114</v>
      </c>
      <c r="F107" s="573">
        <v>1513470476</v>
      </c>
      <c r="G107" s="569"/>
      <c r="H107" s="569"/>
      <c r="I107" s="200">
        <v>413221162.182271</v>
      </c>
      <c r="J107" s="584">
        <v>1029384405</v>
      </c>
      <c r="K107" s="122"/>
      <c r="L107" s="106"/>
      <c r="M107" s="931"/>
      <c r="N107" s="931"/>
      <c r="O107" s="931"/>
      <c r="P107" s="931"/>
      <c r="Q107" s="907"/>
      <c r="R107" s="931"/>
      <c r="S107" s="931"/>
      <c r="T107" s="931"/>
      <c r="U107" s="931"/>
      <c r="V107" s="931"/>
      <c r="W107" s="931"/>
      <c r="X107" s="969"/>
    </row>
    <row r="108" spans="1:24" ht="15">
      <c r="A108" s="911"/>
      <c r="B108" s="913"/>
      <c r="C108" s="945" t="s">
        <v>38</v>
      </c>
      <c r="D108" s="123" t="s">
        <v>459</v>
      </c>
      <c r="E108" s="91">
        <v>523</v>
      </c>
      <c r="F108" s="571">
        <f>+F92+F96+F100+F104</f>
        <v>523</v>
      </c>
      <c r="G108" s="571">
        <v>12</v>
      </c>
      <c r="H108" s="571">
        <v>12</v>
      </c>
      <c r="I108" s="571">
        <v>408</v>
      </c>
      <c r="J108" s="604">
        <f>+J92+J96+J100+J104</f>
        <v>408</v>
      </c>
      <c r="K108" s="118"/>
      <c r="L108" s="106"/>
      <c r="M108" s="934" t="s">
        <v>394</v>
      </c>
      <c r="N108" s="934"/>
      <c r="O108" s="934"/>
      <c r="P108" s="934"/>
      <c r="Q108" s="934"/>
      <c r="R108" s="961">
        <v>166198</v>
      </c>
      <c r="S108" s="961">
        <v>169216</v>
      </c>
      <c r="T108" s="964"/>
      <c r="U108" s="934" t="s">
        <v>298</v>
      </c>
      <c r="V108" s="934" t="s">
        <v>298</v>
      </c>
      <c r="W108" s="934" t="s">
        <v>298</v>
      </c>
      <c r="X108" s="959">
        <v>335411</v>
      </c>
    </row>
    <row r="109" spans="1:24" ht="15">
      <c r="A109" s="911"/>
      <c r="B109" s="913"/>
      <c r="C109" s="946"/>
      <c r="D109" s="124" t="s">
        <v>460</v>
      </c>
      <c r="E109" s="91">
        <v>5924041000</v>
      </c>
      <c r="F109" s="571">
        <f>+F105+F101+F97+F93</f>
        <v>5464041000</v>
      </c>
      <c r="G109" s="571"/>
      <c r="H109" s="571"/>
      <c r="I109" s="571">
        <v>238505000</v>
      </c>
      <c r="J109" s="571">
        <f>+J105+J101+J97+J93</f>
        <v>3857518704</v>
      </c>
      <c r="K109" s="118"/>
      <c r="L109" s="106"/>
      <c r="M109" s="907"/>
      <c r="N109" s="907"/>
      <c r="O109" s="907"/>
      <c r="P109" s="907"/>
      <c r="Q109" s="907"/>
      <c r="R109" s="962"/>
      <c r="S109" s="962"/>
      <c r="T109" s="965"/>
      <c r="U109" s="907"/>
      <c r="V109" s="907"/>
      <c r="W109" s="907"/>
      <c r="X109" s="944"/>
    </row>
    <row r="110" spans="1:24" ht="15">
      <c r="A110" s="911"/>
      <c r="B110" s="913"/>
      <c r="C110" s="946"/>
      <c r="D110" s="123" t="s">
        <v>461</v>
      </c>
      <c r="E110" s="91"/>
      <c r="F110" s="571"/>
      <c r="G110" s="571"/>
      <c r="H110" s="571"/>
      <c r="I110" s="571"/>
      <c r="J110" s="605"/>
      <c r="K110" s="118"/>
      <c r="L110" s="106"/>
      <c r="M110" s="907"/>
      <c r="N110" s="907"/>
      <c r="O110" s="907"/>
      <c r="P110" s="907"/>
      <c r="Q110" s="907"/>
      <c r="R110" s="962"/>
      <c r="S110" s="962"/>
      <c r="T110" s="965"/>
      <c r="U110" s="907"/>
      <c r="V110" s="907"/>
      <c r="W110" s="907"/>
      <c r="X110" s="944"/>
    </row>
    <row r="111" spans="1:24" ht="15.75" thickBot="1">
      <c r="A111" s="912"/>
      <c r="B111" s="930"/>
      <c r="C111" s="947"/>
      <c r="D111" s="168" t="s">
        <v>462</v>
      </c>
      <c r="E111" s="95">
        <v>6054332906.28456</v>
      </c>
      <c r="F111" s="605">
        <f>+F107+F103+F99+F95</f>
        <v>6053881907</v>
      </c>
      <c r="G111" s="606"/>
      <c r="H111" s="574"/>
      <c r="I111" s="606">
        <v>1652884648.7290845</v>
      </c>
      <c r="J111" s="605">
        <f>+J107+J103+J99+J95</f>
        <v>4117537623</v>
      </c>
      <c r="K111" s="122"/>
      <c r="L111" s="100"/>
      <c r="M111" s="931"/>
      <c r="N111" s="931"/>
      <c r="O111" s="931"/>
      <c r="P111" s="931"/>
      <c r="Q111" s="931"/>
      <c r="R111" s="963"/>
      <c r="S111" s="963"/>
      <c r="T111" s="966"/>
      <c r="U111" s="931"/>
      <c r="V111" s="931"/>
      <c r="W111" s="931"/>
      <c r="X111" s="960"/>
    </row>
    <row r="112" spans="1:24" ht="15">
      <c r="A112" s="928">
        <v>8</v>
      </c>
      <c r="B112" s="913" t="s">
        <v>265</v>
      </c>
      <c r="C112" s="971" t="s">
        <v>395</v>
      </c>
      <c r="D112" s="170" t="s">
        <v>34</v>
      </c>
      <c r="E112" s="197">
        <v>85.6</v>
      </c>
      <c r="F112" s="607">
        <v>85.6</v>
      </c>
      <c r="G112" s="607">
        <v>33.6</v>
      </c>
      <c r="H112" s="607">
        <v>33.6</v>
      </c>
      <c r="I112" s="607">
        <v>33.6</v>
      </c>
      <c r="J112" s="591">
        <v>33.6</v>
      </c>
      <c r="K112" s="180"/>
      <c r="L112" s="106"/>
      <c r="M112" s="907" t="s">
        <v>396</v>
      </c>
      <c r="N112" s="907" t="s">
        <v>397</v>
      </c>
      <c r="O112" s="907" t="s">
        <v>398</v>
      </c>
      <c r="P112" s="907" t="s">
        <v>399</v>
      </c>
      <c r="Q112" s="907" t="s">
        <v>313</v>
      </c>
      <c r="R112" s="962">
        <v>130108</v>
      </c>
      <c r="S112" s="962">
        <v>125005</v>
      </c>
      <c r="T112" s="965"/>
      <c r="U112" s="907" t="s">
        <v>298</v>
      </c>
      <c r="V112" s="907" t="s">
        <v>298</v>
      </c>
      <c r="W112" s="907" t="s">
        <v>298</v>
      </c>
      <c r="X112" s="915">
        <v>255113</v>
      </c>
    </row>
    <row r="113" spans="1:24" ht="15">
      <c r="A113" s="928"/>
      <c r="B113" s="913"/>
      <c r="C113" s="971"/>
      <c r="D113" s="171" t="s">
        <v>35</v>
      </c>
      <c r="E113" s="113">
        <v>1327835000</v>
      </c>
      <c r="F113" s="200">
        <v>1218744000</v>
      </c>
      <c r="G113" s="200"/>
      <c r="H113" s="569"/>
      <c r="I113" s="200">
        <v>70321000</v>
      </c>
      <c r="J113" s="592">
        <v>1181571000</v>
      </c>
      <c r="K113" s="196"/>
      <c r="L113" s="100"/>
      <c r="M113" s="907"/>
      <c r="N113" s="907"/>
      <c r="O113" s="907"/>
      <c r="P113" s="907"/>
      <c r="Q113" s="907"/>
      <c r="R113" s="962"/>
      <c r="S113" s="962"/>
      <c r="T113" s="965"/>
      <c r="U113" s="907"/>
      <c r="V113" s="907"/>
      <c r="W113" s="907"/>
      <c r="X113" s="915"/>
    </row>
    <row r="114" spans="1:24" ht="15">
      <c r="A114" s="928"/>
      <c r="B114" s="913"/>
      <c r="C114" s="971"/>
      <c r="D114" s="172" t="s">
        <v>36</v>
      </c>
      <c r="E114" s="92">
        <v>0</v>
      </c>
      <c r="F114" s="573"/>
      <c r="G114" s="200"/>
      <c r="H114" s="200"/>
      <c r="I114" s="573">
        <v>0</v>
      </c>
      <c r="J114" s="594"/>
      <c r="K114" s="196"/>
      <c r="L114" s="106"/>
      <c r="M114" s="907"/>
      <c r="N114" s="907"/>
      <c r="O114" s="907"/>
      <c r="P114" s="907"/>
      <c r="Q114" s="907"/>
      <c r="R114" s="962"/>
      <c r="S114" s="962"/>
      <c r="T114" s="965"/>
      <c r="U114" s="907"/>
      <c r="V114" s="907"/>
      <c r="W114" s="907"/>
      <c r="X114" s="915"/>
    </row>
    <row r="115" spans="1:24" ht="15.75" thickBot="1">
      <c r="A115" s="970"/>
      <c r="B115" s="917"/>
      <c r="C115" s="972"/>
      <c r="D115" s="173" t="s">
        <v>37</v>
      </c>
      <c r="E115" s="178">
        <v>238415399</v>
      </c>
      <c r="F115" s="595">
        <v>238415400</v>
      </c>
      <c r="G115" s="575"/>
      <c r="H115" s="575"/>
      <c r="I115" s="608">
        <v>68738322</v>
      </c>
      <c r="J115" s="597">
        <v>187834193</v>
      </c>
      <c r="K115" s="167"/>
      <c r="L115" s="106"/>
      <c r="M115" s="918"/>
      <c r="N115" s="918"/>
      <c r="O115" s="918"/>
      <c r="P115" s="918"/>
      <c r="Q115" s="918"/>
      <c r="R115" s="975"/>
      <c r="S115" s="975"/>
      <c r="T115" s="976"/>
      <c r="U115" s="918"/>
      <c r="V115" s="918"/>
      <c r="W115" s="918"/>
      <c r="X115" s="977"/>
    </row>
    <row r="116" spans="1:24" ht="15">
      <c r="A116" s="928">
        <v>9</v>
      </c>
      <c r="B116" s="913" t="s">
        <v>400</v>
      </c>
      <c r="C116" s="982" t="s">
        <v>401</v>
      </c>
      <c r="D116" s="170" t="s">
        <v>34</v>
      </c>
      <c r="E116" s="98">
        <v>53.03</v>
      </c>
      <c r="F116" s="579">
        <v>53.03</v>
      </c>
      <c r="G116" s="579"/>
      <c r="H116" s="579"/>
      <c r="I116" s="580">
        <v>0</v>
      </c>
      <c r="J116" s="609">
        <v>0.5</v>
      </c>
      <c r="K116" s="198"/>
      <c r="L116" s="106"/>
      <c r="M116" s="907" t="s">
        <v>402</v>
      </c>
      <c r="N116" s="907" t="s">
        <v>403</v>
      </c>
      <c r="O116" s="907" t="s">
        <v>403</v>
      </c>
      <c r="P116" s="907" t="s">
        <v>403</v>
      </c>
      <c r="Q116" s="907" t="s">
        <v>403</v>
      </c>
      <c r="R116" s="962" t="s">
        <v>404</v>
      </c>
      <c r="S116" s="962" t="s">
        <v>404</v>
      </c>
      <c r="T116" s="965"/>
      <c r="U116" s="907" t="s">
        <v>298</v>
      </c>
      <c r="V116" s="907" t="s">
        <v>298</v>
      </c>
      <c r="W116" s="907" t="s">
        <v>298</v>
      </c>
      <c r="X116" s="915" t="s">
        <v>405</v>
      </c>
    </row>
    <row r="117" spans="1:24" ht="15">
      <c r="A117" s="928"/>
      <c r="B117" s="913"/>
      <c r="C117" s="982"/>
      <c r="D117" s="171" t="s">
        <v>35</v>
      </c>
      <c r="E117" s="113">
        <v>2301446000</v>
      </c>
      <c r="F117" s="200">
        <v>2231519000</v>
      </c>
      <c r="G117" s="200"/>
      <c r="H117" s="569"/>
      <c r="I117" s="200">
        <v>75910000</v>
      </c>
      <c r="J117" s="592">
        <v>1625916000</v>
      </c>
      <c r="K117" s="166"/>
      <c r="L117" s="100"/>
      <c r="M117" s="907"/>
      <c r="N117" s="907"/>
      <c r="O117" s="907"/>
      <c r="P117" s="907"/>
      <c r="Q117" s="907"/>
      <c r="R117" s="962"/>
      <c r="S117" s="962"/>
      <c r="T117" s="965"/>
      <c r="U117" s="907"/>
      <c r="V117" s="907"/>
      <c r="W117" s="907"/>
      <c r="X117" s="915"/>
    </row>
    <row r="118" spans="1:24" ht="15">
      <c r="A118" s="928"/>
      <c r="B118" s="913"/>
      <c r="C118" s="982"/>
      <c r="D118" s="172" t="s">
        <v>36</v>
      </c>
      <c r="E118" s="91">
        <v>82</v>
      </c>
      <c r="F118" s="571">
        <v>82</v>
      </c>
      <c r="G118" s="571"/>
      <c r="H118" s="571"/>
      <c r="I118" s="573">
        <v>0.34</v>
      </c>
      <c r="J118" s="610">
        <v>0.1</v>
      </c>
      <c r="K118" s="198"/>
      <c r="L118" s="106"/>
      <c r="M118" s="907"/>
      <c r="N118" s="907"/>
      <c r="O118" s="907"/>
      <c r="P118" s="907"/>
      <c r="Q118" s="907"/>
      <c r="R118" s="962"/>
      <c r="S118" s="962"/>
      <c r="T118" s="965"/>
      <c r="U118" s="907"/>
      <c r="V118" s="907"/>
      <c r="W118" s="907"/>
      <c r="X118" s="915"/>
    </row>
    <row r="119" spans="1:24" ht="15.75" thickBot="1">
      <c r="A119" s="970"/>
      <c r="B119" s="917"/>
      <c r="C119" s="983"/>
      <c r="D119" s="173" t="s">
        <v>37</v>
      </c>
      <c r="E119" s="199">
        <v>963554463.44813</v>
      </c>
      <c r="F119" s="595">
        <v>963554463</v>
      </c>
      <c r="G119" s="575"/>
      <c r="H119" s="575"/>
      <c r="I119" s="611">
        <v>413715338.4481301</v>
      </c>
      <c r="J119" s="597">
        <v>681239572</v>
      </c>
      <c r="K119" s="167"/>
      <c r="L119" s="106"/>
      <c r="M119" s="907"/>
      <c r="N119" s="907"/>
      <c r="O119" s="907"/>
      <c r="P119" s="907"/>
      <c r="Q119" s="907"/>
      <c r="R119" s="962"/>
      <c r="S119" s="962"/>
      <c r="T119" s="976"/>
      <c r="U119" s="907"/>
      <c r="V119" s="907"/>
      <c r="W119" s="907"/>
      <c r="X119" s="915"/>
    </row>
    <row r="120" spans="1:24" ht="15">
      <c r="A120" s="980">
        <v>10</v>
      </c>
      <c r="B120" s="916" t="s">
        <v>273</v>
      </c>
      <c r="C120" s="981" t="s">
        <v>406</v>
      </c>
      <c r="D120" s="170" t="s">
        <v>34</v>
      </c>
      <c r="E120" s="195">
        <v>0.35</v>
      </c>
      <c r="F120" s="612">
        <v>0.35</v>
      </c>
      <c r="G120" s="612">
        <v>0</v>
      </c>
      <c r="H120" s="612">
        <v>0</v>
      </c>
      <c r="I120" s="613">
        <v>0</v>
      </c>
      <c r="J120" s="614">
        <v>0</v>
      </c>
      <c r="K120" s="166"/>
      <c r="L120" s="106"/>
      <c r="M120" s="906" t="s">
        <v>407</v>
      </c>
      <c r="N120" s="906" t="s">
        <v>403</v>
      </c>
      <c r="O120" s="906" t="s">
        <v>403</v>
      </c>
      <c r="P120" s="906" t="s">
        <v>403</v>
      </c>
      <c r="Q120" s="906" t="s">
        <v>403</v>
      </c>
      <c r="R120" s="978" t="s">
        <v>404</v>
      </c>
      <c r="S120" s="978" t="s">
        <v>404</v>
      </c>
      <c r="T120" s="979"/>
      <c r="U120" s="906" t="s">
        <v>298</v>
      </c>
      <c r="V120" s="906" t="s">
        <v>298</v>
      </c>
      <c r="W120" s="906" t="s">
        <v>298</v>
      </c>
      <c r="X120" s="973" t="s">
        <v>408</v>
      </c>
    </row>
    <row r="121" spans="1:24" ht="15">
      <c r="A121" s="928"/>
      <c r="B121" s="913"/>
      <c r="C121" s="982"/>
      <c r="D121" s="171" t="s">
        <v>35</v>
      </c>
      <c r="E121" s="115">
        <v>1913202000</v>
      </c>
      <c r="F121" s="615">
        <v>1292220000</v>
      </c>
      <c r="G121" s="200"/>
      <c r="H121" s="569"/>
      <c r="I121" s="569">
        <v>95696584</v>
      </c>
      <c r="J121" s="594">
        <v>1104146243</v>
      </c>
      <c r="K121" s="166"/>
      <c r="L121" s="100"/>
      <c r="M121" s="907"/>
      <c r="N121" s="907"/>
      <c r="O121" s="907"/>
      <c r="P121" s="907"/>
      <c r="Q121" s="907"/>
      <c r="R121" s="962"/>
      <c r="S121" s="962"/>
      <c r="T121" s="965"/>
      <c r="U121" s="907"/>
      <c r="V121" s="907"/>
      <c r="W121" s="907"/>
      <c r="X121" s="944"/>
    </row>
    <row r="122" spans="1:24" ht="15">
      <c r="A122" s="928"/>
      <c r="B122" s="913"/>
      <c r="C122" s="982"/>
      <c r="D122" s="172" t="s">
        <v>36</v>
      </c>
      <c r="E122" s="125">
        <v>0.25</v>
      </c>
      <c r="F122" s="616">
        <v>0.2585</v>
      </c>
      <c r="G122" s="616">
        <v>0</v>
      </c>
      <c r="H122" s="616">
        <v>0</v>
      </c>
      <c r="I122" s="617">
        <v>0</v>
      </c>
      <c r="J122" s="594">
        <v>0</v>
      </c>
      <c r="K122" s="194"/>
      <c r="L122" s="106"/>
      <c r="M122" s="907"/>
      <c r="N122" s="907"/>
      <c r="O122" s="907"/>
      <c r="P122" s="907"/>
      <c r="Q122" s="907"/>
      <c r="R122" s="962"/>
      <c r="S122" s="962"/>
      <c r="T122" s="965"/>
      <c r="U122" s="907"/>
      <c r="V122" s="907"/>
      <c r="W122" s="907"/>
      <c r="X122" s="944"/>
    </row>
    <row r="123" spans="1:24" ht="15.75" thickBot="1">
      <c r="A123" s="970"/>
      <c r="B123" s="917"/>
      <c r="C123" s="983"/>
      <c r="D123" s="173" t="s">
        <v>37</v>
      </c>
      <c r="E123" s="178">
        <v>1319152591.0110195</v>
      </c>
      <c r="F123" s="618">
        <v>1319152591</v>
      </c>
      <c r="G123" s="575"/>
      <c r="H123" s="575"/>
      <c r="I123" s="608">
        <v>322858758.0110195</v>
      </c>
      <c r="J123" s="600">
        <v>962891410</v>
      </c>
      <c r="K123" s="167"/>
      <c r="L123" s="106"/>
      <c r="M123" s="918"/>
      <c r="N123" s="907"/>
      <c r="O123" s="907"/>
      <c r="P123" s="918"/>
      <c r="Q123" s="907"/>
      <c r="R123" s="975"/>
      <c r="S123" s="975"/>
      <c r="T123" s="976"/>
      <c r="U123" s="918"/>
      <c r="V123" s="918"/>
      <c r="W123" s="918"/>
      <c r="X123" s="974"/>
    </row>
    <row r="124" spans="1:24" ht="15">
      <c r="A124" s="980">
        <v>11</v>
      </c>
      <c r="B124" s="916" t="s">
        <v>277</v>
      </c>
      <c r="C124" s="981" t="s">
        <v>409</v>
      </c>
      <c r="D124" s="170" t="s">
        <v>34</v>
      </c>
      <c r="E124" s="193">
        <v>3.9</v>
      </c>
      <c r="F124" s="619">
        <v>3.9</v>
      </c>
      <c r="G124" s="590"/>
      <c r="H124" s="578"/>
      <c r="I124" s="580">
        <v>1.98</v>
      </c>
      <c r="J124" s="614">
        <v>2.4</v>
      </c>
      <c r="K124" s="166"/>
      <c r="L124" s="106"/>
      <c r="M124" s="906" t="s">
        <v>410</v>
      </c>
      <c r="N124" s="906" t="s">
        <v>411</v>
      </c>
      <c r="O124" s="906" t="s">
        <v>412</v>
      </c>
      <c r="P124" s="906" t="s">
        <v>413</v>
      </c>
      <c r="Q124" s="906" t="s">
        <v>414</v>
      </c>
      <c r="R124" s="978">
        <v>1304673</v>
      </c>
      <c r="S124" s="978">
        <v>1253509</v>
      </c>
      <c r="T124" s="996"/>
      <c r="U124" s="906" t="s">
        <v>298</v>
      </c>
      <c r="V124" s="906" t="s">
        <v>298</v>
      </c>
      <c r="W124" s="906" t="s">
        <v>298</v>
      </c>
      <c r="X124" s="973">
        <v>2558182</v>
      </c>
    </row>
    <row r="125" spans="1:24" ht="15">
      <c r="A125" s="928"/>
      <c r="B125" s="913"/>
      <c r="C125" s="982"/>
      <c r="D125" s="171" t="s">
        <v>35</v>
      </c>
      <c r="E125" s="115">
        <v>889196000</v>
      </c>
      <c r="F125" s="615">
        <v>589196000</v>
      </c>
      <c r="G125" s="200"/>
      <c r="H125" s="569"/>
      <c r="I125" s="569">
        <v>0</v>
      </c>
      <c r="J125" s="594">
        <v>263819000</v>
      </c>
      <c r="K125" s="166"/>
      <c r="L125" s="100"/>
      <c r="M125" s="907"/>
      <c r="N125" s="907"/>
      <c r="O125" s="907"/>
      <c r="P125" s="907"/>
      <c r="Q125" s="907"/>
      <c r="R125" s="962"/>
      <c r="S125" s="962"/>
      <c r="T125" s="997"/>
      <c r="U125" s="907"/>
      <c r="V125" s="907"/>
      <c r="W125" s="907"/>
      <c r="X125" s="944"/>
    </row>
    <row r="126" spans="1:24" ht="15">
      <c r="A126" s="928"/>
      <c r="B126" s="913"/>
      <c r="C126" s="982"/>
      <c r="D126" s="172" t="s">
        <v>36</v>
      </c>
      <c r="E126" s="126">
        <v>0</v>
      </c>
      <c r="F126" s="620"/>
      <c r="G126" s="620">
        <v>0</v>
      </c>
      <c r="H126" s="620">
        <v>0</v>
      </c>
      <c r="I126" s="620">
        <v>0</v>
      </c>
      <c r="J126" s="594"/>
      <c r="K126" s="166"/>
      <c r="L126" s="106"/>
      <c r="M126" s="907"/>
      <c r="N126" s="907"/>
      <c r="O126" s="907"/>
      <c r="P126" s="907"/>
      <c r="Q126" s="907"/>
      <c r="R126" s="962"/>
      <c r="S126" s="962"/>
      <c r="T126" s="997"/>
      <c r="U126" s="907"/>
      <c r="V126" s="907"/>
      <c r="W126" s="907"/>
      <c r="X126" s="944"/>
    </row>
    <row r="127" spans="1:24" ht="15.75" thickBot="1">
      <c r="A127" s="970"/>
      <c r="B127" s="917"/>
      <c r="C127" s="983"/>
      <c r="D127" s="173" t="s">
        <v>37</v>
      </c>
      <c r="E127" s="178">
        <v>293270955.01102</v>
      </c>
      <c r="F127" s="618">
        <v>293270955</v>
      </c>
      <c r="G127" s="575"/>
      <c r="H127" s="575"/>
      <c r="I127" s="608">
        <v>67825832.01101953</v>
      </c>
      <c r="J127" s="600">
        <v>74588745</v>
      </c>
      <c r="K127" s="167"/>
      <c r="L127" s="106"/>
      <c r="M127" s="918"/>
      <c r="N127" s="918"/>
      <c r="O127" s="918"/>
      <c r="P127" s="918"/>
      <c r="Q127" s="918"/>
      <c r="R127" s="975"/>
      <c r="S127" s="975"/>
      <c r="T127" s="998"/>
      <c r="U127" s="918"/>
      <c r="V127" s="918"/>
      <c r="W127" s="918"/>
      <c r="X127" s="974"/>
    </row>
    <row r="128" spans="1:24" ht="15">
      <c r="A128" s="980">
        <v>12</v>
      </c>
      <c r="B128" s="916" t="s">
        <v>415</v>
      </c>
      <c r="C128" s="916" t="s">
        <v>416</v>
      </c>
      <c r="D128" s="110" t="s">
        <v>34</v>
      </c>
      <c r="E128" s="190"/>
      <c r="F128" s="190"/>
      <c r="G128" s="191"/>
      <c r="H128" s="191"/>
      <c r="I128" s="191"/>
      <c r="J128" s="192"/>
      <c r="K128" s="129"/>
      <c r="L128" s="130"/>
      <c r="M128" s="987" t="s">
        <v>417</v>
      </c>
      <c r="N128" s="987" t="s">
        <v>418</v>
      </c>
      <c r="O128" s="987" t="s">
        <v>225</v>
      </c>
      <c r="P128" s="990" t="s">
        <v>296</v>
      </c>
      <c r="Q128" s="987" t="s">
        <v>419</v>
      </c>
      <c r="R128" s="984">
        <v>6032.28</v>
      </c>
      <c r="S128" s="984">
        <v>5795.72</v>
      </c>
      <c r="T128" s="987"/>
      <c r="U128" s="990" t="s">
        <v>298</v>
      </c>
      <c r="V128" s="990" t="s">
        <v>298</v>
      </c>
      <c r="W128" s="990" t="s">
        <v>298</v>
      </c>
      <c r="X128" s="993">
        <v>11828</v>
      </c>
    </row>
    <row r="129" spans="1:24" ht="15">
      <c r="A129" s="928"/>
      <c r="B129" s="913"/>
      <c r="C129" s="913"/>
      <c r="D129" s="88" t="s">
        <v>35</v>
      </c>
      <c r="E129" s="131"/>
      <c r="F129" s="131"/>
      <c r="G129" s="131"/>
      <c r="H129" s="131"/>
      <c r="I129" s="131"/>
      <c r="J129" s="132"/>
      <c r="K129" s="133"/>
      <c r="L129" s="133"/>
      <c r="M129" s="988"/>
      <c r="N129" s="988"/>
      <c r="O129" s="988"/>
      <c r="P129" s="991"/>
      <c r="Q129" s="988"/>
      <c r="R129" s="985"/>
      <c r="S129" s="985"/>
      <c r="T129" s="988"/>
      <c r="U129" s="991"/>
      <c r="V129" s="991"/>
      <c r="W129" s="991"/>
      <c r="X129" s="994"/>
    </row>
    <row r="130" spans="1:24" ht="15">
      <c r="A130" s="928"/>
      <c r="B130" s="913"/>
      <c r="C130" s="913"/>
      <c r="D130" s="83" t="s">
        <v>36</v>
      </c>
      <c r="E130" s="127"/>
      <c r="F130" s="127"/>
      <c r="G130" s="128"/>
      <c r="H130" s="128"/>
      <c r="I130" s="128"/>
      <c r="J130" s="129"/>
      <c r="K130" s="129"/>
      <c r="L130" s="130"/>
      <c r="M130" s="988"/>
      <c r="N130" s="988"/>
      <c r="O130" s="988"/>
      <c r="P130" s="991"/>
      <c r="Q130" s="988"/>
      <c r="R130" s="985"/>
      <c r="S130" s="985"/>
      <c r="T130" s="988"/>
      <c r="U130" s="991"/>
      <c r="V130" s="991"/>
      <c r="W130" s="991"/>
      <c r="X130" s="994"/>
    </row>
    <row r="131" spans="1:24" ht="15.75" thickBot="1">
      <c r="A131" s="970"/>
      <c r="B131" s="917"/>
      <c r="C131" s="917"/>
      <c r="D131" s="88" t="s">
        <v>37</v>
      </c>
      <c r="E131" s="131"/>
      <c r="F131" s="131"/>
      <c r="G131" s="131"/>
      <c r="H131" s="131"/>
      <c r="I131" s="131"/>
      <c r="J131" s="132"/>
      <c r="K131" s="133"/>
      <c r="L131" s="133"/>
      <c r="M131" s="989"/>
      <c r="N131" s="989"/>
      <c r="O131" s="989"/>
      <c r="P131" s="992"/>
      <c r="Q131" s="989"/>
      <c r="R131" s="986"/>
      <c r="S131" s="986"/>
      <c r="T131" s="989"/>
      <c r="U131" s="992"/>
      <c r="V131" s="992"/>
      <c r="W131" s="992"/>
      <c r="X131" s="995"/>
    </row>
    <row r="132" spans="1:24" ht="15">
      <c r="A132" s="980">
        <v>13</v>
      </c>
      <c r="B132" s="916" t="s">
        <v>420</v>
      </c>
      <c r="C132" s="916" t="s">
        <v>421</v>
      </c>
      <c r="D132" s="83" t="s">
        <v>34</v>
      </c>
      <c r="E132" s="127"/>
      <c r="F132" s="127"/>
      <c r="G132" s="128"/>
      <c r="H132" s="128"/>
      <c r="I132" s="128"/>
      <c r="J132" s="129"/>
      <c r="K132" s="129"/>
      <c r="L132" s="130"/>
      <c r="M132" s="987" t="s">
        <v>417</v>
      </c>
      <c r="N132" s="987" t="s">
        <v>418</v>
      </c>
      <c r="O132" s="987" t="s">
        <v>225</v>
      </c>
      <c r="P132" s="990" t="s">
        <v>296</v>
      </c>
      <c r="Q132" s="987" t="s">
        <v>419</v>
      </c>
      <c r="R132" s="984">
        <v>6032.79</v>
      </c>
      <c r="S132" s="984">
        <v>5796.21</v>
      </c>
      <c r="T132" s="987"/>
      <c r="U132" s="990" t="s">
        <v>298</v>
      </c>
      <c r="V132" s="990" t="s">
        <v>298</v>
      </c>
      <c r="W132" s="990" t="s">
        <v>298</v>
      </c>
      <c r="X132" s="993">
        <v>11829</v>
      </c>
    </row>
    <row r="133" spans="1:24" ht="15">
      <c r="A133" s="928"/>
      <c r="B133" s="913"/>
      <c r="C133" s="913"/>
      <c r="D133" s="88" t="s">
        <v>35</v>
      </c>
      <c r="E133" s="134"/>
      <c r="F133" s="135"/>
      <c r="G133" s="128"/>
      <c r="H133" s="128"/>
      <c r="I133" s="131"/>
      <c r="J133" s="132"/>
      <c r="K133" s="133"/>
      <c r="L133" s="133"/>
      <c r="M133" s="988"/>
      <c r="N133" s="988"/>
      <c r="O133" s="988"/>
      <c r="P133" s="991"/>
      <c r="Q133" s="988"/>
      <c r="R133" s="985"/>
      <c r="S133" s="985"/>
      <c r="T133" s="988"/>
      <c r="U133" s="991"/>
      <c r="V133" s="991"/>
      <c r="W133" s="991"/>
      <c r="X133" s="994"/>
    </row>
    <row r="134" spans="1:24" ht="15">
      <c r="A134" s="928"/>
      <c r="B134" s="913"/>
      <c r="C134" s="913"/>
      <c r="D134" s="83" t="s">
        <v>36</v>
      </c>
      <c r="E134" s="136"/>
      <c r="F134" s="127"/>
      <c r="G134" s="128"/>
      <c r="H134" s="128"/>
      <c r="I134" s="128"/>
      <c r="J134" s="129"/>
      <c r="K134" s="129"/>
      <c r="L134" s="130"/>
      <c r="M134" s="988"/>
      <c r="N134" s="988"/>
      <c r="O134" s="988"/>
      <c r="P134" s="991"/>
      <c r="Q134" s="988"/>
      <c r="R134" s="985"/>
      <c r="S134" s="985"/>
      <c r="T134" s="988"/>
      <c r="U134" s="991"/>
      <c r="V134" s="991"/>
      <c r="W134" s="991"/>
      <c r="X134" s="994"/>
    </row>
    <row r="135" spans="1:24" ht="15.75" thickBot="1">
      <c r="A135" s="970"/>
      <c r="B135" s="917"/>
      <c r="C135" s="917"/>
      <c r="D135" s="102" t="s">
        <v>37</v>
      </c>
      <c r="E135" s="183"/>
      <c r="F135" s="183"/>
      <c r="G135" s="184"/>
      <c r="H135" s="184"/>
      <c r="I135" s="183"/>
      <c r="J135" s="185"/>
      <c r="K135" s="133"/>
      <c r="L135" s="133"/>
      <c r="M135" s="989"/>
      <c r="N135" s="989"/>
      <c r="O135" s="989"/>
      <c r="P135" s="992"/>
      <c r="Q135" s="989"/>
      <c r="R135" s="986"/>
      <c r="S135" s="986"/>
      <c r="T135" s="989"/>
      <c r="U135" s="992"/>
      <c r="V135" s="992"/>
      <c r="W135" s="992"/>
      <c r="X135" s="995"/>
    </row>
    <row r="136" spans="1:24" ht="15">
      <c r="A136" s="980">
        <v>14</v>
      </c>
      <c r="B136" s="916" t="s">
        <v>279</v>
      </c>
      <c r="C136" s="981" t="s">
        <v>456</v>
      </c>
      <c r="D136" s="170" t="s">
        <v>34</v>
      </c>
      <c r="E136" s="141">
        <v>0.85</v>
      </c>
      <c r="F136" s="621">
        <v>0.85</v>
      </c>
      <c r="G136" s="580"/>
      <c r="H136" s="581"/>
      <c r="I136" s="622">
        <v>0.725</v>
      </c>
      <c r="J136" s="591">
        <v>0.74</v>
      </c>
      <c r="K136" s="179"/>
      <c r="L136" s="106"/>
      <c r="M136" s="916" t="s">
        <v>145</v>
      </c>
      <c r="N136" s="979" t="s">
        <v>422</v>
      </c>
      <c r="O136" s="979" t="s">
        <v>423</v>
      </c>
      <c r="P136" s="916" t="s">
        <v>424</v>
      </c>
      <c r="Q136" s="979" t="s">
        <v>425</v>
      </c>
      <c r="R136" s="1002">
        <v>198396</v>
      </c>
      <c r="S136" s="1002">
        <v>207629</v>
      </c>
      <c r="T136" s="916" t="s">
        <v>298</v>
      </c>
      <c r="U136" s="916" t="s">
        <v>298</v>
      </c>
      <c r="V136" s="916" t="s">
        <v>298</v>
      </c>
      <c r="W136" s="916" t="s">
        <v>298</v>
      </c>
      <c r="X136" s="925">
        <v>406025</v>
      </c>
    </row>
    <row r="137" spans="1:24" ht="15">
      <c r="A137" s="928"/>
      <c r="B137" s="913"/>
      <c r="C137" s="982"/>
      <c r="D137" s="171" t="s">
        <v>35</v>
      </c>
      <c r="E137" s="115">
        <v>224741500</v>
      </c>
      <c r="F137" s="615">
        <v>201441500</v>
      </c>
      <c r="G137" s="569"/>
      <c r="H137" s="569"/>
      <c r="I137" s="569">
        <v>17924500</v>
      </c>
      <c r="J137" s="623">
        <v>32590000</v>
      </c>
      <c r="K137" s="167"/>
      <c r="L137" s="100"/>
      <c r="M137" s="913"/>
      <c r="N137" s="965"/>
      <c r="O137" s="965"/>
      <c r="P137" s="913"/>
      <c r="Q137" s="965"/>
      <c r="R137" s="1003"/>
      <c r="S137" s="1003"/>
      <c r="T137" s="913"/>
      <c r="U137" s="913"/>
      <c r="V137" s="913"/>
      <c r="W137" s="913"/>
      <c r="X137" s="926"/>
    </row>
    <row r="138" spans="1:24" ht="15">
      <c r="A138" s="928"/>
      <c r="B138" s="913"/>
      <c r="C138" s="982"/>
      <c r="D138" s="172" t="s">
        <v>36</v>
      </c>
      <c r="E138" s="115">
        <v>0</v>
      </c>
      <c r="F138" s="615">
        <v>0</v>
      </c>
      <c r="G138" s="569"/>
      <c r="H138" s="569"/>
      <c r="I138" s="624">
        <v>0</v>
      </c>
      <c r="J138" s="625">
        <v>0</v>
      </c>
      <c r="K138" s="167"/>
      <c r="L138" s="106"/>
      <c r="M138" s="913"/>
      <c r="N138" s="965"/>
      <c r="O138" s="965"/>
      <c r="P138" s="913"/>
      <c r="Q138" s="965"/>
      <c r="R138" s="1003"/>
      <c r="S138" s="1003"/>
      <c r="T138" s="913"/>
      <c r="U138" s="913"/>
      <c r="V138" s="913"/>
      <c r="W138" s="913"/>
      <c r="X138" s="926"/>
    </row>
    <row r="139" spans="1:24" ht="15.75" thickBot="1">
      <c r="A139" s="928"/>
      <c r="B139" s="913"/>
      <c r="C139" s="983"/>
      <c r="D139" s="171" t="s">
        <v>37</v>
      </c>
      <c r="E139" s="137">
        <v>97882867</v>
      </c>
      <c r="F139" s="615">
        <v>97882867</v>
      </c>
      <c r="G139" s="569"/>
      <c r="H139" s="569"/>
      <c r="I139" s="569">
        <v>22390866.5</v>
      </c>
      <c r="J139" s="623">
        <v>79009867</v>
      </c>
      <c r="K139" s="167"/>
      <c r="L139" s="106"/>
      <c r="M139" s="917"/>
      <c r="N139" s="976"/>
      <c r="O139" s="976"/>
      <c r="P139" s="917"/>
      <c r="Q139" s="976"/>
      <c r="R139" s="1004"/>
      <c r="S139" s="1004"/>
      <c r="T139" s="917"/>
      <c r="U139" s="917"/>
      <c r="V139" s="917"/>
      <c r="W139" s="917"/>
      <c r="X139" s="927"/>
    </row>
    <row r="140" spans="1:24" ht="15">
      <c r="A140" s="928"/>
      <c r="B140" s="913"/>
      <c r="C140" s="981" t="s">
        <v>457</v>
      </c>
      <c r="D140" s="172" t="s">
        <v>34</v>
      </c>
      <c r="E140" s="115">
        <v>0.85</v>
      </c>
      <c r="F140" s="615">
        <v>0.85</v>
      </c>
      <c r="G140" s="573"/>
      <c r="H140" s="569"/>
      <c r="I140" s="624">
        <v>0.725</v>
      </c>
      <c r="J140" s="591">
        <v>0.74</v>
      </c>
      <c r="K140" s="179"/>
      <c r="L140" s="106"/>
      <c r="M140" s="916" t="s">
        <v>147</v>
      </c>
      <c r="N140" s="979" t="s">
        <v>426</v>
      </c>
      <c r="O140" s="979" t="s">
        <v>427</v>
      </c>
      <c r="P140" s="916" t="s">
        <v>296</v>
      </c>
      <c r="Q140" s="979" t="s">
        <v>428</v>
      </c>
      <c r="R140" s="999">
        <v>64</v>
      </c>
      <c r="S140" s="999">
        <v>45</v>
      </c>
      <c r="T140" s="916" t="s">
        <v>298</v>
      </c>
      <c r="U140" s="916" t="s">
        <v>298</v>
      </c>
      <c r="V140" s="916" t="s">
        <v>298</v>
      </c>
      <c r="W140" s="916" t="s">
        <v>298</v>
      </c>
      <c r="X140" s="925">
        <v>109</v>
      </c>
    </row>
    <row r="141" spans="1:24" ht="15">
      <c r="A141" s="928"/>
      <c r="B141" s="913"/>
      <c r="C141" s="982"/>
      <c r="D141" s="171" t="s">
        <v>35</v>
      </c>
      <c r="E141" s="115">
        <v>224741500</v>
      </c>
      <c r="F141" s="615">
        <v>201441500</v>
      </c>
      <c r="G141" s="569"/>
      <c r="H141" s="569"/>
      <c r="I141" s="569">
        <v>17924500</v>
      </c>
      <c r="J141" s="623">
        <v>32590000</v>
      </c>
      <c r="K141" s="167"/>
      <c r="L141" s="100"/>
      <c r="M141" s="913"/>
      <c r="N141" s="965"/>
      <c r="O141" s="965"/>
      <c r="P141" s="913"/>
      <c r="Q141" s="965"/>
      <c r="R141" s="1000"/>
      <c r="S141" s="1000"/>
      <c r="T141" s="913"/>
      <c r="U141" s="913"/>
      <c r="V141" s="913"/>
      <c r="W141" s="913"/>
      <c r="X141" s="926"/>
    </row>
    <row r="142" spans="1:24" ht="15">
      <c r="A142" s="928"/>
      <c r="B142" s="913"/>
      <c r="C142" s="982"/>
      <c r="D142" s="172" t="s">
        <v>36</v>
      </c>
      <c r="E142" s="115">
        <v>0</v>
      </c>
      <c r="F142" s="615">
        <v>0</v>
      </c>
      <c r="G142" s="569"/>
      <c r="H142" s="569"/>
      <c r="I142" s="624">
        <v>0</v>
      </c>
      <c r="J142" s="594">
        <v>0</v>
      </c>
      <c r="K142" s="180"/>
      <c r="L142" s="106"/>
      <c r="M142" s="913"/>
      <c r="N142" s="965"/>
      <c r="O142" s="965"/>
      <c r="P142" s="913"/>
      <c r="Q142" s="965"/>
      <c r="R142" s="1000"/>
      <c r="S142" s="1000"/>
      <c r="T142" s="913"/>
      <c r="U142" s="913"/>
      <c r="V142" s="913"/>
      <c r="W142" s="913"/>
      <c r="X142" s="926"/>
    </row>
    <row r="143" spans="1:24" ht="15.75" thickBot="1">
      <c r="A143" s="928"/>
      <c r="B143" s="913"/>
      <c r="C143" s="983"/>
      <c r="D143" s="171" t="s">
        <v>37</v>
      </c>
      <c r="E143" s="138">
        <v>97882866.5</v>
      </c>
      <c r="F143" s="615">
        <v>97882866</v>
      </c>
      <c r="G143" s="569"/>
      <c r="H143" s="569"/>
      <c r="I143" s="569">
        <v>22390866.5</v>
      </c>
      <c r="J143" s="623">
        <v>79009866</v>
      </c>
      <c r="K143" s="181"/>
      <c r="L143" s="106"/>
      <c r="M143" s="917"/>
      <c r="N143" s="976"/>
      <c r="O143" s="976"/>
      <c r="P143" s="917"/>
      <c r="Q143" s="976"/>
      <c r="R143" s="1001"/>
      <c r="S143" s="1001"/>
      <c r="T143" s="917"/>
      <c r="U143" s="917"/>
      <c r="V143" s="917"/>
      <c r="W143" s="917"/>
      <c r="X143" s="927"/>
    </row>
    <row r="144" spans="1:24" ht="15">
      <c r="A144" s="928"/>
      <c r="B144" s="913"/>
      <c r="C144" s="1005" t="s">
        <v>38</v>
      </c>
      <c r="D144" s="186" t="s">
        <v>459</v>
      </c>
      <c r="E144" s="115">
        <v>1.7</v>
      </c>
      <c r="F144" s="625">
        <f aca="true" t="shared" si="0" ref="F144:I144">+F136+F140</f>
        <v>1.7</v>
      </c>
      <c r="G144" s="625">
        <f t="shared" si="0"/>
        <v>0</v>
      </c>
      <c r="H144" s="625">
        <f t="shared" si="0"/>
        <v>0</v>
      </c>
      <c r="I144" s="625">
        <f t="shared" si="0"/>
        <v>1.45</v>
      </c>
      <c r="J144" s="625">
        <f>+J136+J140</f>
        <v>1.48</v>
      </c>
      <c r="K144" s="179"/>
      <c r="L144" s="106"/>
      <c r="M144" s="916"/>
      <c r="N144" s="916"/>
      <c r="O144" s="916"/>
      <c r="P144" s="916"/>
      <c r="Q144" s="916"/>
      <c r="R144" s="916"/>
      <c r="S144" s="916"/>
      <c r="T144" s="916"/>
      <c r="U144" s="916"/>
      <c r="V144" s="916"/>
      <c r="W144" s="916"/>
      <c r="X144" s="916"/>
    </row>
    <row r="145" spans="1:24" ht="15">
      <c r="A145" s="928"/>
      <c r="B145" s="913"/>
      <c r="C145" s="971"/>
      <c r="D145" s="187" t="s">
        <v>460</v>
      </c>
      <c r="E145" s="115">
        <v>449483000</v>
      </c>
      <c r="F145" s="615">
        <f>+F141+F137</f>
        <v>402883000</v>
      </c>
      <c r="G145" s="573"/>
      <c r="H145" s="569"/>
      <c r="I145" s="569">
        <v>35849000</v>
      </c>
      <c r="J145" s="623">
        <f>+J141+J137</f>
        <v>65180000</v>
      </c>
      <c r="K145" s="179"/>
      <c r="L145" s="106"/>
      <c r="M145" s="913"/>
      <c r="N145" s="913"/>
      <c r="O145" s="913"/>
      <c r="P145" s="913"/>
      <c r="Q145" s="913"/>
      <c r="R145" s="913"/>
      <c r="S145" s="913"/>
      <c r="T145" s="913"/>
      <c r="U145" s="913"/>
      <c r="V145" s="913"/>
      <c r="W145" s="913"/>
      <c r="X145" s="913"/>
    </row>
    <row r="146" spans="1:24" ht="15">
      <c r="A146" s="928"/>
      <c r="B146" s="913"/>
      <c r="C146" s="971"/>
      <c r="D146" s="186" t="s">
        <v>461</v>
      </c>
      <c r="E146" s="115"/>
      <c r="F146" s="615">
        <v>0</v>
      </c>
      <c r="G146" s="573"/>
      <c r="H146" s="569"/>
      <c r="I146" s="626"/>
      <c r="J146" s="594">
        <f>+J138+J142</f>
        <v>0</v>
      </c>
      <c r="K146" s="179"/>
      <c r="L146" s="106"/>
      <c r="M146" s="913"/>
      <c r="N146" s="913"/>
      <c r="O146" s="913"/>
      <c r="P146" s="913"/>
      <c r="Q146" s="913"/>
      <c r="R146" s="913"/>
      <c r="S146" s="913"/>
      <c r="T146" s="913"/>
      <c r="U146" s="913"/>
      <c r="V146" s="913"/>
      <c r="W146" s="913"/>
      <c r="X146" s="913"/>
    </row>
    <row r="147" spans="1:24" ht="15.75" thickBot="1">
      <c r="A147" s="928"/>
      <c r="B147" s="913"/>
      <c r="C147" s="972"/>
      <c r="D147" s="188" t="s">
        <v>462</v>
      </c>
      <c r="E147" s="189">
        <v>195765733.5</v>
      </c>
      <c r="F147" s="618">
        <f>+F139+F143</f>
        <v>195765733</v>
      </c>
      <c r="G147" s="575"/>
      <c r="H147" s="575"/>
      <c r="I147" s="575">
        <v>44781733</v>
      </c>
      <c r="J147" s="627">
        <f>+J139+J143</f>
        <v>158019733</v>
      </c>
      <c r="K147" s="182"/>
      <c r="L147" s="100"/>
      <c r="M147" s="913"/>
      <c r="N147" s="913"/>
      <c r="O147" s="913"/>
      <c r="P147" s="913"/>
      <c r="Q147" s="913"/>
      <c r="R147" s="913"/>
      <c r="S147" s="913"/>
      <c r="T147" s="913"/>
      <c r="U147" s="913"/>
      <c r="V147" s="913"/>
      <c r="W147" s="913"/>
      <c r="X147" s="913"/>
    </row>
    <row r="148" spans="1:24" ht="15">
      <c r="A148" s="980">
        <v>15</v>
      </c>
      <c r="B148" s="916" t="s">
        <v>284</v>
      </c>
      <c r="C148" s="981" t="s">
        <v>429</v>
      </c>
      <c r="D148" s="170" t="s">
        <v>34</v>
      </c>
      <c r="E148" s="141">
        <v>4</v>
      </c>
      <c r="F148" s="621">
        <v>4</v>
      </c>
      <c r="G148" s="621"/>
      <c r="H148" s="628"/>
      <c r="I148" s="621">
        <v>4</v>
      </c>
      <c r="J148" s="629">
        <v>4</v>
      </c>
      <c r="K148" s="175"/>
      <c r="L148" s="139"/>
      <c r="M148" s="1006" t="s">
        <v>435</v>
      </c>
      <c r="N148" s="1009" t="s">
        <v>430</v>
      </c>
      <c r="O148" s="1012" t="s">
        <v>431</v>
      </c>
      <c r="P148" s="1012" t="s">
        <v>436</v>
      </c>
      <c r="Q148" s="1015" t="s">
        <v>437</v>
      </c>
      <c r="R148" s="979">
        <v>3861626</v>
      </c>
      <c r="S148" s="979">
        <v>4118375</v>
      </c>
      <c r="T148" s="979" t="s">
        <v>432</v>
      </c>
      <c r="U148" s="979" t="s">
        <v>433</v>
      </c>
      <c r="V148" s="979" t="s">
        <v>438</v>
      </c>
      <c r="W148" s="979" t="s">
        <v>434</v>
      </c>
      <c r="X148" s="925">
        <v>7980001</v>
      </c>
    </row>
    <row r="149" spans="1:24" ht="15">
      <c r="A149" s="928"/>
      <c r="B149" s="913"/>
      <c r="C149" s="982"/>
      <c r="D149" s="171" t="s">
        <v>35</v>
      </c>
      <c r="E149" s="115">
        <v>597479000</v>
      </c>
      <c r="F149" s="615">
        <v>544079000</v>
      </c>
      <c r="G149" s="615"/>
      <c r="H149" s="630"/>
      <c r="I149" s="615">
        <v>135263017</v>
      </c>
      <c r="J149" s="623">
        <v>320991244</v>
      </c>
      <c r="K149" s="176"/>
      <c r="L149" s="100"/>
      <c r="M149" s="1007"/>
      <c r="N149" s="1010"/>
      <c r="O149" s="1013"/>
      <c r="P149" s="1013"/>
      <c r="Q149" s="1016"/>
      <c r="R149" s="965"/>
      <c r="S149" s="965"/>
      <c r="T149" s="965"/>
      <c r="U149" s="965"/>
      <c r="V149" s="965"/>
      <c r="W149" s="965"/>
      <c r="X149" s="926"/>
    </row>
    <row r="150" spans="1:24" ht="15">
      <c r="A150" s="928"/>
      <c r="B150" s="913"/>
      <c r="C150" s="982"/>
      <c r="D150" s="172" t="s">
        <v>36</v>
      </c>
      <c r="E150" s="115">
        <v>0</v>
      </c>
      <c r="F150" s="615">
        <v>0</v>
      </c>
      <c r="G150" s="615"/>
      <c r="H150" s="631"/>
      <c r="I150" s="626">
        <v>0</v>
      </c>
      <c r="J150" s="623">
        <v>0</v>
      </c>
      <c r="K150" s="176"/>
      <c r="L150" s="106"/>
      <c r="M150" s="1007"/>
      <c r="N150" s="1010"/>
      <c r="O150" s="1013"/>
      <c r="P150" s="1013"/>
      <c r="Q150" s="1016"/>
      <c r="R150" s="965"/>
      <c r="S150" s="965"/>
      <c r="T150" s="965"/>
      <c r="U150" s="965"/>
      <c r="V150" s="965"/>
      <c r="W150" s="965"/>
      <c r="X150" s="926"/>
    </row>
    <row r="151" spans="1:24" ht="15.75" thickBot="1">
      <c r="A151" s="970"/>
      <c r="B151" s="917"/>
      <c r="C151" s="983"/>
      <c r="D151" s="173" t="s">
        <v>37</v>
      </c>
      <c r="E151" s="115">
        <v>136256145.763303</v>
      </c>
      <c r="F151" s="618">
        <v>133685813</v>
      </c>
      <c r="G151" s="632"/>
      <c r="H151" s="633"/>
      <c r="I151" s="608">
        <v>89371243.2284193</v>
      </c>
      <c r="J151" s="627">
        <v>117259935</v>
      </c>
      <c r="K151" s="177"/>
      <c r="L151" s="108"/>
      <c r="M151" s="1008"/>
      <c r="N151" s="1011"/>
      <c r="O151" s="1014"/>
      <c r="P151" s="1014"/>
      <c r="Q151" s="1017"/>
      <c r="R151" s="976"/>
      <c r="S151" s="976"/>
      <c r="T151" s="976"/>
      <c r="U151" s="976"/>
      <c r="V151" s="976"/>
      <c r="W151" s="976"/>
      <c r="X151" s="927"/>
    </row>
    <row r="152" spans="1:24" ht="15">
      <c r="A152" s="980">
        <v>16</v>
      </c>
      <c r="B152" s="916" t="s">
        <v>141</v>
      </c>
      <c r="C152" s="916"/>
      <c r="D152" s="110" t="s">
        <v>34</v>
      </c>
      <c r="E152" s="137">
        <v>100</v>
      </c>
      <c r="F152" s="634">
        <v>100</v>
      </c>
      <c r="G152" s="634"/>
      <c r="H152" s="635"/>
      <c r="I152" s="634">
        <v>0</v>
      </c>
      <c r="J152" s="634">
        <v>0</v>
      </c>
      <c r="K152" s="141"/>
      <c r="L152" s="105"/>
      <c r="M152" s="1006"/>
      <c r="N152" s="1009"/>
      <c r="O152" s="1012"/>
      <c r="P152" s="1012"/>
      <c r="Q152" s="1015"/>
      <c r="R152" s="979"/>
      <c r="S152" s="979"/>
      <c r="T152" s="979"/>
      <c r="U152" s="979"/>
      <c r="V152" s="979"/>
      <c r="W152" s="979"/>
      <c r="X152" s="925"/>
    </row>
    <row r="153" spans="1:24" ht="15">
      <c r="A153" s="928"/>
      <c r="B153" s="913"/>
      <c r="C153" s="913"/>
      <c r="D153" s="88" t="s">
        <v>35</v>
      </c>
      <c r="E153" s="115">
        <v>550218000</v>
      </c>
      <c r="F153" s="615">
        <v>550218000</v>
      </c>
      <c r="G153" s="615"/>
      <c r="H153" s="630"/>
      <c r="I153" s="615">
        <v>0</v>
      </c>
      <c r="J153" s="615">
        <v>0</v>
      </c>
      <c r="K153" s="115"/>
      <c r="L153" s="100"/>
      <c r="M153" s="1007"/>
      <c r="N153" s="1010"/>
      <c r="O153" s="1013"/>
      <c r="P153" s="1013"/>
      <c r="Q153" s="1016"/>
      <c r="R153" s="965"/>
      <c r="S153" s="965"/>
      <c r="T153" s="965"/>
      <c r="U153" s="965"/>
      <c r="V153" s="965"/>
      <c r="W153" s="965"/>
      <c r="X153" s="926"/>
    </row>
    <row r="154" spans="1:24" ht="15">
      <c r="A154" s="928"/>
      <c r="B154" s="913"/>
      <c r="C154" s="913"/>
      <c r="D154" s="83" t="s">
        <v>36</v>
      </c>
      <c r="E154" s="115"/>
      <c r="F154" s="615"/>
      <c r="G154" s="615"/>
      <c r="H154" s="631"/>
      <c r="I154" s="615">
        <v>0</v>
      </c>
      <c r="J154" s="615"/>
      <c r="K154" s="115"/>
      <c r="L154" s="106"/>
      <c r="M154" s="1007"/>
      <c r="N154" s="1010"/>
      <c r="O154" s="1013"/>
      <c r="P154" s="1013"/>
      <c r="Q154" s="1016"/>
      <c r="R154" s="965"/>
      <c r="S154" s="965"/>
      <c r="T154" s="965"/>
      <c r="U154" s="965"/>
      <c r="V154" s="965"/>
      <c r="W154" s="965"/>
      <c r="X154" s="926"/>
    </row>
    <row r="155" spans="1:24" ht="15.75" thickBot="1">
      <c r="A155" s="970"/>
      <c r="B155" s="917"/>
      <c r="C155" s="917"/>
      <c r="D155" s="88" t="s">
        <v>37</v>
      </c>
      <c r="E155" s="140"/>
      <c r="F155" s="632"/>
      <c r="G155" s="632"/>
      <c r="H155" s="633"/>
      <c r="I155" s="632">
        <v>0</v>
      </c>
      <c r="J155" s="632"/>
      <c r="K155" s="140"/>
      <c r="L155" s="108"/>
      <c r="M155" s="1008"/>
      <c r="N155" s="1011"/>
      <c r="O155" s="1014"/>
      <c r="P155" s="1014"/>
      <c r="Q155" s="1017"/>
      <c r="R155" s="976"/>
      <c r="S155" s="976"/>
      <c r="T155" s="976"/>
      <c r="U155" s="976"/>
      <c r="V155" s="976"/>
      <c r="W155" s="976"/>
      <c r="X155" s="927"/>
    </row>
    <row r="156" spans="1:24" ht="24">
      <c r="A156" s="1018" t="s">
        <v>39</v>
      </c>
      <c r="B156" s="1019"/>
      <c r="C156" s="1020"/>
      <c r="D156" s="142" t="s">
        <v>102</v>
      </c>
      <c r="E156" s="143">
        <f>+E9+E13+E17+E85+E89+E113+E117+E121+E125+E145+E149+E153+E109+E81</f>
        <v>23732627000.145924</v>
      </c>
      <c r="F156" s="143">
        <f>+F9+F13+F17+F85+F89+F113+F117+F121+F125+F145+F149+F153+F109+F81</f>
        <v>23732627000</v>
      </c>
      <c r="G156" s="143">
        <v>0</v>
      </c>
      <c r="H156" s="143">
        <v>0</v>
      </c>
      <c r="I156" s="143">
        <f>+I9+I13+I17+I85+I89+I113+I117+I121+I125+I145+I149+I153</f>
        <v>1465687101</v>
      </c>
      <c r="J156" s="143">
        <f>+J9+J13+J17+J85+J89+J113+J117+J121+J125+J145+J149+J153+J109+J81</f>
        <v>14276935640</v>
      </c>
      <c r="K156" s="144"/>
      <c r="L156" s="144"/>
      <c r="M156" s="1024"/>
      <c r="N156" s="1025"/>
      <c r="O156" s="1025"/>
      <c r="P156" s="1025"/>
      <c r="Q156" s="1025"/>
      <c r="R156" s="1025"/>
      <c r="S156" s="1025"/>
      <c r="T156" s="1025"/>
      <c r="U156" s="1025"/>
      <c r="V156" s="1025"/>
      <c r="W156" s="1025"/>
      <c r="X156" s="1026"/>
    </row>
    <row r="157" spans="1:24" ht="24">
      <c r="A157" s="1018"/>
      <c r="B157" s="1019"/>
      <c r="C157" s="1020"/>
      <c r="D157" s="145" t="s">
        <v>101</v>
      </c>
      <c r="E157" s="146">
        <f>+E11+E15+E19+E87+E91+E115+E119+E123+E127+E147+E151+E83+E111</f>
        <v>15882379259.671745</v>
      </c>
      <c r="F157" s="146">
        <f>+F11+F15+F19+F87+F91+F115+F119+F123+F127+F147+F151+F83+F111</f>
        <v>15864153627</v>
      </c>
      <c r="G157" s="146">
        <v>0</v>
      </c>
      <c r="H157" s="146">
        <v>0</v>
      </c>
      <c r="I157" s="146">
        <f>+I11+I15+I19+I87+I91+I115+I119+I123+I127+I147+I151</f>
        <v>1323181074.7096083</v>
      </c>
      <c r="J157" s="146">
        <f>+J11+J15+J19+J87+J91+J115+J119+J123+J127+J147+J151+J83+J111</f>
        <v>9021088577</v>
      </c>
      <c r="K157" s="147"/>
      <c r="L157" s="147"/>
      <c r="M157" s="1024"/>
      <c r="N157" s="1025"/>
      <c r="O157" s="1025"/>
      <c r="P157" s="1025"/>
      <c r="Q157" s="1025"/>
      <c r="R157" s="1025"/>
      <c r="S157" s="1025"/>
      <c r="T157" s="1025"/>
      <c r="U157" s="1025"/>
      <c r="V157" s="1025"/>
      <c r="W157" s="1025"/>
      <c r="X157" s="1026"/>
    </row>
    <row r="158" spans="1:24" ht="24.75" thickBot="1">
      <c r="A158" s="1021"/>
      <c r="B158" s="1022"/>
      <c r="C158" s="1023"/>
      <c r="D158" s="148" t="s">
        <v>100</v>
      </c>
      <c r="E158" s="149">
        <v>6653265434.124866</v>
      </c>
      <c r="F158" s="149">
        <v>6653265434.124866</v>
      </c>
      <c r="G158" s="149">
        <v>6653265434.124866</v>
      </c>
      <c r="H158" s="149">
        <v>6653265434.124866</v>
      </c>
      <c r="I158" s="149">
        <v>6653265434.124866</v>
      </c>
      <c r="J158" s="149">
        <v>6653265434.12487</v>
      </c>
      <c r="K158" s="150"/>
      <c r="L158" s="150"/>
      <c r="M158" s="1027"/>
      <c r="N158" s="1028"/>
      <c r="O158" s="1028"/>
      <c r="P158" s="1028"/>
      <c r="Q158" s="1028"/>
      <c r="R158" s="1028"/>
      <c r="S158" s="1028"/>
      <c r="T158" s="1028"/>
      <c r="U158" s="1028"/>
      <c r="V158" s="1028"/>
      <c r="W158" s="1028"/>
      <c r="X158" s="1029"/>
    </row>
    <row r="159" spans="1:24" ht="15">
      <c r="A159" s="70"/>
      <c r="B159" s="70"/>
      <c r="C159" s="70"/>
      <c r="D159" s="70"/>
      <c r="E159" s="71"/>
      <c r="F159" s="71"/>
      <c r="G159" s="71"/>
      <c r="H159" s="71"/>
      <c r="I159" s="71"/>
      <c r="J159" s="70"/>
      <c r="K159" s="70"/>
      <c r="L159" s="70"/>
      <c r="M159" s="70"/>
      <c r="N159" s="70"/>
      <c r="O159" s="70"/>
      <c r="P159" s="70"/>
      <c r="Q159" s="70"/>
      <c r="R159" s="70"/>
      <c r="S159" s="70"/>
      <c r="T159" s="70"/>
      <c r="U159" s="70"/>
      <c r="V159" s="70"/>
      <c r="W159" s="70"/>
      <c r="X159" s="70"/>
    </row>
    <row r="160" spans="1:24" ht="18">
      <c r="A160" s="70"/>
      <c r="B160" s="70"/>
      <c r="C160" s="70"/>
      <c r="D160" s="70"/>
      <c r="E160" s="72"/>
      <c r="F160" s="72"/>
      <c r="G160" s="72"/>
      <c r="H160" s="72"/>
      <c r="I160" s="72"/>
      <c r="J160" s="72"/>
      <c r="K160" s="70"/>
      <c r="L160" s="70"/>
      <c r="M160" s="70"/>
      <c r="N160" s="70"/>
      <c r="O160" s="70"/>
      <c r="P160" s="73"/>
      <c r="Q160" s="73"/>
      <c r="R160" s="73"/>
      <c r="S160" s="73"/>
      <c r="T160" s="73"/>
      <c r="U160" s="74"/>
      <c r="V160" s="74"/>
      <c r="W160" s="74"/>
      <c r="X160" s="74"/>
    </row>
    <row r="161" spans="1:24" ht="18">
      <c r="A161" s="75" t="s">
        <v>126</v>
      </c>
      <c r="B161" s="70"/>
      <c r="C161" s="70"/>
      <c r="D161" s="70"/>
      <c r="E161" s="71"/>
      <c r="F161" s="71"/>
      <c r="G161" s="71"/>
      <c r="H161" s="71"/>
      <c r="I161" s="71"/>
      <c r="J161" s="70"/>
      <c r="K161" s="70"/>
      <c r="L161" s="70"/>
      <c r="M161" s="70"/>
      <c r="N161" s="70"/>
      <c r="O161" s="70"/>
      <c r="P161" s="73"/>
      <c r="Q161" s="73"/>
      <c r="R161" s="73"/>
      <c r="S161" s="73"/>
      <c r="T161" s="73"/>
      <c r="U161" s="76"/>
      <c r="V161" s="76"/>
      <c r="W161" s="76"/>
      <c r="X161" s="76"/>
    </row>
    <row r="162" spans="1:24" ht="18">
      <c r="A162" s="151" t="s">
        <v>127</v>
      </c>
      <c r="B162" s="1030" t="s">
        <v>128</v>
      </c>
      <c r="C162" s="1031"/>
      <c r="D162" s="1032"/>
      <c r="E162" s="1033" t="s">
        <v>129</v>
      </c>
      <c r="F162" s="1034"/>
      <c r="G162" s="1035"/>
      <c r="H162" s="70"/>
      <c r="I162" s="70"/>
      <c r="J162" s="70"/>
      <c r="K162" s="70"/>
      <c r="L162" s="70"/>
      <c r="M162" s="70"/>
      <c r="N162" s="70"/>
      <c r="O162" s="70"/>
      <c r="P162" s="73"/>
      <c r="Q162" s="73"/>
      <c r="R162" s="73"/>
      <c r="S162" s="73"/>
      <c r="T162" s="73"/>
      <c r="U162" s="73"/>
      <c r="V162" s="73"/>
      <c r="W162" s="73"/>
      <c r="X162" s="73"/>
    </row>
    <row r="163" spans="1:24" ht="15">
      <c r="A163" s="152">
        <v>11</v>
      </c>
      <c r="B163" s="1036" t="s">
        <v>130</v>
      </c>
      <c r="C163" s="1037"/>
      <c r="D163" s="1038"/>
      <c r="E163" s="1036" t="s">
        <v>132</v>
      </c>
      <c r="F163" s="1037"/>
      <c r="G163" s="1038"/>
      <c r="H163" s="70"/>
      <c r="I163" s="70"/>
      <c r="J163" s="70"/>
      <c r="K163" s="70"/>
      <c r="L163" s="70"/>
      <c r="M163" s="70"/>
      <c r="N163" s="70"/>
      <c r="O163" s="70"/>
      <c r="P163" s="70"/>
      <c r="Q163" s="70"/>
      <c r="R163" s="70"/>
      <c r="S163" s="70"/>
      <c r="T163" s="70"/>
      <c r="U163" s="70"/>
      <c r="V163" s="70"/>
      <c r="W163" s="70"/>
      <c r="X163" s="70"/>
    </row>
    <row r="164" spans="6:11" ht="15">
      <c r="F164" s="67"/>
      <c r="K164" s="67"/>
    </row>
    <row r="165" spans="6:11" ht="15">
      <c r="F165" s="67"/>
      <c r="K165" s="67"/>
    </row>
    <row r="166" spans="5:11" ht="15">
      <c r="E166" s="77"/>
      <c r="F166" s="77"/>
      <c r="G166" s="77"/>
      <c r="H166" s="77"/>
      <c r="I166" s="77"/>
      <c r="J166" s="77"/>
      <c r="K166" s="67"/>
    </row>
    <row r="167" spans="5:11" ht="15.75">
      <c r="E167" s="78"/>
      <c r="F167" s="67"/>
      <c r="K167" s="67"/>
    </row>
    <row r="168" spans="6:11" ht="15">
      <c r="F168" s="67"/>
      <c r="K168" s="67"/>
    </row>
    <row r="169" spans="5:11" ht="15">
      <c r="E169" s="77"/>
      <c r="F169" s="77"/>
      <c r="G169" s="77"/>
      <c r="H169" s="77"/>
      <c r="I169" s="77"/>
      <c r="K169" s="67"/>
    </row>
    <row r="170" spans="6:11" ht="15">
      <c r="F170" s="67"/>
      <c r="K170" s="67"/>
    </row>
    <row r="171" spans="6:11" ht="15">
      <c r="F171" s="67"/>
      <c r="K171" s="67"/>
    </row>
    <row r="172" spans="6:11" ht="15">
      <c r="F172" s="67"/>
      <c r="K172" s="67"/>
    </row>
    <row r="173" spans="6:11" ht="15">
      <c r="F173" s="67"/>
      <c r="K173" s="67"/>
    </row>
    <row r="174" spans="6:11" ht="15">
      <c r="F174" s="67"/>
      <c r="K174" s="67"/>
    </row>
    <row r="175" spans="6:11" ht="15">
      <c r="F175" s="67"/>
      <c r="K175" s="67"/>
    </row>
    <row r="176" spans="6:11" ht="15">
      <c r="F176" s="67"/>
      <c r="K176" s="67"/>
    </row>
    <row r="177" spans="6:11" ht="15">
      <c r="F177" s="67"/>
      <c r="K177" s="67"/>
    </row>
    <row r="178" spans="6:11" ht="15">
      <c r="F178" s="67"/>
      <c r="K178" s="67"/>
    </row>
    <row r="179" spans="6:11" ht="15">
      <c r="F179" s="67"/>
      <c r="K179" s="67"/>
    </row>
    <row r="180" spans="6:11" ht="15">
      <c r="F180" s="67"/>
      <c r="K180" s="67"/>
    </row>
    <row r="181" spans="6:11" ht="15">
      <c r="F181" s="67"/>
      <c r="K181" s="67"/>
    </row>
    <row r="182" spans="6:11" ht="15">
      <c r="F182" s="67"/>
      <c r="K182" s="67"/>
    </row>
    <row r="183" spans="6:11" ht="15">
      <c r="F183" s="67"/>
      <c r="K183" s="67"/>
    </row>
    <row r="184" spans="6:11" ht="15">
      <c r="F184" s="67"/>
      <c r="K184" s="67"/>
    </row>
    <row r="185" spans="6:11" ht="15">
      <c r="F185" s="67"/>
      <c r="K185" s="67"/>
    </row>
    <row r="186" spans="6:11" ht="15">
      <c r="F186" s="67"/>
      <c r="K186" s="67"/>
    </row>
    <row r="187" spans="6:11" ht="15">
      <c r="F187" s="67"/>
      <c r="K187" s="67"/>
    </row>
    <row r="188" spans="6:11" ht="15">
      <c r="F188" s="67"/>
      <c r="K188" s="67"/>
    </row>
    <row r="189" spans="6:11" ht="15">
      <c r="F189" s="67"/>
      <c r="K189" s="67"/>
    </row>
    <row r="190" spans="6:11" ht="15">
      <c r="F190" s="67"/>
      <c r="K190" s="67"/>
    </row>
    <row r="191" spans="6:11" ht="15">
      <c r="F191" s="67"/>
      <c r="K191" s="67"/>
    </row>
    <row r="192" spans="6:11" ht="15">
      <c r="F192" s="67"/>
      <c r="K192" s="67"/>
    </row>
    <row r="193" spans="6:11" ht="15">
      <c r="F193" s="67"/>
      <c r="K193" s="67"/>
    </row>
    <row r="194" spans="6:11" ht="15">
      <c r="F194" s="67"/>
      <c r="K194" s="67"/>
    </row>
    <row r="195" spans="6:11" ht="15">
      <c r="F195" s="67"/>
      <c r="K195" s="67"/>
    </row>
    <row r="196" spans="6:11" ht="15">
      <c r="F196" s="67"/>
      <c r="K196" s="67"/>
    </row>
    <row r="197" spans="6:11" ht="15">
      <c r="F197" s="67"/>
      <c r="K197" s="67"/>
    </row>
    <row r="198" spans="6:11" ht="15">
      <c r="F198" s="67"/>
      <c r="K198" s="67"/>
    </row>
    <row r="199" spans="6:11" ht="15">
      <c r="F199" s="67"/>
      <c r="K199" s="67"/>
    </row>
    <row r="200" spans="6:11" ht="15">
      <c r="F200" s="67"/>
      <c r="K200" s="67"/>
    </row>
    <row r="201" spans="6:11" ht="15">
      <c r="F201" s="67"/>
      <c r="K201" s="67"/>
    </row>
    <row r="202" spans="6:11" ht="15">
      <c r="F202" s="67"/>
      <c r="K202" s="67"/>
    </row>
    <row r="203" spans="6:11" ht="15">
      <c r="F203" s="67"/>
      <c r="K203" s="67"/>
    </row>
    <row r="204" spans="6:11" ht="15">
      <c r="F204" s="67"/>
      <c r="K204" s="67"/>
    </row>
    <row r="205" spans="6:11" ht="15">
      <c r="F205" s="67"/>
      <c r="K205" s="67"/>
    </row>
    <row r="206" spans="6:11" ht="15">
      <c r="F206" s="67"/>
      <c r="K206" s="67"/>
    </row>
    <row r="207" spans="6:11" ht="15">
      <c r="F207" s="67"/>
      <c r="K207" s="67"/>
    </row>
    <row r="208" spans="6:11" ht="15">
      <c r="F208" s="67"/>
      <c r="K208" s="67"/>
    </row>
    <row r="209" spans="6:11" ht="15">
      <c r="F209" s="67"/>
      <c r="K209" s="67"/>
    </row>
    <row r="210" spans="6:11" ht="15">
      <c r="F210" s="67"/>
      <c r="K210" s="67"/>
    </row>
    <row r="211" spans="6:11" ht="15">
      <c r="F211" s="67"/>
      <c r="K211" s="67"/>
    </row>
    <row r="212" spans="6:11" ht="15">
      <c r="F212" s="67"/>
      <c r="K212" s="67"/>
    </row>
    <row r="213" spans="6:11" ht="15">
      <c r="F213" s="67"/>
      <c r="K213" s="67"/>
    </row>
    <row r="214" spans="6:11" ht="15">
      <c r="F214" s="67"/>
      <c r="K214" s="67"/>
    </row>
    <row r="215" spans="6:11" ht="15">
      <c r="F215" s="67"/>
      <c r="K215" s="67"/>
    </row>
    <row r="216" spans="6:11" ht="15">
      <c r="F216" s="67"/>
      <c r="K216" s="67"/>
    </row>
    <row r="217" spans="6:11" ht="15">
      <c r="F217" s="67"/>
      <c r="K217" s="67"/>
    </row>
    <row r="218" spans="6:11" ht="15">
      <c r="F218" s="67"/>
      <c r="K218" s="67"/>
    </row>
    <row r="219" spans="6:11" ht="15">
      <c r="F219" s="67"/>
      <c r="K219" s="67"/>
    </row>
    <row r="220" spans="6:11" ht="15">
      <c r="F220" s="67"/>
      <c r="K220" s="67"/>
    </row>
    <row r="221" spans="6:11" ht="15">
      <c r="F221" s="67"/>
      <c r="K221" s="67"/>
    </row>
    <row r="222" spans="6:11" ht="15">
      <c r="F222" s="67"/>
      <c r="K222" s="67"/>
    </row>
    <row r="223" spans="6:11" ht="15">
      <c r="F223" s="67"/>
      <c r="K223" s="67"/>
    </row>
    <row r="224" spans="6:11" ht="15">
      <c r="F224" s="67"/>
      <c r="K224" s="67"/>
    </row>
    <row r="225" spans="6:11" ht="15">
      <c r="F225" s="67"/>
      <c r="K225" s="67"/>
    </row>
    <row r="226" spans="6:11" ht="15">
      <c r="F226" s="67"/>
      <c r="K226" s="67"/>
    </row>
    <row r="227" spans="6:11" ht="15">
      <c r="F227" s="67"/>
      <c r="K227" s="67"/>
    </row>
    <row r="228" spans="6:11" ht="15">
      <c r="F228" s="67"/>
      <c r="K228" s="67"/>
    </row>
    <row r="229" spans="6:11" ht="15">
      <c r="F229" s="67"/>
      <c r="K229" s="67"/>
    </row>
    <row r="230" spans="6:11" ht="15">
      <c r="F230" s="67"/>
      <c r="K230" s="67"/>
    </row>
    <row r="231" spans="6:11" ht="15">
      <c r="F231" s="67"/>
      <c r="K231" s="67"/>
    </row>
    <row r="232" spans="6:11" ht="15">
      <c r="F232" s="67"/>
      <c r="K232" s="67"/>
    </row>
    <row r="233" spans="6:11" ht="15">
      <c r="F233" s="67"/>
      <c r="K233" s="67"/>
    </row>
    <row r="234" spans="6:11" ht="15">
      <c r="F234" s="67"/>
      <c r="K234" s="67"/>
    </row>
    <row r="235" spans="6:11" ht="15">
      <c r="F235" s="67"/>
      <c r="K235" s="67"/>
    </row>
    <row r="236" spans="6:11" ht="15">
      <c r="F236" s="67"/>
      <c r="K236" s="67"/>
    </row>
    <row r="237" spans="6:11" ht="15">
      <c r="F237" s="67"/>
      <c r="K237" s="67"/>
    </row>
    <row r="238" spans="6:11" ht="15">
      <c r="F238" s="67"/>
      <c r="K238" s="67"/>
    </row>
    <row r="239" spans="6:11" ht="15">
      <c r="F239" s="67"/>
      <c r="K239" s="67"/>
    </row>
    <row r="240" spans="6:11" ht="15">
      <c r="F240" s="67"/>
      <c r="K240" s="67"/>
    </row>
    <row r="241" spans="6:11" ht="15">
      <c r="F241" s="67"/>
      <c r="K241" s="67"/>
    </row>
    <row r="242" spans="6:11" ht="15">
      <c r="F242" s="67"/>
      <c r="K242" s="67"/>
    </row>
    <row r="243" spans="6:11" ht="15">
      <c r="F243" s="67"/>
      <c r="K243" s="67"/>
    </row>
    <row r="244" spans="6:11" ht="15">
      <c r="F244" s="67"/>
      <c r="K244" s="67"/>
    </row>
    <row r="245" spans="6:11" ht="15">
      <c r="F245" s="67"/>
      <c r="K245" s="67"/>
    </row>
    <row r="246" spans="6:11" ht="15">
      <c r="F246" s="67"/>
      <c r="K246" s="67"/>
    </row>
    <row r="247" spans="6:11" ht="15">
      <c r="F247" s="67"/>
      <c r="K247" s="67"/>
    </row>
    <row r="248" spans="6:11" ht="15">
      <c r="F248" s="67"/>
      <c r="K248" s="67"/>
    </row>
    <row r="249" spans="6:11" ht="15">
      <c r="F249" s="67"/>
      <c r="K249" s="67"/>
    </row>
    <row r="250" spans="6:11" ht="15">
      <c r="F250" s="67"/>
      <c r="K250" s="67"/>
    </row>
    <row r="251" spans="6:11" ht="15">
      <c r="F251" s="67"/>
      <c r="K251" s="67"/>
    </row>
    <row r="252" spans="6:11" ht="15">
      <c r="F252" s="67"/>
      <c r="K252" s="67"/>
    </row>
    <row r="253" spans="6:11" ht="15">
      <c r="F253" s="67"/>
      <c r="K253" s="67"/>
    </row>
    <row r="254" spans="6:11" ht="15">
      <c r="F254" s="67"/>
      <c r="K254" s="67"/>
    </row>
    <row r="255" spans="6:11" ht="15">
      <c r="F255" s="67"/>
      <c r="K255" s="67"/>
    </row>
    <row r="256" spans="6:11" ht="15">
      <c r="F256" s="67"/>
      <c r="K256" s="67"/>
    </row>
    <row r="257" spans="6:11" ht="15">
      <c r="F257" s="67"/>
      <c r="K257" s="67"/>
    </row>
    <row r="258" spans="6:11" ht="15">
      <c r="F258" s="67"/>
      <c r="K258" s="67"/>
    </row>
    <row r="259" spans="6:11" ht="15">
      <c r="F259" s="67"/>
      <c r="K259" s="67"/>
    </row>
    <row r="260" spans="6:11" ht="15">
      <c r="F260" s="67"/>
      <c r="K260" s="67"/>
    </row>
    <row r="261" spans="6:11" ht="15">
      <c r="F261" s="67"/>
      <c r="K261" s="67"/>
    </row>
    <row r="262" spans="6:11" ht="15">
      <c r="F262" s="67"/>
      <c r="K262" s="67"/>
    </row>
    <row r="263" spans="6:11" ht="15">
      <c r="F263" s="67"/>
      <c r="K263" s="67"/>
    </row>
    <row r="264" spans="6:11" ht="15">
      <c r="F264" s="67"/>
      <c r="K264" s="67"/>
    </row>
    <row r="265" spans="6:11" ht="15">
      <c r="F265" s="67"/>
      <c r="K265" s="67"/>
    </row>
    <row r="266" spans="6:11" ht="15">
      <c r="F266" s="67"/>
      <c r="K266" s="67"/>
    </row>
    <row r="267" spans="6:11" ht="15">
      <c r="F267" s="67"/>
      <c r="K267" s="67"/>
    </row>
    <row r="268" spans="6:11" ht="15">
      <c r="F268" s="67"/>
      <c r="K268" s="67"/>
    </row>
    <row r="269" spans="6:11" ht="15">
      <c r="F269" s="67"/>
      <c r="K269" s="67"/>
    </row>
    <row r="270" spans="6:11" ht="15">
      <c r="F270" s="67"/>
      <c r="K270" s="67"/>
    </row>
    <row r="271" spans="6:11" ht="15">
      <c r="F271" s="67"/>
      <c r="K271" s="67"/>
    </row>
    <row r="272" spans="6:11" ht="15">
      <c r="F272" s="67"/>
      <c r="K272" s="67"/>
    </row>
    <row r="273" spans="6:11" ht="15">
      <c r="F273" s="67"/>
      <c r="K273" s="67"/>
    </row>
    <row r="274" spans="6:11" ht="15">
      <c r="F274" s="67"/>
      <c r="K274" s="67"/>
    </row>
    <row r="275" spans="6:11" ht="15">
      <c r="F275" s="67"/>
      <c r="K275" s="67"/>
    </row>
    <row r="276" spans="6:11" ht="15">
      <c r="F276" s="67"/>
      <c r="K276" s="67"/>
    </row>
    <row r="277" spans="6:11" ht="15">
      <c r="F277" s="67"/>
      <c r="K277" s="67"/>
    </row>
    <row r="278" spans="6:11" ht="15">
      <c r="F278" s="67"/>
      <c r="K278" s="67"/>
    </row>
    <row r="279" spans="6:11" ht="15">
      <c r="F279" s="67"/>
      <c r="K279" s="67"/>
    </row>
    <row r="280" spans="6:11" ht="15">
      <c r="F280" s="67"/>
      <c r="K280" s="67"/>
    </row>
    <row r="281" spans="6:11" ht="15">
      <c r="F281" s="67"/>
      <c r="K281" s="67"/>
    </row>
    <row r="282" spans="6:11" ht="15">
      <c r="F282" s="67"/>
      <c r="K282" s="67"/>
    </row>
    <row r="283" spans="6:11" ht="15">
      <c r="F283" s="67"/>
      <c r="K283" s="67"/>
    </row>
    <row r="284" spans="6:11" ht="15">
      <c r="F284" s="67"/>
      <c r="K284" s="67"/>
    </row>
    <row r="285" spans="6:11" ht="15">
      <c r="F285" s="67"/>
      <c r="K285" s="67"/>
    </row>
    <row r="286" spans="6:11" ht="15">
      <c r="F286" s="67"/>
      <c r="K286" s="67"/>
    </row>
    <row r="287" spans="6:11" ht="15">
      <c r="F287" s="67"/>
      <c r="K287" s="67"/>
    </row>
    <row r="288" spans="6:11" ht="15">
      <c r="F288" s="67"/>
      <c r="K288" s="67"/>
    </row>
    <row r="289" spans="6:11" ht="15">
      <c r="F289" s="67"/>
      <c r="K289" s="67"/>
    </row>
    <row r="290" spans="6:11" ht="15">
      <c r="F290" s="67"/>
      <c r="K290" s="67"/>
    </row>
    <row r="291" spans="6:11" ht="15">
      <c r="F291" s="67"/>
      <c r="K291" s="67"/>
    </row>
    <row r="292" spans="6:11" ht="15">
      <c r="F292" s="67"/>
      <c r="K292" s="67"/>
    </row>
    <row r="293" spans="6:11" ht="15">
      <c r="F293" s="67"/>
      <c r="K293" s="67"/>
    </row>
    <row r="294" spans="6:11" ht="15">
      <c r="F294" s="67"/>
      <c r="K294" s="67"/>
    </row>
    <row r="295" spans="6:11" ht="15">
      <c r="F295" s="67"/>
      <c r="K295" s="67"/>
    </row>
    <row r="296" spans="6:11" ht="15">
      <c r="F296" s="67"/>
      <c r="K296" s="67"/>
    </row>
    <row r="297" spans="6:11" ht="15">
      <c r="F297" s="67"/>
      <c r="K297" s="67"/>
    </row>
    <row r="298" spans="6:11" ht="15">
      <c r="F298" s="67"/>
      <c r="K298" s="67"/>
    </row>
    <row r="299" spans="6:11" ht="15">
      <c r="F299" s="67"/>
      <c r="K299" s="67"/>
    </row>
    <row r="300" spans="6:11" ht="15">
      <c r="F300" s="67"/>
      <c r="K300" s="67"/>
    </row>
    <row r="301" spans="6:11" ht="15">
      <c r="F301" s="67"/>
      <c r="K301" s="67"/>
    </row>
    <row r="302" spans="6:11" ht="15">
      <c r="F302" s="67"/>
      <c r="K302" s="67"/>
    </row>
    <row r="303" spans="6:11" ht="15">
      <c r="F303" s="67"/>
      <c r="K303" s="67"/>
    </row>
    <row r="304" spans="6:11" ht="15">
      <c r="F304" s="67"/>
      <c r="K304" s="67"/>
    </row>
    <row r="305" spans="6:11" ht="15">
      <c r="F305" s="67"/>
      <c r="K305" s="67"/>
    </row>
    <row r="306" spans="6:11" ht="15">
      <c r="F306" s="67"/>
      <c r="K306" s="67"/>
    </row>
    <row r="307" spans="6:11" ht="15">
      <c r="F307" s="67"/>
      <c r="K307" s="67"/>
    </row>
    <row r="308" spans="6:11" ht="15">
      <c r="F308" s="67"/>
      <c r="K308" s="67"/>
    </row>
    <row r="309" spans="6:11" ht="15">
      <c r="F309" s="67"/>
      <c r="K309" s="67"/>
    </row>
    <row r="310" spans="6:11" ht="15">
      <c r="F310" s="67"/>
      <c r="K310" s="67"/>
    </row>
    <row r="311" spans="6:11" ht="15">
      <c r="F311" s="67"/>
      <c r="K311" s="67"/>
    </row>
    <row r="312" spans="6:11" ht="15">
      <c r="F312" s="67"/>
      <c r="K312" s="67"/>
    </row>
    <row r="313" spans="6:11" ht="15">
      <c r="F313" s="67"/>
      <c r="K313" s="67"/>
    </row>
    <row r="314" spans="6:11" ht="15">
      <c r="F314" s="67"/>
      <c r="K314" s="67"/>
    </row>
    <row r="315" spans="6:11" ht="15">
      <c r="F315" s="67"/>
      <c r="K315" s="67"/>
    </row>
    <row r="316" spans="6:11" ht="15">
      <c r="F316" s="67"/>
      <c r="K316" s="67"/>
    </row>
    <row r="317" spans="6:11" ht="15">
      <c r="F317" s="67"/>
      <c r="K317" s="67"/>
    </row>
    <row r="318" spans="6:11" ht="15">
      <c r="F318" s="67"/>
      <c r="K318" s="67"/>
    </row>
    <row r="319" spans="6:11" ht="15">
      <c r="F319" s="67"/>
      <c r="K319" s="67"/>
    </row>
    <row r="320" spans="6:11" ht="15">
      <c r="F320" s="67"/>
      <c r="K320" s="67"/>
    </row>
    <row r="321" spans="6:11" ht="15">
      <c r="F321" s="67"/>
      <c r="K321" s="67"/>
    </row>
    <row r="322" spans="6:11" ht="15">
      <c r="F322" s="67"/>
      <c r="K322" s="67"/>
    </row>
    <row r="323" spans="6:11" ht="15">
      <c r="F323" s="67"/>
      <c r="K323" s="67"/>
    </row>
    <row r="324" spans="6:11" ht="15">
      <c r="F324" s="67"/>
      <c r="K324" s="67"/>
    </row>
    <row r="325" spans="6:11" ht="15">
      <c r="F325" s="67"/>
      <c r="K325" s="67"/>
    </row>
    <row r="326" spans="6:11" ht="15">
      <c r="F326" s="67"/>
      <c r="K326" s="67"/>
    </row>
    <row r="327" spans="6:11" ht="15">
      <c r="F327" s="67"/>
      <c r="K327" s="67"/>
    </row>
    <row r="328" spans="6:11" ht="15">
      <c r="F328" s="67"/>
      <c r="K328" s="67"/>
    </row>
    <row r="329" spans="6:11" ht="15">
      <c r="F329" s="67"/>
      <c r="K329" s="67"/>
    </row>
    <row r="330" spans="6:11" ht="15">
      <c r="F330" s="67"/>
      <c r="K330" s="67"/>
    </row>
    <row r="331" spans="6:11" ht="15">
      <c r="F331" s="67"/>
      <c r="K331" s="67"/>
    </row>
    <row r="332" spans="6:11" ht="15">
      <c r="F332" s="67"/>
      <c r="K332" s="67"/>
    </row>
    <row r="333" spans="6:11" ht="15">
      <c r="F333" s="67"/>
      <c r="K333" s="67"/>
    </row>
    <row r="334" spans="6:11" ht="15">
      <c r="F334" s="67"/>
      <c r="K334" s="67"/>
    </row>
    <row r="335" spans="6:11" ht="15">
      <c r="F335" s="67"/>
      <c r="K335" s="67"/>
    </row>
    <row r="336" spans="6:11" ht="15">
      <c r="F336" s="67"/>
      <c r="K336" s="67"/>
    </row>
    <row r="337" spans="6:11" ht="15">
      <c r="F337" s="67"/>
      <c r="K337" s="67"/>
    </row>
    <row r="338" spans="6:11" ht="15">
      <c r="F338" s="67"/>
      <c r="K338" s="67"/>
    </row>
    <row r="339" spans="6:11" ht="15">
      <c r="F339" s="67"/>
      <c r="K339" s="67"/>
    </row>
    <row r="340" spans="6:11" ht="15">
      <c r="F340" s="67"/>
      <c r="K340" s="67"/>
    </row>
    <row r="341" spans="6:11" ht="15">
      <c r="F341" s="67"/>
      <c r="K341" s="67"/>
    </row>
    <row r="342" spans="6:11" ht="15">
      <c r="F342" s="67"/>
      <c r="K342" s="67"/>
    </row>
    <row r="343" spans="6:11" ht="15">
      <c r="F343" s="67"/>
      <c r="K343" s="67"/>
    </row>
    <row r="344" spans="6:11" ht="15">
      <c r="F344" s="67"/>
      <c r="K344" s="67"/>
    </row>
    <row r="345" spans="6:11" ht="15">
      <c r="F345" s="67"/>
      <c r="K345" s="67"/>
    </row>
    <row r="346" spans="6:11" ht="15">
      <c r="F346" s="67"/>
      <c r="K346" s="67"/>
    </row>
    <row r="347" spans="6:11" ht="15">
      <c r="F347" s="67"/>
      <c r="K347" s="67"/>
    </row>
    <row r="348" spans="6:11" ht="15">
      <c r="F348" s="67"/>
      <c r="K348" s="67"/>
    </row>
    <row r="349" spans="6:11" ht="15">
      <c r="F349" s="67"/>
      <c r="K349" s="67"/>
    </row>
    <row r="350" spans="6:11" ht="15">
      <c r="F350" s="67"/>
      <c r="K350" s="67"/>
    </row>
    <row r="351" spans="6:11" ht="15">
      <c r="F351" s="67"/>
      <c r="K351" s="67"/>
    </row>
    <row r="352" spans="6:11" ht="15">
      <c r="F352" s="67"/>
      <c r="K352" s="67"/>
    </row>
    <row r="353" spans="6:11" ht="15">
      <c r="F353" s="67"/>
      <c r="K353" s="67"/>
    </row>
    <row r="354" spans="6:11" ht="15">
      <c r="F354" s="67"/>
      <c r="K354" s="67"/>
    </row>
    <row r="355" spans="6:11" ht="15">
      <c r="F355" s="67"/>
      <c r="K355" s="67"/>
    </row>
    <row r="356" spans="6:11" ht="15">
      <c r="F356" s="67"/>
      <c r="K356" s="67"/>
    </row>
    <row r="357" spans="6:11" ht="15">
      <c r="F357" s="67"/>
      <c r="K357" s="67"/>
    </row>
    <row r="358" spans="6:11" ht="15">
      <c r="F358" s="67"/>
      <c r="K358" s="67"/>
    </row>
    <row r="359" spans="6:11" ht="15">
      <c r="F359" s="67"/>
      <c r="K359" s="67"/>
    </row>
    <row r="360" spans="6:11" ht="15">
      <c r="F360" s="67"/>
      <c r="K360" s="67"/>
    </row>
    <row r="361" spans="6:11" ht="15">
      <c r="F361" s="67"/>
      <c r="K361" s="67"/>
    </row>
    <row r="362" spans="6:11" ht="15">
      <c r="F362" s="67"/>
      <c r="K362" s="67"/>
    </row>
    <row r="363" spans="6:11" ht="15">
      <c r="F363" s="67"/>
      <c r="K363" s="67"/>
    </row>
    <row r="364" spans="6:11" ht="15">
      <c r="F364" s="67"/>
      <c r="K364" s="67"/>
    </row>
    <row r="365" spans="6:11" ht="15">
      <c r="F365" s="67"/>
      <c r="K365" s="67"/>
    </row>
    <row r="366" spans="6:11" ht="15">
      <c r="F366" s="67"/>
      <c r="K366" s="67"/>
    </row>
    <row r="367" spans="6:11" ht="15">
      <c r="F367" s="67"/>
      <c r="K367" s="67"/>
    </row>
    <row r="368" spans="6:11" ht="15">
      <c r="F368" s="67"/>
      <c r="K368" s="67"/>
    </row>
    <row r="369" spans="6:11" ht="15">
      <c r="F369" s="67"/>
      <c r="K369" s="67"/>
    </row>
    <row r="370" spans="6:11" ht="15">
      <c r="F370" s="67"/>
      <c r="K370" s="67"/>
    </row>
    <row r="371" spans="6:11" ht="15">
      <c r="F371" s="67"/>
      <c r="K371" s="67"/>
    </row>
    <row r="372" spans="6:11" ht="15">
      <c r="F372" s="67"/>
      <c r="K372" s="67"/>
    </row>
    <row r="373" spans="6:11" ht="15">
      <c r="F373" s="67"/>
      <c r="K373" s="67"/>
    </row>
    <row r="374" spans="6:11" ht="15">
      <c r="F374" s="67"/>
      <c r="K374" s="67"/>
    </row>
    <row r="375" spans="6:11" ht="15">
      <c r="F375" s="67"/>
      <c r="K375" s="67"/>
    </row>
    <row r="376" spans="6:11" ht="15">
      <c r="F376" s="67"/>
      <c r="K376" s="67"/>
    </row>
    <row r="377" spans="6:11" ht="15">
      <c r="F377" s="67"/>
      <c r="K377" s="67"/>
    </row>
    <row r="378" spans="6:11" ht="15">
      <c r="F378" s="67"/>
      <c r="K378" s="67"/>
    </row>
    <row r="379" spans="6:11" ht="15">
      <c r="F379" s="67"/>
      <c r="K379" s="67"/>
    </row>
    <row r="380" spans="6:11" ht="15">
      <c r="F380" s="67"/>
      <c r="K380" s="67"/>
    </row>
    <row r="381" spans="6:11" ht="15">
      <c r="F381" s="67"/>
      <c r="K381" s="67"/>
    </row>
    <row r="382" spans="6:11" ht="15">
      <c r="F382" s="67"/>
      <c r="K382" s="67"/>
    </row>
    <row r="383" spans="6:11" ht="15">
      <c r="F383" s="67"/>
      <c r="K383" s="67"/>
    </row>
    <row r="384" spans="6:11" ht="15">
      <c r="F384" s="67"/>
      <c r="K384" s="67"/>
    </row>
    <row r="385" spans="6:11" ht="15">
      <c r="F385" s="67"/>
      <c r="K385" s="67"/>
    </row>
    <row r="386" spans="6:11" ht="15">
      <c r="F386" s="67"/>
      <c r="K386" s="67"/>
    </row>
    <row r="387" spans="6:11" ht="15">
      <c r="F387" s="67"/>
      <c r="K387" s="67"/>
    </row>
    <row r="388" spans="6:11" ht="15">
      <c r="F388" s="67"/>
      <c r="K388" s="67"/>
    </row>
    <row r="389" spans="6:11" ht="15">
      <c r="F389" s="67"/>
      <c r="K389" s="67"/>
    </row>
    <row r="390" spans="6:11" ht="15">
      <c r="F390" s="67"/>
      <c r="K390" s="67"/>
    </row>
    <row r="391" spans="6:11" ht="15">
      <c r="F391" s="67"/>
      <c r="K391" s="67"/>
    </row>
    <row r="392" spans="6:11" ht="15">
      <c r="F392" s="67"/>
      <c r="K392" s="67"/>
    </row>
    <row r="393" spans="6:11" ht="15">
      <c r="F393" s="67"/>
      <c r="K393" s="67"/>
    </row>
    <row r="394" spans="6:11" ht="15">
      <c r="F394" s="67"/>
      <c r="K394" s="67"/>
    </row>
    <row r="395" spans="6:11" ht="15">
      <c r="F395" s="67"/>
      <c r="K395" s="67"/>
    </row>
    <row r="396" spans="6:11" ht="15">
      <c r="F396" s="67"/>
      <c r="K396" s="67"/>
    </row>
    <row r="397" spans="6:11" ht="15">
      <c r="F397" s="67"/>
      <c r="K397" s="67"/>
    </row>
    <row r="398" spans="6:11" ht="15">
      <c r="F398" s="67"/>
      <c r="K398" s="67"/>
    </row>
    <row r="399" spans="6:11" ht="15">
      <c r="F399" s="67"/>
      <c r="K399" s="67"/>
    </row>
    <row r="400" spans="6:11" ht="15">
      <c r="F400" s="67"/>
      <c r="K400" s="67"/>
    </row>
    <row r="401" spans="6:11" ht="15">
      <c r="F401" s="67"/>
      <c r="K401" s="67"/>
    </row>
    <row r="402" spans="6:11" ht="15">
      <c r="F402" s="67"/>
      <c r="K402" s="67"/>
    </row>
    <row r="403" spans="6:11" ht="15">
      <c r="F403" s="67"/>
      <c r="K403" s="67"/>
    </row>
    <row r="404" spans="6:11" ht="15">
      <c r="F404" s="67"/>
      <c r="K404" s="67"/>
    </row>
    <row r="405" spans="6:11" ht="15">
      <c r="F405" s="67"/>
      <c r="K405" s="67"/>
    </row>
    <row r="406" spans="6:11" ht="15">
      <c r="F406" s="67"/>
      <c r="K406" s="67"/>
    </row>
    <row r="407" spans="6:11" ht="15">
      <c r="F407" s="67"/>
      <c r="K407" s="67"/>
    </row>
    <row r="408" spans="6:11" ht="15">
      <c r="F408" s="67"/>
      <c r="K408" s="67"/>
    </row>
    <row r="409" spans="6:11" ht="15">
      <c r="F409" s="67"/>
      <c r="K409" s="67"/>
    </row>
    <row r="410" spans="6:11" ht="15">
      <c r="F410" s="67"/>
      <c r="K410" s="67"/>
    </row>
    <row r="411" spans="6:11" ht="15">
      <c r="F411" s="67"/>
      <c r="K411" s="67"/>
    </row>
    <row r="412" spans="6:11" ht="15">
      <c r="F412" s="67"/>
      <c r="K412" s="67"/>
    </row>
    <row r="413" spans="6:11" ht="15">
      <c r="F413" s="67"/>
      <c r="K413" s="67"/>
    </row>
    <row r="414" spans="6:11" ht="15">
      <c r="F414" s="67"/>
      <c r="K414" s="67"/>
    </row>
    <row r="415" spans="6:11" ht="15">
      <c r="F415" s="67"/>
      <c r="K415" s="67"/>
    </row>
    <row r="416" spans="6:11" ht="15">
      <c r="F416" s="67"/>
      <c r="K416" s="67"/>
    </row>
    <row r="417" spans="6:11" ht="15">
      <c r="F417" s="67"/>
      <c r="K417" s="67"/>
    </row>
    <row r="418" spans="6:11" ht="15">
      <c r="F418" s="67"/>
      <c r="K418" s="67"/>
    </row>
    <row r="419" spans="6:11" ht="15">
      <c r="F419" s="67"/>
      <c r="K419" s="67"/>
    </row>
    <row r="420" spans="6:11" ht="15">
      <c r="F420" s="67"/>
      <c r="K420" s="67"/>
    </row>
    <row r="421" spans="6:11" ht="15">
      <c r="F421" s="67"/>
      <c r="K421" s="67"/>
    </row>
    <row r="422" spans="6:11" ht="15">
      <c r="F422" s="67"/>
      <c r="K422" s="67"/>
    </row>
    <row r="423" spans="6:11" ht="15">
      <c r="F423" s="67"/>
      <c r="K423" s="67"/>
    </row>
    <row r="424" spans="6:11" ht="15">
      <c r="F424" s="67"/>
      <c r="K424" s="67"/>
    </row>
    <row r="425" spans="6:11" ht="15">
      <c r="F425" s="67"/>
      <c r="K425" s="67"/>
    </row>
    <row r="426" spans="6:11" ht="15">
      <c r="F426" s="67"/>
      <c r="K426" s="67"/>
    </row>
    <row r="427" spans="6:11" ht="15">
      <c r="F427" s="67"/>
      <c r="K427" s="67"/>
    </row>
    <row r="428" spans="6:11" ht="15">
      <c r="F428" s="67"/>
      <c r="K428" s="67"/>
    </row>
    <row r="429" spans="6:11" ht="15">
      <c r="F429" s="67"/>
      <c r="K429" s="67"/>
    </row>
    <row r="430" spans="6:11" ht="15">
      <c r="F430" s="67"/>
      <c r="K430" s="67"/>
    </row>
    <row r="431" spans="6:11" ht="15">
      <c r="F431" s="67"/>
      <c r="K431" s="67"/>
    </row>
    <row r="432" spans="6:11" ht="15">
      <c r="F432" s="67"/>
      <c r="K432" s="67"/>
    </row>
    <row r="433" spans="6:11" ht="15">
      <c r="F433" s="67"/>
      <c r="K433" s="67"/>
    </row>
    <row r="434" spans="6:11" ht="15">
      <c r="F434" s="67"/>
      <c r="K434" s="67"/>
    </row>
    <row r="435" spans="6:11" ht="15">
      <c r="F435" s="67"/>
      <c r="K435" s="67"/>
    </row>
    <row r="436" spans="6:11" ht="15">
      <c r="F436" s="67"/>
      <c r="K436" s="67"/>
    </row>
    <row r="437" spans="6:11" ht="15">
      <c r="F437" s="67"/>
      <c r="K437" s="67"/>
    </row>
    <row r="438" spans="6:11" ht="15">
      <c r="F438" s="67"/>
      <c r="K438" s="67"/>
    </row>
    <row r="439" spans="6:11" ht="15">
      <c r="F439" s="67"/>
      <c r="K439" s="67"/>
    </row>
    <row r="440" spans="6:11" ht="15">
      <c r="F440" s="67"/>
      <c r="K440" s="67"/>
    </row>
    <row r="441" spans="6:11" ht="15">
      <c r="F441" s="67"/>
      <c r="K441" s="67"/>
    </row>
    <row r="442" spans="6:11" ht="15">
      <c r="F442" s="67"/>
      <c r="K442" s="67"/>
    </row>
    <row r="443" spans="6:11" ht="15">
      <c r="F443" s="67"/>
      <c r="K443" s="67"/>
    </row>
    <row r="444" spans="6:11" ht="15">
      <c r="F444" s="67"/>
      <c r="K444" s="67"/>
    </row>
    <row r="445" spans="6:11" ht="15">
      <c r="F445" s="67"/>
      <c r="K445" s="67"/>
    </row>
    <row r="446" spans="6:11" ht="15">
      <c r="F446" s="67"/>
      <c r="K446" s="67"/>
    </row>
    <row r="447" spans="6:11" ht="15">
      <c r="F447" s="67"/>
      <c r="K447" s="67"/>
    </row>
    <row r="448" spans="6:11" ht="15">
      <c r="F448" s="67"/>
      <c r="K448" s="67"/>
    </row>
    <row r="449" spans="6:11" ht="15">
      <c r="F449" s="67"/>
      <c r="K449" s="67"/>
    </row>
    <row r="450" spans="6:11" ht="15">
      <c r="F450" s="67"/>
      <c r="K450" s="67"/>
    </row>
    <row r="451" spans="6:11" ht="15">
      <c r="F451" s="67"/>
      <c r="K451" s="67"/>
    </row>
    <row r="452" spans="6:11" ht="15">
      <c r="F452" s="67"/>
      <c r="K452" s="67"/>
    </row>
    <row r="453" spans="6:11" ht="15">
      <c r="F453" s="67"/>
      <c r="K453" s="67"/>
    </row>
    <row r="454" spans="6:11" ht="15">
      <c r="F454" s="67"/>
      <c r="K454" s="67"/>
    </row>
    <row r="455" spans="6:11" ht="15">
      <c r="F455" s="67"/>
      <c r="K455" s="67"/>
    </row>
    <row r="456" spans="6:11" ht="15">
      <c r="F456" s="67"/>
      <c r="K456" s="67"/>
    </row>
    <row r="457" spans="6:11" ht="15">
      <c r="F457" s="67"/>
      <c r="K457" s="67"/>
    </row>
    <row r="458" spans="6:11" ht="15">
      <c r="F458" s="67"/>
      <c r="K458" s="67"/>
    </row>
    <row r="459" spans="6:11" ht="15">
      <c r="F459" s="67"/>
      <c r="K459" s="67"/>
    </row>
    <row r="460" spans="6:11" ht="15">
      <c r="F460" s="67"/>
      <c r="K460" s="67"/>
    </row>
    <row r="461" spans="6:11" ht="15">
      <c r="F461" s="67"/>
      <c r="K461" s="67"/>
    </row>
    <row r="462" spans="6:11" ht="15">
      <c r="F462" s="67"/>
      <c r="K462" s="67"/>
    </row>
    <row r="463" spans="6:11" ht="15">
      <c r="F463" s="67"/>
      <c r="K463" s="67"/>
    </row>
    <row r="464" spans="6:11" ht="15">
      <c r="F464" s="67"/>
      <c r="K464" s="67"/>
    </row>
    <row r="465" spans="6:11" ht="15">
      <c r="F465" s="67"/>
      <c r="K465" s="67"/>
    </row>
    <row r="466" spans="6:11" ht="15">
      <c r="F466" s="67"/>
      <c r="K466" s="67"/>
    </row>
    <row r="467" spans="6:11" ht="15">
      <c r="F467" s="67"/>
      <c r="K467" s="67"/>
    </row>
    <row r="468" spans="6:11" ht="15">
      <c r="F468" s="67"/>
      <c r="K468" s="67"/>
    </row>
    <row r="469" spans="6:11" ht="15">
      <c r="F469" s="67"/>
      <c r="K469" s="67"/>
    </row>
    <row r="470" spans="6:11" ht="15">
      <c r="F470" s="67"/>
      <c r="K470" s="67"/>
    </row>
    <row r="471" spans="6:11" ht="15">
      <c r="F471" s="67"/>
      <c r="K471" s="67"/>
    </row>
    <row r="472" spans="6:11" ht="15">
      <c r="F472" s="67"/>
      <c r="K472" s="67"/>
    </row>
    <row r="473" spans="6:11" ht="15">
      <c r="F473" s="67"/>
      <c r="K473" s="67"/>
    </row>
    <row r="474" spans="6:11" ht="15">
      <c r="F474" s="67"/>
      <c r="K474" s="67"/>
    </row>
    <row r="475" spans="6:11" ht="15">
      <c r="F475" s="67"/>
      <c r="K475" s="67"/>
    </row>
    <row r="476" spans="6:11" ht="15">
      <c r="F476" s="67"/>
      <c r="K476" s="67"/>
    </row>
    <row r="477" spans="6:11" ht="15">
      <c r="F477" s="67"/>
      <c r="K477" s="67"/>
    </row>
    <row r="478" spans="6:11" ht="15">
      <c r="F478" s="67"/>
      <c r="K478" s="67"/>
    </row>
    <row r="479" spans="6:11" ht="15">
      <c r="F479" s="67"/>
      <c r="K479" s="67"/>
    </row>
    <row r="480" spans="6:11" ht="15">
      <c r="F480" s="67"/>
      <c r="K480" s="67"/>
    </row>
    <row r="481" spans="6:11" ht="15">
      <c r="F481" s="67"/>
      <c r="K481" s="67"/>
    </row>
    <row r="482" spans="6:11" ht="15">
      <c r="F482" s="67"/>
      <c r="K482" s="67"/>
    </row>
    <row r="483" spans="6:11" ht="15">
      <c r="F483" s="67"/>
      <c r="K483" s="67"/>
    </row>
    <row r="484" spans="6:11" ht="15">
      <c r="F484" s="67"/>
      <c r="K484" s="67"/>
    </row>
    <row r="485" spans="6:11" ht="15">
      <c r="F485" s="67"/>
      <c r="K485" s="67"/>
    </row>
    <row r="486" spans="6:11" ht="15">
      <c r="F486" s="67"/>
      <c r="K486" s="67"/>
    </row>
    <row r="487" spans="6:11" ht="15">
      <c r="F487" s="67"/>
      <c r="K487" s="67"/>
    </row>
    <row r="488" spans="6:11" ht="15">
      <c r="F488" s="67"/>
      <c r="K488" s="67"/>
    </row>
    <row r="489" spans="6:11" ht="15">
      <c r="F489" s="67"/>
      <c r="K489" s="67"/>
    </row>
    <row r="490" spans="6:11" ht="15">
      <c r="F490" s="67"/>
      <c r="K490" s="67"/>
    </row>
    <row r="491" spans="6:11" ht="15">
      <c r="F491" s="67"/>
      <c r="K491" s="67"/>
    </row>
    <row r="492" spans="6:11" ht="15">
      <c r="F492" s="67"/>
      <c r="K492" s="67"/>
    </row>
    <row r="493" spans="6:11" ht="15">
      <c r="F493" s="67"/>
      <c r="K493" s="67"/>
    </row>
    <row r="494" spans="6:11" ht="15">
      <c r="F494" s="67"/>
      <c r="K494" s="67"/>
    </row>
    <row r="495" spans="6:11" ht="15">
      <c r="F495" s="67"/>
      <c r="K495" s="67"/>
    </row>
    <row r="496" spans="6:11" ht="15">
      <c r="F496" s="67"/>
      <c r="K496" s="67"/>
    </row>
    <row r="497" spans="6:11" ht="15">
      <c r="F497" s="67"/>
      <c r="K497" s="67"/>
    </row>
    <row r="498" spans="6:11" ht="15">
      <c r="F498" s="67"/>
      <c r="K498" s="67"/>
    </row>
    <row r="499" spans="6:11" ht="15">
      <c r="F499" s="67"/>
      <c r="K499" s="67"/>
    </row>
    <row r="500" spans="6:11" ht="15">
      <c r="F500" s="67"/>
      <c r="K500" s="67"/>
    </row>
    <row r="501" spans="6:11" ht="15">
      <c r="F501" s="67"/>
      <c r="K501" s="67"/>
    </row>
    <row r="502" spans="6:11" ht="15">
      <c r="F502" s="67"/>
      <c r="K502" s="67"/>
    </row>
    <row r="503" spans="6:11" ht="15">
      <c r="F503" s="67"/>
      <c r="K503" s="67"/>
    </row>
    <row r="504" spans="6:11" ht="15">
      <c r="F504" s="67"/>
      <c r="K504" s="67"/>
    </row>
    <row r="505" spans="6:11" ht="15">
      <c r="F505" s="67"/>
      <c r="K505" s="67"/>
    </row>
    <row r="506" spans="6:11" ht="15">
      <c r="F506" s="67"/>
      <c r="K506" s="67"/>
    </row>
    <row r="507" spans="6:11" ht="15">
      <c r="F507" s="67"/>
      <c r="K507" s="67"/>
    </row>
    <row r="508" spans="6:11" ht="15">
      <c r="F508" s="67"/>
      <c r="K508" s="67"/>
    </row>
    <row r="509" spans="6:11" ht="15">
      <c r="F509" s="67"/>
      <c r="K509" s="67"/>
    </row>
    <row r="510" spans="6:11" ht="15">
      <c r="F510" s="67"/>
      <c r="K510" s="67"/>
    </row>
    <row r="511" spans="6:11" ht="15">
      <c r="F511" s="67"/>
      <c r="K511" s="67"/>
    </row>
    <row r="512" spans="6:11" ht="15">
      <c r="F512" s="67"/>
      <c r="K512" s="67"/>
    </row>
    <row r="513" spans="6:11" ht="15">
      <c r="F513" s="67"/>
      <c r="K513" s="67"/>
    </row>
    <row r="514" spans="6:11" ht="15">
      <c r="F514" s="67"/>
      <c r="K514" s="67"/>
    </row>
    <row r="515" spans="6:11" ht="15">
      <c r="F515" s="67"/>
      <c r="K515" s="67"/>
    </row>
    <row r="516" spans="6:11" ht="15">
      <c r="F516" s="67"/>
      <c r="K516" s="67"/>
    </row>
    <row r="517" spans="6:11" ht="15">
      <c r="F517" s="67"/>
      <c r="K517" s="67"/>
    </row>
    <row r="518" spans="6:11" ht="15">
      <c r="F518" s="67"/>
      <c r="K518" s="67"/>
    </row>
    <row r="519" spans="6:11" ht="15">
      <c r="F519" s="67"/>
      <c r="K519" s="67"/>
    </row>
    <row r="520" spans="6:11" ht="15">
      <c r="F520" s="67"/>
      <c r="K520" s="67"/>
    </row>
    <row r="521" spans="6:11" ht="15">
      <c r="F521" s="67"/>
      <c r="K521" s="67"/>
    </row>
    <row r="522" spans="6:11" ht="15">
      <c r="F522" s="67"/>
      <c r="K522" s="67"/>
    </row>
    <row r="523" spans="6:11" ht="15">
      <c r="F523" s="67"/>
      <c r="K523" s="67"/>
    </row>
    <row r="524" spans="6:11" ht="15">
      <c r="F524" s="67"/>
      <c r="K524" s="67"/>
    </row>
    <row r="525" spans="6:11" ht="15">
      <c r="F525" s="67"/>
      <c r="K525" s="67"/>
    </row>
    <row r="526" spans="6:11" ht="15">
      <c r="F526" s="67"/>
      <c r="K526" s="67"/>
    </row>
    <row r="527" spans="6:11" ht="15">
      <c r="F527" s="67"/>
      <c r="K527" s="67"/>
    </row>
    <row r="528" spans="6:11" ht="15">
      <c r="F528" s="67"/>
      <c r="K528" s="67"/>
    </row>
    <row r="529" spans="6:11" ht="15">
      <c r="F529" s="67"/>
      <c r="K529" s="67"/>
    </row>
    <row r="530" spans="6:11" ht="15">
      <c r="F530" s="67"/>
      <c r="K530" s="67"/>
    </row>
    <row r="531" spans="6:11" ht="15">
      <c r="F531" s="67"/>
      <c r="K531" s="67"/>
    </row>
    <row r="532" spans="6:11" ht="15">
      <c r="F532" s="67"/>
      <c r="K532" s="67"/>
    </row>
    <row r="533" spans="6:11" ht="15">
      <c r="F533" s="67"/>
      <c r="K533" s="67"/>
    </row>
    <row r="534" spans="6:11" ht="15">
      <c r="F534" s="67"/>
      <c r="K534" s="67"/>
    </row>
    <row r="535" spans="6:11" ht="15">
      <c r="F535" s="67"/>
      <c r="K535" s="67"/>
    </row>
    <row r="536" spans="6:11" ht="15">
      <c r="F536" s="67"/>
      <c r="K536" s="67"/>
    </row>
    <row r="537" spans="6:11" ht="15">
      <c r="F537" s="67"/>
      <c r="K537" s="67"/>
    </row>
    <row r="538" spans="6:11" ht="15">
      <c r="F538" s="67"/>
      <c r="K538" s="67"/>
    </row>
    <row r="539" spans="6:11" ht="15">
      <c r="F539" s="67"/>
      <c r="K539" s="67"/>
    </row>
    <row r="540" spans="6:11" ht="15">
      <c r="F540" s="67"/>
      <c r="K540" s="67"/>
    </row>
    <row r="541" spans="6:11" ht="15">
      <c r="F541" s="67"/>
      <c r="K541" s="67"/>
    </row>
    <row r="542" spans="6:11" ht="15">
      <c r="F542" s="67"/>
      <c r="K542" s="67"/>
    </row>
    <row r="543" spans="6:11" ht="15">
      <c r="F543" s="67"/>
      <c r="K543" s="67"/>
    </row>
    <row r="544" spans="6:11" ht="15">
      <c r="F544" s="67"/>
      <c r="K544" s="67"/>
    </row>
    <row r="545" spans="6:11" ht="15">
      <c r="F545" s="67"/>
      <c r="K545" s="67"/>
    </row>
    <row r="546" spans="6:11" ht="15">
      <c r="F546" s="67"/>
      <c r="K546" s="67"/>
    </row>
    <row r="547" spans="6:11" ht="15">
      <c r="F547" s="67"/>
      <c r="K547" s="67"/>
    </row>
    <row r="548" spans="6:11" ht="15">
      <c r="F548" s="67"/>
      <c r="K548" s="67"/>
    </row>
    <row r="549" spans="6:11" ht="15">
      <c r="F549" s="67"/>
      <c r="K549" s="67"/>
    </row>
    <row r="550" spans="6:11" ht="15">
      <c r="F550" s="67"/>
      <c r="K550" s="67"/>
    </row>
    <row r="551" spans="6:11" ht="15">
      <c r="F551" s="67"/>
      <c r="K551" s="67"/>
    </row>
    <row r="552" spans="6:11" ht="15">
      <c r="F552" s="67"/>
      <c r="K552" s="67"/>
    </row>
    <row r="553" spans="6:11" ht="15">
      <c r="F553" s="67"/>
      <c r="K553" s="67"/>
    </row>
    <row r="554" spans="6:11" ht="15">
      <c r="F554" s="67"/>
      <c r="K554" s="67"/>
    </row>
    <row r="555" spans="6:11" ht="15">
      <c r="F555" s="67"/>
      <c r="K555" s="67"/>
    </row>
    <row r="556" spans="6:11" ht="15">
      <c r="F556" s="67"/>
      <c r="K556" s="67"/>
    </row>
    <row r="557" spans="6:11" ht="15">
      <c r="F557" s="67"/>
      <c r="K557" s="67"/>
    </row>
    <row r="558" spans="6:11" ht="15">
      <c r="F558" s="67"/>
      <c r="K558" s="67"/>
    </row>
    <row r="559" spans="6:11" ht="15">
      <c r="F559" s="67"/>
      <c r="K559" s="67"/>
    </row>
    <row r="560" spans="6:11" ht="15">
      <c r="F560" s="67"/>
      <c r="K560" s="67"/>
    </row>
    <row r="561" spans="6:11" ht="15">
      <c r="F561" s="67"/>
      <c r="K561" s="67"/>
    </row>
    <row r="562" spans="6:11" ht="15">
      <c r="F562" s="67"/>
      <c r="K562" s="67"/>
    </row>
    <row r="563" spans="6:11" ht="15">
      <c r="F563" s="67"/>
      <c r="K563" s="67"/>
    </row>
    <row r="564" spans="6:11" ht="15">
      <c r="F564" s="67"/>
      <c r="K564" s="67"/>
    </row>
    <row r="565" spans="6:11" ht="15">
      <c r="F565" s="67"/>
      <c r="K565" s="67"/>
    </row>
    <row r="566" spans="6:11" ht="15">
      <c r="F566" s="67"/>
      <c r="K566" s="67"/>
    </row>
    <row r="567" spans="6:11" ht="15">
      <c r="F567" s="67"/>
      <c r="K567" s="67"/>
    </row>
    <row r="568" spans="6:11" ht="15">
      <c r="F568" s="67"/>
      <c r="K568" s="67"/>
    </row>
    <row r="569" spans="6:11" ht="15">
      <c r="F569" s="67"/>
      <c r="K569" s="67"/>
    </row>
    <row r="570" spans="6:11" ht="15">
      <c r="F570" s="67"/>
      <c r="K570" s="67"/>
    </row>
    <row r="571" spans="6:11" ht="15">
      <c r="F571" s="67"/>
      <c r="K571" s="67"/>
    </row>
    <row r="572" spans="6:11" ht="15">
      <c r="F572" s="67"/>
      <c r="K572" s="67"/>
    </row>
    <row r="573" spans="6:11" ht="15">
      <c r="F573" s="67"/>
      <c r="K573" s="67"/>
    </row>
    <row r="574" spans="6:11" ht="15">
      <c r="F574" s="67"/>
      <c r="K574" s="67"/>
    </row>
    <row r="575" spans="6:11" ht="15">
      <c r="F575" s="67"/>
      <c r="K575" s="67"/>
    </row>
    <row r="576" spans="6:11" ht="15">
      <c r="F576" s="67"/>
      <c r="K576" s="67"/>
    </row>
    <row r="577" spans="6:11" ht="15">
      <c r="F577" s="67"/>
      <c r="K577" s="67"/>
    </row>
    <row r="578" spans="6:11" ht="15">
      <c r="F578" s="67"/>
      <c r="K578" s="67"/>
    </row>
    <row r="579" spans="6:11" ht="15">
      <c r="F579" s="67"/>
      <c r="K579" s="67"/>
    </row>
    <row r="580" spans="6:11" ht="15">
      <c r="F580" s="67"/>
      <c r="K580" s="67"/>
    </row>
    <row r="581" spans="6:11" ht="15">
      <c r="F581" s="67"/>
      <c r="K581" s="67"/>
    </row>
    <row r="582" spans="6:11" ht="15">
      <c r="F582" s="67"/>
      <c r="K582" s="67"/>
    </row>
    <row r="583" spans="6:11" ht="15">
      <c r="F583" s="67"/>
      <c r="K583" s="67"/>
    </row>
    <row r="584" spans="6:11" ht="15">
      <c r="F584" s="67"/>
      <c r="K584" s="67"/>
    </row>
    <row r="585" spans="6:11" ht="15">
      <c r="F585" s="67"/>
      <c r="K585" s="67"/>
    </row>
    <row r="586" spans="6:11" ht="15">
      <c r="F586" s="67"/>
      <c r="K586" s="67"/>
    </row>
    <row r="587" spans="6:11" ht="15">
      <c r="F587" s="67"/>
      <c r="K587" s="67"/>
    </row>
    <row r="588" spans="6:11" ht="15">
      <c r="F588" s="67"/>
      <c r="K588" s="67"/>
    </row>
    <row r="589" spans="6:11" ht="15">
      <c r="F589" s="67"/>
      <c r="K589" s="67"/>
    </row>
    <row r="590" spans="6:11" ht="15">
      <c r="F590" s="67"/>
      <c r="K590" s="67"/>
    </row>
    <row r="591" spans="6:11" ht="15">
      <c r="F591" s="67"/>
      <c r="K591" s="67"/>
    </row>
    <row r="592" spans="6:11" ht="15">
      <c r="F592" s="67"/>
      <c r="K592" s="67"/>
    </row>
    <row r="593" spans="6:11" ht="15">
      <c r="F593" s="67"/>
      <c r="K593" s="67"/>
    </row>
    <row r="594" spans="6:11" ht="15">
      <c r="F594" s="67"/>
      <c r="K594" s="67"/>
    </row>
    <row r="595" spans="6:11" ht="15">
      <c r="F595" s="67"/>
      <c r="K595" s="67"/>
    </row>
    <row r="596" spans="6:11" ht="15">
      <c r="F596" s="67"/>
      <c r="K596" s="67"/>
    </row>
    <row r="597" spans="6:11" ht="15">
      <c r="F597" s="67"/>
      <c r="K597" s="67"/>
    </row>
    <row r="598" spans="6:11" ht="15">
      <c r="F598" s="67"/>
      <c r="K598" s="67"/>
    </row>
    <row r="599" spans="6:11" ht="15">
      <c r="F599" s="67"/>
      <c r="K599" s="67"/>
    </row>
    <row r="600" spans="6:11" ht="15">
      <c r="F600" s="67"/>
      <c r="K600" s="67"/>
    </row>
    <row r="601" spans="6:11" ht="15">
      <c r="F601" s="67"/>
      <c r="K601" s="67"/>
    </row>
    <row r="602" spans="6:11" ht="15">
      <c r="F602" s="67"/>
      <c r="K602" s="67"/>
    </row>
    <row r="603" spans="6:11" ht="15">
      <c r="F603" s="67"/>
      <c r="K603" s="67"/>
    </row>
    <row r="604" spans="6:11" ht="15">
      <c r="F604" s="67"/>
      <c r="K604" s="67"/>
    </row>
    <row r="605" spans="6:11" ht="15">
      <c r="F605" s="67"/>
      <c r="K605" s="67"/>
    </row>
    <row r="606" spans="6:11" ht="15">
      <c r="F606" s="67"/>
      <c r="K606" s="67"/>
    </row>
    <row r="607" spans="6:11" ht="15">
      <c r="F607" s="67"/>
      <c r="K607" s="67"/>
    </row>
    <row r="608" spans="6:11" ht="15">
      <c r="F608" s="67"/>
      <c r="K608" s="67"/>
    </row>
    <row r="609" spans="6:11" ht="15">
      <c r="F609" s="67"/>
      <c r="K609" s="67"/>
    </row>
    <row r="610" spans="6:11" ht="15">
      <c r="F610" s="67"/>
      <c r="K610" s="67"/>
    </row>
    <row r="611" spans="6:11" ht="15">
      <c r="F611" s="67"/>
      <c r="K611" s="67"/>
    </row>
    <row r="612" spans="6:11" ht="15">
      <c r="F612" s="67"/>
      <c r="K612" s="67"/>
    </row>
    <row r="613" spans="6:11" ht="15">
      <c r="F613" s="67"/>
      <c r="K613" s="67"/>
    </row>
    <row r="614" spans="6:11" ht="15">
      <c r="F614" s="67"/>
      <c r="K614" s="67"/>
    </row>
    <row r="615" spans="6:11" ht="15">
      <c r="F615" s="67"/>
      <c r="K615" s="67"/>
    </row>
    <row r="616" spans="6:11" ht="15">
      <c r="F616" s="67"/>
      <c r="K616" s="67"/>
    </row>
    <row r="617" spans="6:11" ht="15">
      <c r="F617" s="67"/>
      <c r="K617" s="67"/>
    </row>
    <row r="618" spans="6:11" ht="15">
      <c r="F618" s="67"/>
      <c r="K618" s="67"/>
    </row>
    <row r="619" spans="6:11" ht="15">
      <c r="F619" s="67"/>
      <c r="K619" s="67"/>
    </row>
    <row r="620" spans="6:11" ht="15">
      <c r="F620" s="67"/>
      <c r="K620" s="67"/>
    </row>
    <row r="621" spans="6:11" ht="15">
      <c r="F621" s="67"/>
      <c r="K621" s="67"/>
    </row>
    <row r="622" spans="6:11" ht="15">
      <c r="F622" s="67"/>
      <c r="K622" s="67"/>
    </row>
    <row r="623" spans="6:11" ht="15">
      <c r="F623" s="67"/>
      <c r="K623" s="67"/>
    </row>
    <row r="624" spans="6:11" ht="15">
      <c r="F624" s="67"/>
      <c r="K624" s="67"/>
    </row>
    <row r="625" spans="6:11" ht="15">
      <c r="F625" s="67"/>
      <c r="K625" s="67"/>
    </row>
    <row r="626" spans="6:11" ht="15">
      <c r="F626" s="67"/>
      <c r="K626" s="67"/>
    </row>
    <row r="627" spans="6:11" ht="15">
      <c r="F627" s="67"/>
      <c r="K627" s="67"/>
    </row>
    <row r="628" spans="6:11" ht="15">
      <c r="F628" s="67"/>
      <c r="K628" s="67"/>
    </row>
    <row r="629" spans="6:11" ht="15">
      <c r="F629" s="67"/>
      <c r="K629" s="67"/>
    </row>
    <row r="630" spans="6:11" ht="15">
      <c r="F630" s="67"/>
      <c r="K630" s="67"/>
    </row>
    <row r="631" spans="6:11" ht="15">
      <c r="F631" s="67"/>
      <c r="K631" s="67"/>
    </row>
    <row r="632" spans="6:11" ht="15">
      <c r="F632" s="67"/>
      <c r="K632" s="67"/>
    </row>
    <row r="633" spans="6:11" ht="15">
      <c r="F633" s="67"/>
      <c r="K633" s="67"/>
    </row>
    <row r="634" spans="6:11" ht="15">
      <c r="F634" s="67"/>
      <c r="K634" s="67"/>
    </row>
    <row r="635" spans="6:11" ht="15">
      <c r="F635" s="67"/>
      <c r="K635" s="67"/>
    </row>
    <row r="636" spans="6:11" ht="15">
      <c r="F636" s="67"/>
      <c r="K636" s="67"/>
    </row>
    <row r="637" spans="6:11" ht="15">
      <c r="F637" s="67"/>
      <c r="K637" s="67"/>
    </row>
    <row r="638" spans="6:11" ht="15">
      <c r="F638" s="67"/>
      <c r="K638" s="67"/>
    </row>
    <row r="639" spans="6:11" ht="15">
      <c r="F639" s="67"/>
      <c r="K639" s="67"/>
    </row>
    <row r="640" spans="6:11" ht="15">
      <c r="F640" s="67"/>
      <c r="K640" s="67"/>
    </row>
    <row r="641" spans="6:11" ht="15">
      <c r="F641" s="67"/>
      <c r="K641" s="67"/>
    </row>
    <row r="642" spans="6:11" ht="15">
      <c r="F642" s="67"/>
      <c r="K642" s="67"/>
    </row>
    <row r="643" spans="6:11" ht="15">
      <c r="F643" s="67"/>
      <c r="K643" s="67"/>
    </row>
    <row r="644" spans="6:11" ht="15">
      <c r="F644" s="67"/>
      <c r="K644" s="67"/>
    </row>
    <row r="645" spans="6:11" ht="15">
      <c r="F645" s="67"/>
      <c r="K645" s="67"/>
    </row>
    <row r="646" spans="6:11" ht="15">
      <c r="F646" s="67"/>
      <c r="K646" s="67"/>
    </row>
    <row r="647" spans="6:11" ht="15">
      <c r="F647" s="67"/>
      <c r="K647" s="67"/>
    </row>
    <row r="648" spans="6:11" ht="15">
      <c r="F648" s="67"/>
      <c r="K648" s="67"/>
    </row>
    <row r="649" spans="6:11" ht="15">
      <c r="F649" s="67"/>
      <c r="K649" s="67"/>
    </row>
    <row r="650" spans="6:11" ht="15">
      <c r="F650" s="67"/>
      <c r="K650" s="67"/>
    </row>
    <row r="651" spans="6:11" ht="15">
      <c r="F651" s="67"/>
      <c r="K651" s="67"/>
    </row>
    <row r="652" spans="6:11" ht="15">
      <c r="F652" s="67"/>
      <c r="K652" s="67"/>
    </row>
    <row r="653" spans="6:11" ht="15">
      <c r="F653" s="67"/>
      <c r="K653" s="67"/>
    </row>
    <row r="654" spans="6:11" ht="15">
      <c r="F654" s="67"/>
      <c r="K654" s="67"/>
    </row>
    <row r="655" spans="6:11" ht="15">
      <c r="F655" s="67"/>
      <c r="K655" s="67"/>
    </row>
    <row r="656" spans="6:11" ht="15">
      <c r="F656" s="67"/>
      <c r="K656" s="67"/>
    </row>
    <row r="657" spans="6:11" ht="15">
      <c r="F657" s="67"/>
      <c r="K657" s="67"/>
    </row>
    <row r="658" spans="6:11" ht="15">
      <c r="F658" s="67"/>
      <c r="K658" s="67"/>
    </row>
    <row r="659" spans="6:11" ht="15">
      <c r="F659" s="67"/>
      <c r="K659" s="67"/>
    </row>
    <row r="660" spans="6:11" ht="15">
      <c r="F660" s="67"/>
      <c r="K660" s="67"/>
    </row>
    <row r="661" spans="6:11" ht="15">
      <c r="F661" s="67"/>
      <c r="K661" s="67"/>
    </row>
    <row r="662" spans="6:11" ht="15">
      <c r="F662" s="67"/>
      <c r="K662" s="67"/>
    </row>
    <row r="663" spans="6:11" ht="15">
      <c r="F663" s="67"/>
      <c r="K663" s="67"/>
    </row>
    <row r="664" spans="6:11" ht="15">
      <c r="F664" s="67"/>
      <c r="K664" s="67"/>
    </row>
    <row r="665" spans="6:11" ht="15">
      <c r="F665" s="67"/>
      <c r="K665" s="67"/>
    </row>
    <row r="666" spans="6:11" ht="15">
      <c r="F666" s="67"/>
      <c r="K666" s="67"/>
    </row>
    <row r="667" spans="6:11" ht="15">
      <c r="F667" s="67"/>
      <c r="K667" s="67"/>
    </row>
    <row r="668" spans="6:11" ht="15">
      <c r="F668" s="67"/>
      <c r="K668" s="67"/>
    </row>
    <row r="669" spans="6:11" ht="15">
      <c r="F669" s="67"/>
      <c r="K669" s="67"/>
    </row>
    <row r="670" spans="6:11" ht="15">
      <c r="F670" s="67"/>
      <c r="K670" s="67"/>
    </row>
    <row r="671" spans="6:11" ht="15">
      <c r="F671" s="67"/>
      <c r="K671" s="67"/>
    </row>
    <row r="672" spans="6:11" ht="15">
      <c r="F672" s="67"/>
      <c r="K672" s="67"/>
    </row>
    <row r="673" spans="6:11" ht="15">
      <c r="F673" s="67"/>
      <c r="K673" s="67"/>
    </row>
    <row r="674" spans="6:11" ht="15">
      <c r="F674" s="67"/>
      <c r="K674" s="67"/>
    </row>
    <row r="675" spans="6:11" ht="15">
      <c r="F675" s="67"/>
      <c r="K675" s="67"/>
    </row>
    <row r="676" spans="6:11" ht="15">
      <c r="F676" s="67"/>
      <c r="K676" s="67"/>
    </row>
    <row r="677" spans="6:11" ht="15">
      <c r="F677" s="67"/>
      <c r="K677" s="67"/>
    </row>
    <row r="678" spans="6:11" ht="15">
      <c r="F678" s="67"/>
      <c r="K678" s="67"/>
    </row>
    <row r="679" spans="6:11" ht="15">
      <c r="F679" s="67"/>
      <c r="K679" s="67"/>
    </row>
    <row r="680" spans="6:11" ht="15">
      <c r="F680" s="67"/>
      <c r="K680" s="67"/>
    </row>
    <row r="681" spans="6:11" ht="15">
      <c r="F681" s="67"/>
      <c r="K681" s="67"/>
    </row>
    <row r="682" spans="6:11" ht="15">
      <c r="F682" s="67"/>
      <c r="K682" s="67"/>
    </row>
    <row r="683" spans="6:11" ht="15">
      <c r="F683" s="67"/>
      <c r="K683" s="67"/>
    </row>
    <row r="684" spans="6:11" ht="15">
      <c r="F684" s="67"/>
      <c r="K684" s="67"/>
    </row>
    <row r="685" spans="6:11" ht="15">
      <c r="F685" s="67"/>
      <c r="K685" s="67"/>
    </row>
    <row r="686" spans="6:11" ht="15">
      <c r="F686" s="67"/>
      <c r="K686" s="67"/>
    </row>
    <row r="687" spans="6:11" ht="15">
      <c r="F687" s="67"/>
      <c r="K687" s="67"/>
    </row>
    <row r="688" spans="6:11" ht="15">
      <c r="F688" s="67"/>
      <c r="K688" s="67"/>
    </row>
    <row r="689" spans="6:11" ht="15">
      <c r="F689" s="67"/>
      <c r="K689" s="67"/>
    </row>
    <row r="690" spans="6:11" ht="15">
      <c r="F690" s="67"/>
      <c r="K690" s="67"/>
    </row>
    <row r="691" spans="6:11" ht="15">
      <c r="F691" s="67"/>
      <c r="K691" s="67"/>
    </row>
    <row r="692" spans="6:11" ht="15">
      <c r="F692" s="67"/>
      <c r="K692" s="67"/>
    </row>
    <row r="693" spans="6:11" ht="15">
      <c r="F693" s="67"/>
      <c r="K693" s="67"/>
    </row>
    <row r="694" spans="6:11" ht="15">
      <c r="F694" s="67"/>
      <c r="K694" s="67"/>
    </row>
    <row r="695" spans="6:11" ht="15">
      <c r="F695" s="67"/>
      <c r="K695" s="67"/>
    </row>
    <row r="696" spans="6:11" ht="15">
      <c r="F696" s="67"/>
      <c r="K696" s="67"/>
    </row>
    <row r="697" spans="6:11" ht="15">
      <c r="F697" s="67"/>
      <c r="K697" s="67"/>
    </row>
    <row r="698" spans="6:11" ht="15">
      <c r="F698" s="67"/>
      <c r="K698" s="67"/>
    </row>
    <row r="699" spans="6:11" ht="15">
      <c r="F699" s="67"/>
      <c r="K699" s="67"/>
    </row>
    <row r="700" spans="6:11" ht="15">
      <c r="F700" s="67"/>
      <c r="K700" s="67"/>
    </row>
    <row r="701" spans="6:11" ht="15">
      <c r="F701" s="67"/>
      <c r="K701" s="67"/>
    </row>
    <row r="702" spans="6:11" ht="15">
      <c r="F702" s="67"/>
      <c r="K702" s="67"/>
    </row>
    <row r="703" spans="6:11" ht="15">
      <c r="F703" s="67"/>
      <c r="K703" s="67"/>
    </row>
    <row r="704" spans="6:11" ht="15">
      <c r="F704" s="67"/>
      <c r="K704" s="67"/>
    </row>
    <row r="705" spans="6:11" ht="15">
      <c r="F705" s="67"/>
      <c r="K705" s="67"/>
    </row>
    <row r="706" spans="6:11" ht="15">
      <c r="F706" s="67"/>
      <c r="K706" s="67"/>
    </row>
    <row r="707" spans="6:11" ht="15">
      <c r="F707" s="67"/>
      <c r="K707" s="67"/>
    </row>
    <row r="708" spans="6:11" ht="15">
      <c r="F708" s="67"/>
      <c r="K708" s="67"/>
    </row>
    <row r="709" spans="6:11" ht="15">
      <c r="F709" s="67"/>
      <c r="K709" s="67"/>
    </row>
    <row r="710" spans="6:11" ht="15">
      <c r="F710" s="67"/>
      <c r="K710" s="67"/>
    </row>
    <row r="711" spans="6:11" ht="15">
      <c r="F711" s="67"/>
      <c r="K711" s="67"/>
    </row>
    <row r="712" spans="6:11" ht="15">
      <c r="F712" s="67"/>
      <c r="K712" s="67"/>
    </row>
    <row r="713" spans="6:11" ht="15">
      <c r="F713" s="67"/>
      <c r="K713" s="67"/>
    </row>
    <row r="714" spans="6:11" ht="15">
      <c r="F714" s="67"/>
      <c r="K714" s="67"/>
    </row>
    <row r="715" spans="6:11" ht="15">
      <c r="F715" s="67"/>
      <c r="K715" s="67"/>
    </row>
    <row r="716" spans="6:11" ht="15">
      <c r="F716" s="67"/>
      <c r="K716" s="67"/>
    </row>
    <row r="717" spans="6:11" ht="15">
      <c r="F717" s="67"/>
      <c r="K717" s="67"/>
    </row>
    <row r="718" spans="6:11" ht="15">
      <c r="F718" s="67"/>
      <c r="K718" s="67"/>
    </row>
    <row r="719" spans="6:11" ht="15">
      <c r="F719" s="67"/>
      <c r="K719" s="67"/>
    </row>
    <row r="720" spans="6:11" ht="15">
      <c r="F720" s="67"/>
      <c r="K720" s="67"/>
    </row>
    <row r="721" spans="6:11" ht="15">
      <c r="F721" s="67"/>
      <c r="K721" s="67"/>
    </row>
    <row r="722" spans="6:11" ht="15">
      <c r="F722" s="67"/>
      <c r="K722" s="67"/>
    </row>
    <row r="723" spans="6:11" ht="15">
      <c r="F723" s="67"/>
      <c r="K723" s="67"/>
    </row>
    <row r="724" spans="6:11" ht="15">
      <c r="F724" s="67"/>
      <c r="K724" s="67"/>
    </row>
    <row r="725" spans="6:11" ht="15">
      <c r="F725" s="67"/>
      <c r="K725" s="67"/>
    </row>
    <row r="726" spans="6:11" ht="15">
      <c r="F726" s="67"/>
      <c r="K726" s="67"/>
    </row>
    <row r="727" spans="6:11" ht="15">
      <c r="F727" s="67"/>
      <c r="K727" s="67"/>
    </row>
    <row r="728" spans="6:11" ht="15">
      <c r="F728" s="67"/>
      <c r="K728" s="67"/>
    </row>
    <row r="729" spans="6:11" ht="15">
      <c r="F729" s="67"/>
      <c r="K729" s="67"/>
    </row>
    <row r="730" spans="6:11" ht="15">
      <c r="F730" s="67"/>
      <c r="K730" s="67"/>
    </row>
    <row r="731" spans="6:11" ht="15">
      <c r="F731" s="67"/>
      <c r="K731" s="67"/>
    </row>
    <row r="732" spans="6:11" ht="15">
      <c r="F732" s="67"/>
      <c r="K732" s="67"/>
    </row>
    <row r="733" spans="6:11" ht="15">
      <c r="F733" s="67"/>
      <c r="K733" s="67"/>
    </row>
    <row r="734" spans="6:11" ht="15">
      <c r="F734" s="67"/>
      <c r="K734" s="67"/>
    </row>
    <row r="735" spans="6:11" ht="15">
      <c r="F735" s="67"/>
      <c r="K735" s="67"/>
    </row>
    <row r="736" spans="6:11" ht="15">
      <c r="F736" s="67"/>
      <c r="K736" s="67"/>
    </row>
    <row r="737" spans="6:11" ht="15">
      <c r="F737" s="67"/>
      <c r="K737" s="67"/>
    </row>
    <row r="738" spans="6:11" ht="15">
      <c r="F738" s="67"/>
      <c r="K738" s="67"/>
    </row>
    <row r="739" spans="6:11" ht="15">
      <c r="F739" s="67"/>
      <c r="K739" s="67"/>
    </row>
    <row r="740" spans="6:11" ht="15">
      <c r="F740" s="67"/>
      <c r="K740" s="67"/>
    </row>
    <row r="741" spans="6:11" ht="15">
      <c r="F741" s="67"/>
      <c r="K741" s="67"/>
    </row>
    <row r="742" spans="6:11" ht="15">
      <c r="F742" s="67"/>
      <c r="K742" s="67"/>
    </row>
    <row r="743" spans="6:11" ht="15">
      <c r="F743" s="67"/>
      <c r="K743" s="67"/>
    </row>
    <row r="744" spans="6:11" ht="15">
      <c r="F744" s="67"/>
      <c r="K744" s="67"/>
    </row>
    <row r="745" spans="6:11" ht="15">
      <c r="F745" s="67"/>
      <c r="K745" s="67"/>
    </row>
    <row r="746" spans="6:11" ht="15">
      <c r="F746" s="67"/>
      <c r="K746" s="67"/>
    </row>
    <row r="747" spans="6:11" ht="15">
      <c r="F747" s="67"/>
      <c r="K747" s="67"/>
    </row>
    <row r="748" spans="6:11" ht="15">
      <c r="F748" s="67"/>
      <c r="K748" s="67"/>
    </row>
    <row r="749" spans="6:11" ht="15">
      <c r="F749" s="67"/>
      <c r="K749" s="67"/>
    </row>
    <row r="750" spans="6:11" ht="15">
      <c r="F750" s="67"/>
      <c r="K750" s="67"/>
    </row>
    <row r="751" spans="6:11" ht="15">
      <c r="F751" s="67"/>
      <c r="K751" s="67"/>
    </row>
    <row r="752" spans="6:11" ht="15">
      <c r="F752" s="67"/>
      <c r="K752" s="67"/>
    </row>
    <row r="753" spans="6:11" ht="15">
      <c r="F753" s="67"/>
      <c r="K753" s="67"/>
    </row>
    <row r="754" spans="6:11" ht="15">
      <c r="F754" s="67"/>
      <c r="K754" s="67"/>
    </row>
    <row r="755" spans="6:11" ht="15">
      <c r="F755" s="67"/>
      <c r="K755" s="67"/>
    </row>
    <row r="756" spans="6:11" ht="15">
      <c r="F756" s="67"/>
      <c r="K756" s="67"/>
    </row>
    <row r="757" spans="6:11" ht="15">
      <c r="F757" s="67"/>
      <c r="K757" s="67"/>
    </row>
    <row r="758" spans="6:11" ht="15">
      <c r="F758" s="67"/>
      <c r="K758" s="67"/>
    </row>
    <row r="759" spans="6:11" ht="15">
      <c r="F759" s="67"/>
      <c r="K759" s="67"/>
    </row>
    <row r="760" spans="6:11" ht="15">
      <c r="F760" s="67"/>
      <c r="K760" s="67"/>
    </row>
    <row r="761" spans="6:11" ht="15">
      <c r="F761" s="67"/>
      <c r="K761" s="67"/>
    </row>
    <row r="762" spans="6:11" ht="15">
      <c r="F762" s="67"/>
      <c r="K762" s="67"/>
    </row>
    <row r="763" spans="6:11" ht="15">
      <c r="F763" s="67"/>
      <c r="K763" s="67"/>
    </row>
    <row r="764" spans="6:11" ht="15">
      <c r="F764" s="67"/>
      <c r="K764" s="67"/>
    </row>
    <row r="765" spans="6:11" ht="15">
      <c r="F765" s="67"/>
      <c r="K765" s="67"/>
    </row>
    <row r="766" spans="6:11" ht="15">
      <c r="F766" s="67"/>
      <c r="K766" s="67"/>
    </row>
    <row r="767" spans="6:11" ht="15">
      <c r="F767" s="67"/>
      <c r="K767" s="67"/>
    </row>
    <row r="768" spans="6:11" ht="15">
      <c r="F768" s="67"/>
      <c r="K768" s="67"/>
    </row>
    <row r="769" spans="6:11" ht="15">
      <c r="F769" s="67"/>
      <c r="K769" s="67"/>
    </row>
    <row r="770" spans="6:11" ht="15">
      <c r="F770" s="67"/>
      <c r="K770" s="67"/>
    </row>
    <row r="771" spans="6:11" ht="15">
      <c r="F771" s="67"/>
      <c r="K771" s="67"/>
    </row>
    <row r="772" spans="6:11" ht="15">
      <c r="F772" s="67"/>
      <c r="K772" s="67"/>
    </row>
    <row r="773" spans="6:11" ht="15">
      <c r="F773" s="67"/>
      <c r="K773" s="67"/>
    </row>
    <row r="774" spans="6:11" ht="15">
      <c r="F774" s="67"/>
      <c r="K774" s="67"/>
    </row>
    <row r="775" spans="6:11" ht="15">
      <c r="F775" s="67"/>
      <c r="K775" s="67"/>
    </row>
    <row r="776" spans="6:11" ht="15">
      <c r="F776" s="67"/>
      <c r="K776" s="67"/>
    </row>
    <row r="777" spans="6:11" ht="15">
      <c r="F777" s="67"/>
      <c r="K777" s="67"/>
    </row>
    <row r="778" spans="6:11" ht="15">
      <c r="F778" s="67"/>
      <c r="K778" s="67"/>
    </row>
    <row r="779" spans="6:11" ht="15">
      <c r="F779" s="67"/>
      <c r="K779" s="67"/>
    </row>
    <row r="780" spans="6:11" ht="15">
      <c r="F780" s="67"/>
      <c r="K780" s="67"/>
    </row>
    <row r="781" spans="6:11" ht="15">
      <c r="F781" s="67"/>
      <c r="K781" s="67"/>
    </row>
    <row r="782" spans="6:11" ht="15">
      <c r="F782" s="67"/>
      <c r="K782" s="67"/>
    </row>
    <row r="783" spans="6:11" ht="15">
      <c r="F783" s="67"/>
      <c r="K783" s="67"/>
    </row>
    <row r="784" spans="6:11" ht="15">
      <c r="F784" s="67"/>
      <c r="K784" s="67"/>
    </row>
    <row r="785" spans="6:11" ht="15">
      <c r="F785" s="67"/>
      <c r="K785" s="67"/>
    </row>
    <row r="786" spans="6:11" ht="15">
      <c r="F786" s="67"/>
      <c r="K786" s="67"/>
    </row>
    <row r="787" spans="6:11" ht="15">
      <c r="F787" s="67"/>
      <c r="K787" s="67"/>
    </row>
    <row r="788" spans="6:11" ht="15">
      <c r="F788" s="67"/>
      <c r="K788" s="67"/>
    </row>
    <row r="789" spans="6:11" ht="15">
      <c r="F789" s="67"/>
      <c r="K789" s="67"/>
    </row>
    <row r="790" spans="6:11" ht="15">
      <c r="F790" s="67"/>
      <c r="K790" s="67"/>
    </row>
    <row r="791" spans="6:11" ht="15">
      <c r="F791" s="67"/>
      <c r="K791" s="67"/>
    </row>
    <row r="792" spans="6:11" ht="15">
      <c r="F792" s="67"/>
      <c r="K792" s="67"/>
    </row>
    <row r="793" spans="6:11" ht="15">
      <c r="F793" s="67"/>
      <c r="K793" s="67"/>
    </row>
    <row r="794" spans="6:11" ht="15">
      <c r="F794" s="67"/>
      <c r="K794" s="67"/>
    </row>
    <row r="795" spans="6:11" ht="15">
      <c r="F795" s="67"/>
      <c r="K795" s="67"/>
    </row>
    <row r="796" spans="6:11" ht="15">
      <c r="F796" s="67"/>
      <c r="K796" s="67"/>
    </row>
    <row r="797" spans="6:11" ht="15">
      <c r="F797" s="67"/>
      <c r="K797" s="67"/>
    </row>
    <row r="798" spans="6:11" ht="15">
      <c r="F798" s="67"/>
      <c r="K798" s="67"/>
    </row>
    <row r="799" spans="6:11" ht="15">
      <c r="F799" s="67"/>
      <c r="K799" s="67"/>
    </row>
    <row r="800" spans="6:11" ht="15">
      <c r="F800" s="67"/>
      <c r="K800" s="67"/>
    </row>
    <row r="801" spans="6:11" ht="15">
      <c r="F801" s="67"/>
      <c r="K801" s="67"/>
    </row>
    <row r="802" spans="6:11" ht="15">
      <c r="F802" s="67"/>
      <c r="K802" s="67"/>
    </row>
    <row r="803" spans="6:11" ht="15">
      <c r="F803" s="67"/>
      <c r="K803" s="67"/>
    </row>
    <row r="804" spans="6:11" ht="15">
      <c r="F804" s="67"/>
      <c r="K804" s="67"/>
    </row>
    <row r="805" spans="6:11" ht="15">
      <c r="F805" s="67"/>
      <c r="K805" s="67"/>
    </row>
    <row r="806" spans="6:11" ht="15">
      <c r="F806" s="67"/>
      <c r="K806" s="67"/>
    </row>
    <row r="807" spans="6:11" ht="15">
      <c r="F807" s="67"/>
      <c r="K807" s="67"/>
    </row>
    <row r="808" spans="6:11" ht="15">
      <c r="F808" s="67"/>
      <c r="K808" s="67"/>
    </row>
    <row r="809" spans="6:11" ht="15">
      <c r="F809" s="67"/>
      <c r="K809" s="67"/>
    </row>
    <row r="810" spans="6:11" ht="15">
      <c r="F810" s="67"/>
      <c r="K810" s="67"/>
    </row>
    <row r="811" spans="6:11" ht="15">
      <c r="F811" s="67"/>
      <c r="K811" s="67"/>
    </row>
    <row r="812" spans="6:11" ht="15">
      <c r="F812" s="67"/>
      <c r="K812" s="67"/>
    </row>
    <row r="813" spans="6:11" ht="15">
      <c r="F813" s="67"/>
      <c r="K813" s="67"/>
    </row>
    <row r="814" spans="6:11" ht="15">
      <c r="F814" s="67"/>
      <c r="K814" s="67"/>
    </row>
    <row r="815" spans="6:11" ht="15">
      <c r="F815" s="67"/>
      <c r="K815" s="67"/>
    </row>
    <row r="816" spans="6:11" ht="15">
      <c r="F816" s="67"/>
      <c r="K816" s="67"/>
    </row>
    <row r="817" spans="6:11" ht="15">
      <c r="F817" s="67"/>
      <c r="K817" s="67"/>
    </row>
    <row r="818" spans="6:11" ht="15">
      <c r="F818" s="67"/>
      <c r="K818" s="67"/>
    </row>
    <row r="819" spans="6:11" ht="15">
      <c r="F819" s="67"/>
      <c r="K819" s="67"/>
    </row>
    <row r="820" spans="6:11" ht="15">
      <c r="F820" s="67"/>
      <c r="K820" s="67"/>
    </row>
    <row r="821" spans="6:11" ht="15">
      <c r="F821" s="67"/>
      <c r="K821" s="67"/>
    </row>
    <row r="822" spans="6:11" ht="15">
      <c r="F822" s="67"/>
      <c r="K822" s="67"/>
    </row>
    <row r="823" spans="6:11" ht="15">
      <c r="F823" s="67"/>
      <c r="K823" s="67"/>
    </row>
    <row r="824" spans="6:11" ht="15">
      <c r="F824" s="67"/>
      <c r="K824" s="67"/>
    </row>
    <row r="825" spans="6:11" ht="15">
      <c r="F825" s="67"/>
      <c r="K825" s="67"/>
    </row>
    <row r="826" spans="6:11" ht="15">
      <c r="F826" s="67"/>
      <c r="K826" s="67"/>
    </row>
    <row r="827" spans="6:11" ht="15">
      <c r="F827" s="67"/>
      <c r="K827" s="67"/>
    </row>
    <row r="828" spans="6:11" ht="15">
      <c r="F828" s="67"/>
      <c r="K828" s="67"/>
    </row>
    <row r="829" spans="6:11" ht="15">
      <c r="F829" s="67"/>
      <c r="K829" s="67"/>
    </row>
    <row r="830" spans="6:11" ht="15">
      <c r="F830" s="67"/>
      <c r="K830" s="67"/>
    </row>
    <row r="831" spans="6:11" ht="15">
      <c r="F831" s="67"/>
      <c r="K831" s="67"/>
    </row>
    <row r="832" spans="6:11" ht="15">
      <c r="F832" s="67"/>
      <c r="K832" s="67"/>
    </row>
    <row r="833" spans="6:11" ht="15">
      <c r="F833" s="67"/>
      <c r="K833" s="67"/>
    </row>
    <row r="834" spans="6:11" ht="15">
      <c r="F834" s="67"/>
      <c r="K834" s="67"/>
    </row>
    <row r="835" spans="6:11" ht="15">
      <c r="F835" s="67"/>
      <c r="K835" s="67"/>
    </row>
    <row r="836" spans="6:11" ht="15">
      <c r="F836" s="67"/>
      <c r="K836" s="67"/>
    </row>
    <row r="837" spans="6:11" ht="15">
      <c r="F837" s="67"/>
      <c r="K837" s="67"/>
    </row>
    <row r="838" spans="6:11" ht="15">
      <c r="F838" s="67"/>
      <c r="K838" s="67"/>
    </row>
    <row r="839" spans="6:11" ht="15">
      <c r="F839" s="67"/>
      <c r="K839" s="67"/>
    </row>
    <row r="840" spans="6:11" ht="15">
      <c r="F840" s="67"/>
      <c r="K840" s="67"/>
    </row>
    <row r="841" spans="6:11" ht="15">
      <c r="F841" s="67"/>
      <c r="K841" s="67"/>
    </row>
    <row r="842" spans="6:11" ht="15">
      <c r="F842" s="67"/>
      <c r="K842" s="67"/>
    </row>
    <row r="843" spans="6:11" ht="15">
      <c r="F843" s="67"/>
      <c r="K843" s="67"/>
    </row>
    <row r="844" spans="6:11" ht="15">
      <c r="F844" s="67"/>
      <c r="K844" s="67"/>
    </row>
    <row r="845" spans="6:11" ht="15">
      <c r="F845" s="67"/>
      <c r="K845" s="67"/>
    </row>
    <row r="846" spans="6:11" ht="15">
      <c r="F846" s="67"/>
      <c r="K846" s="67"/>
    </row>
    <row r="847" spans="6:11" ht="15">
      <c r="F847" s="67"/>
      <c r="K847" s="67"/>
    </row>
    <row r="848" spans="6:11" ht="15">
      <c r="F848" s="67"/>
      <c r="K848" s="67"/>
    </row>
    <row r="849" spans="6:11" ht="15">
      <c r="F849" s="67"/>
      <c r="K849" s="67"/>
    </row>
    <row r="850" spans="6:11" ht="15">
      <c r="F850" s="67"/>
      <c r="K850" s="67"/>
    </row>
    <row r="851" spans="6:11" ht="15">
      <c r="F851" s="67"/>
      <c r="K851" s="67"/>
    </row>
    <row r="852" spans="6:11" ht="15">
      <c r="F852" s="67"/>
      <c r="K852" s="67"/>
    </row>
    <row r="853" spans="6:11" ht="15">
      <c r="F853" s="67"/>
      <c r="K853" s="67"/>
    </row>
    <row r="854" spans="6:11" ht="15">
      <c r="F854" s="67"/>
      <c r="K854" s="67"/>
    </row>
    <row r="855" spans="6:11" ht="15">
      <c r="F855" s="67"/>
      <c r="K855" s="67"/>
    </row>
    <row r="856" spans="6:11" ht="15">
      <c r="F856" s="67"/>
      <c r="K856" s="67"/>
    </row>
    <row r="857" spans="6:11" ht="15">
      <c r="F857" s="67"/>
      <c r="K857" s="67"/>
    </row>
    <row r="858" spans="6:11" ht="15">
      <c r="F858" s="67"/>
      <c r="K858" s="67"/>
    </row>
    <row r="859" spans="6:11" ht="15">
      <c r="F859" s="67"/>
      <c r="K859" s="67"/>
    </row>
    <row r="860" spans="6:11" ht="15">
      <c r="F860" s="67"/>
      <c r="K860" s="67"/>
    </row>
    <row r="861" spans="6:11" ht="15">
      <c r="F861" s="67"/>
      <c r="K861" s="67"/>
    </row>
    <row r="862" spans="6:11" ht="15">
      <c r="F862" s="67"/>
      <c r="K862" s="67"/>
    </row>
    <row r="863" spans="6:11" ht="15">
      <c r="F863" s="67"/>
      <c r="K863" s="67"/>
    </row>
    <row r="864" spans="6:11" ht="15">
      <c r="F864" s="67"/>
      <c r="K864" s="67"/>
    </row>
    <row r="865" spans="6:11" ht="15">
      <c r="F865" s="67"/>
      <c r="K865" s="67"/>
    </row>
    <row r="866" spans="6:11" ht="15">
      <c r="F866" s="67"/>
      <c r="K866" s="67"/>
    </row>
    <row r="867" spans="6:11" ht="15">
      <c r="F867" s="67"/>
      <c r="K867" s="67"/>
    </row>
    <row r="868" spans="6:11" ht="15">
      <c r="F868" s="67"/>
      <c r="K868" s="67"/>
    </row>
    <row r="869" spans="6:11" ht="15">
      <c r="F869" s="67"/>
      <c r="K869" s="67"/>
    </row>
    <row r="870" spans="6:11" ht="15">
      <c r="F870" s="67"/>
      <c r="K870" s="67"/>
    </row>
    <row r="871" spans="6:11" ht="15">
      <c r="F871" s="67"/>
      <c r="K871" s="67"/>
    </row>
    <row r="872" spans="6:11" ht="15">
      <c r="F872" s="67"/>
      <c r="K872" s="67"/>
    </row>
    <row r="873" spans="6:11" ht="15">
      <c r="F873" s="67"/>
      <c r="K873" s="67"/>
    </row>
    <row r="874" spans="6:11" ht="15">
      <c r="F874" s="67"/>
      <c r="K874" s="67"/>
    </row>
    <row r="875" spans="6:11" ht="15">
      <c r="F875" s="67"/>
      <c r="K875" s="67"/>
    </row>
    <row r="876" spans="6:11" ht="15">
      <c r="F876" s="67"/>
      <c r="K876" s="67"/>
    </row>
    <row r="877" spans="6:11" ht="15">
      <c r="F877" s="67"/>
      <c r="K877" s="67"/>
    </row>
    <row r="878" spans="6:11" ht="15">
      <c r="F878" s="67"/>
      <c r="K878" s="67"/>
    </row>
    <row r="879" spans="6:11" ht="15">
      <c r="F879" s="67"/>
      <c r="K879" s="67"/>
    </row>
    <row r="880" spans="6:11" ht="15">
      <c r="F880" s="67"/>
      <c r="K880" s="67"/>
    </row>
    <row r="881" spans="6:11" ht="15">
      <c r="F881" s="67"/>
      <c r="K881" s="67"/>
    </row>
    <row r="882" spans="6:11" ht="15">
      <c r="F882" s="67"/>
      <c r="K882" s="67"/>
    </row>
    <row r="883" spans="6:11" ht="15">
      <c r="F883" s="67"/>
      <c r="K883" s="67"/>
    </row>
    <row r="884" spans="6:11" ht="15">
      <c r="F884" s="67"/>
      <c r="K884" s="67"/>
    </row>
    <row r="885" spans="6:11" ht="15">
      <c r="F885" s="67"/>
      <c r="K885" s="67"/>
    </row>
    <row r="886" spans="6:11" ht="15">
      <c r="F886" s="67"/>
      <c r="K886" s="67"/>
    </row>
    <row r="887" spans="6:11" ht="15">
      <c r="F887" s="67"/>
      <c r="K887" s="67"/>
    </row>
    <row r="888" spans="6:11" ht="15">
      <c r="F888" s="67"/>
      <c r="K888" s="67"/>
    </row>
    <row r="889" spans="6:11" ht="15">
      <c r="F889" s="67"/>
      <c r="K889" s="67"/>
    </row>
    <row r="890" spans="6:11" ht="15">
      <c r="F890" s="67"/>
      <c r="K890" s="67"/>
    </row>
    <row r="891" spans="6:11" ht="15">
      <c r="F891" s="67"/>
      <c r="K891" s="67"/>
    </row>
    <row r="892" spans="6:11" ht="15">
      <c r="F892" s="67"/>
      <c r="K892" s="67"/>
    </row>
    <row r="893" spans="6:11" ht="15">
      <c r="F893" s="67"/>
      <c r="K893" s="67"/>
    </row>
    <row r="894" spans="6:11" ht="15">
      <c r="F894" s="67"/>
      <c r="K894" s="67"/>
    </row>
    <row r="895" spans="6:11" ht="15">
      <c r="F895" s="67"/>
      <c r="K895" s="67"/>
    </row>
    <row r="896" spans="6:11" ht="15">
      <c r="F896" s="67"/>
      <c r="K896" s="67"/>
    </row>
    <row r="897" spans="6:11" ht="15">
      <c r="F897" s="67"/>
      <c r="K897" s="67"/>
    </row>
    <row r="898" spans="6:11" ht="15">
      <c r="F898" s="67"/>
      <c r="K898" s="67"/>
    </row>
    <row r="899" spans="6:11" ht="15">
      <c r="F899" s="67"/>
      <c r="K899" s="67"/>
    </row>
    <row r="900" spans="6:11" ht="15">
      <c r="F900" s="67"/>
      <c r="K900" s="67"/>
    </row>
    <row r="901" spans="6:11" ht="15">
      <c r="F901" s="67"/>
      <c r="K901" s="67"/>
    </row>
    <row r="902" spans="6:11" ht="15">
      <c r="F902" s="67"/>
      <c r="K902" s="67"/>
    </row>
    <row r="903" spans="6:11" ht="15">
      <c r="F903" s="67"/>
      <c r="K903" s="67"/>
    </row>
    <row r="904" spans="6:11" ht="15">
      <c r="F904" s="67"/>
      <c r="K904" s="67"/>
    </row>
    <row r="905" spans="6:11" ht="15">
      <c r="F905" s="67"/>
      <c r="K905" s="67"/>
    </row>
    <row r="906" spans="6:11" ht="15">
      <c r="F906" s="67"/>
      <c r="K906" s="67"/>
    </row>
    <row r="907" spans="6:11" ht="15">
      <c r="F907" s="67"/>
      <c r="K907" s="67"/>
    </row>
    <row r="908" spans="6:11" ht="15">
      <c r="F908" s="67"/>
      <c r="K908" s="67"/>
    </row>
    <row r="909" spans="6:11" ht="15">
      <c r="F909" s="67"/>
      <c r="K909" s="67"/>
    </row>
    <row r="910" spans="6:11" ht="15">
      <c r="F910" s="67"/>
      <c r="K910" s="67"/>
    </row>
    <row r="911" spans="6:11" ht="15">
      <c r="F911" s="67"/>
      <c r="K911" s="67"/>
    </row>
    <row r="912" spans="6:11" ht="15">
      <c r="F912" s="67"/>
      <c r="K912" s="67"/>
    </row>
    <row r="913" spans="6:11" ht="15">
      <c r="F913" s="67"/>
      <c r="K913" s="67"/>
    </row>
    <row r="914" spans="6:11" ht="15">
      <c r="F914" s="67"/>
      <c r="K914" s="67"/>
    </row>
    <row r="915" spans="6:11" ht="15">
      <c r="F915" s="67"/>
      <c r="K915" s="67"/>
    </row>
    <row r="916" spans="6:11" ht="15">
      <c r="F916" s="67"/>
      <c r="K916" s="67"/>
    </row>
    <row r="917" spans="6:11" ht="15">
      <c r="F917" s="67"/>
      <c r="K917" s="67"/>
    </row>
    <row r="918" spans="6:11" ht="15">
      <c r="F918" s="67"/>
      <c r="K918" s="67"/>
    </row>
    <row r="919" spans="6:11" ht="15">
      <c r="F919" s="67"/>
      <c r="K919" s="67"/>
    </row>
    <row r="920" spans="6:11" ht="15">
      <c r="F920" s="67"/>
      <c r="K920" s="67"/>
    </row>
    <row r="921" spans="6:11" ht="15">
      <c r="F921" s="67"/>
      <c r="K921" s="67"/>
    </row>
    <row r="922" spans="6:11" ht="15">
      <c r="F922" s="67"/>
      <c r="K922" s="67"/>
    </row>
    <row r="923" spans="6:11" ht="15">
      <c r="F923" s="67"/>
      <c r="K923" s="67"/>
    </row>
    <row r="924" spans="6:11" ht="15">
      <c r="F924" s="67"/>
      <c r="K924" s="67"/>
    </row>
    <row r="925" spans="6:11" ht="15">
      <c r="F925" s="67"/>
      <c r="K925" s="67"/>
    </row>
    <row r="926" spans="6:11" ht="15">
      <c r="F926" s="67"/>
      <c r="K926" s="67"/>
    </row>
    <row r="927" spans="6:11" ht="15">
      <c r="F927" s="67"/>
      <c r="K927" s="67"/>
    </row>
    <row r="928" spans="6:11" ht="15">
      <c r="F928" s="67"/>
      <c r="K928" s="67"/>
    </row>
    <row r="929" spans="6:11" ht="15">
      <c r="F929" s="67"/>
      <c r="K929" s="67"/>
    </row>
    <row r="930" spans="6:11" ht="15">
      <c r="F930" s="67"/>
      <c r="K930" s="67"/>
    </row>
    <row r="931" spans="6:11" ht="15">
      <c r="F931" s="67"/>
      <c r="K931" s="67"/>
    </row>
    <row r="932" spans="6:11" ht="15">
      <c r="F932" s="67"/>
      <c r="K932" s="67"/>
    </row>
    <row r="933" spans="6:11" ht="15">
      <c r="F933" s="67"/>
      <c r="K933" s="67"/>
    </row>
    <row r="934" spans="6:11" ht="15">
      <c r="F934" s="67"/>
      <c r="K934" s="67"/>
    </row>
    <row r="935" spans="6:11" ht="15">
      <c r="F935" s="67"/>
      <c r="K935" s="67"/>
    </row>
    <row r="936" spans="6:11" ht="15">
      <c r="F936" s="67"/>
      <c r="K936" s="67"/>
    </row>
    <row r="937" spans="6:11" ht="15">
      <c r="F937" s="67"/>
      <c r="K937" s="67"/>
    </row>
    <row r="938" spans="6:11" ht="15">
      <c r="F938" s="67"/>
      <c r="K938" s="67"/>
    </row>
    <row r="939" spans="6:11" ht="15">
      <c r="F939" s="67"/>
      <c r="K939" s="67"/>
    </row>
    <row r="940" spans="6:11" ht="15">
      <c r="F940" s="67"/>
      <c r="K940" s="67"/>
    </row>
    <row r="941" spans="6:11" ht="15">
      <c r="F941" s="67"/>
      <c r="K941" s="67"/>
    </row>
    <row r="942" spans="6:11" ht="15">
      <c r="F942" s="67"/>
      <c r="K942" s="67"/>
    </row>
    <row r="943" spans="6:11" ht="15">
      <c r="F943" s="67"/>
      <c r="K943" s="67"/>
    </row>
    <row r="944" spans="6:11" ht="15">
      <c r="F944" s="67"/>
      <c r="K944" s="67"/>
    </row>
    <row r="945" spans="6:11" ht="15">
      <c r="F945" s="67"/>
      <c r="K945" s="67"/>
    </row>
    <row r="946" spans="6:11" ht="15">
      <c r="F946" s="67"/>
      <c r="K946" s="67"/>
    </row>
    <row r="947" spans="6:11" ht="15">
      <c r="F947" s="67"/>
      <c r="K947" s="67"/>
    </row>
    <row r="948" spans="6:11" ht="15">
      <c r="F948" s="67"/>
      <c r="K948" s="67"/>
    </row>
    <row r="949" spans="6:11" ht="15">
      <c r="F949" s="67"/>
      <c r="K949" s="67"/>
    </row>
    <row r="950" spans="6:11" ht="15">
      <c r="F950" s="67"/>
      <c r="K950" s="67"/>
    </row>
    <row r="951" spans="6:11" ht="15">
      <c r="F951" s="67"/>
      <c r="K951" s="67"/>
    </row>
    <row r="952" spans="6:11" ht="15">
      <c r="F952" s="67"/>
      <c r="K952" s="67"/>
    </row>
    <row r="953" spans="6:11" ht="15">
      <c r="F953" s="67"/>
      <c r="K953" s="67"/>
    </row>
    <row r="954" spans="6:11" ht="15">
      <c r="F954" s="67"/>
      <c r="K954" s="67"/>
    </row>
    <row r="955" spans="6:11" ht="15">
      <c r="F955" s="67"/>
      <c r="K955" s="67"/>
    </row>
    <row r="956" spans="6:11" ht="15">
      <c r="F956" s="67"/>
      <c r="K956" s="67"/>
    </row>
    <row r="957" spans="6:11" ht="15">
      <c r="F957" s="67"/>
      <c r="K957" s="67"/>
    </row>
    <row r="958" spans="6:11" ht="15">
      <c r="F958" s="67"/>
      <c r="K958" s="67"/>
    </row>
    <row r="959" spans="6:11" ht="15">
      <c r="F959" s="67"/>
      <c r="K959" s="67"/>
    </row>
    <row r="960" spans="6:11" ht="15">
      <c r="F960" s="67"/>
      <c r="K960" s="67"/>
    </row>
    <row r="961" spans="6:11" ht="15">
      <c r="F961" s="67"/>
      <c r="K961" s="67"/>
    </row>
    <row r="962" spans="6:11" ht="15">
      <c r="F962" s="67"/>
      <c r="K962" s="67"/>
    </row>
    <row r="963" spans="6:11" ht="15">
      <c r="F963" s="67"/>
      <c r="K963" s="67"/>
    </row>
    <row r="964" spans="6:11" ht="15">
      <c r="F964" s="67"/>
      <c r="K964" s="67"/>
    </row>
    <row r="965" spans="6:11" ht="15">
      <c r="F965" s="67"/>
      <c r="K965" s="67"/>
    </row>
    <row r="966" spans="6:11" ht="15">
      <c r="F966" s="67"/>
      <c r="K966" s="67"/>
    </row>
    <row r="967" spans="6:11" ht="15">
      <c r="F967" s="67"/>
      <c r="K967" s="67"/>
    </row>
    <row r="968" spans="6:11" ht="15">
      <c r="F968" s="67"/>
      <c r="K968" s="67"/>
    </row>
    <row r="969" spans="6:11" ht="15">
      <c r="F969" s="67"/>
      <c r="K969" s="67"/>
    </row>
    <row r="970" spans="6:11" ht="15">
      <c r="F970" s="67"/>
      <c r="K970" s="67"/>
    </row>
    <row r="971" spans="6:11" ht="15">
      <c r="F971" s="67"/>
      <c r="K971" s="67"/>
    </row>
    <row r="972" spans="6:11" ht="15">
      <c r="F972" s="67"/>
      <c r="K972" s="67"/>
    </row>
    <row r="973" spans="6:11" ht="15">
      <c r="F973" s="67"/>
      <c r="K973" s="67"/>
    </row>
    <row r="974" spans="6:11" ht="15">
      <c r="F974" s="67"/>
      <c r="K974" s="67"/>
    </row>
    <row r="975" spans="6:11" ht="15">
      <c r="F975" s="67"/>
      <c r="K975" s="67"/>
    </row>
    <row r="976" spans="6:11" ht="15">
      <c r="F976" s="67"/>
      <c r="K976" s="67"/>
    </row>
    <row r="977" spans="6:11" ht="15">
      <c r="F977" s="67"/>
      <c r="K977" s="67"/>
    </row>
    <row r="978" spans="6:11" ht="15">
      <c r="F978" s="67"/>
      <c r="K978" s="67"/>
    </row>
    <row r="979" spans="6:11" ht="15">
      <c r="F979" s="67"/>
      <c r="K979" s="67"/>
    </row>
    <row r="980" spans="6:11" ht="15">
      <c r="F980" s="67"/>
      <c r="K980" s="67"/>
    </row>
    <row r="981" spans="6:11" ht="15">
      <c r="F981" s="67"/>
      <c r="K981" s="67"/>
    </row>
    <row r="982" spans="6:11" ht="15">
      <c r="F982" s="67"/>
      <c r="K982" s="67"/>
    </row>
    <row r="983" spans="6:11" ht="15">
      <c r="F983" s="67"/>
      <c r="K983" s="67"/>
    </row>
    <row r="984" spans="6:11" ht="15">
      <c r="F984" s="67"/>
      <c r="K984" s="67"/>
    </row>
    <row r="985" spans="6:11" ht="15">
      <c r="F985" s="67"/>
      <c r="K985" s="67"/>
    </row>
    <row r="986" spans="6:11" ht="15">
      <c r="F986" s="67"/>
      <c r="K986" s="67"/>
    </row>
    <row r="987" spans="6:11" ht="15">
      <c r="F987" s="67"/>
      <c r="K987" s="67"/>
    </row>
    <row r="988" spans="6:11" ht="15">
      <c r="F988" s="67"/>
      <c r="K988" s="67"/>
    </row>
    <row r="989" spans="6:11" ht="15">
      <c r="F989" s="67"/>
      <c r="K989" s="67"/>
    </row>
    <row r="990" spans="6:11" ht="15">
      <c r="F990" s="67"/>
      <c r="K990" s="67"/>
    </row>
    <row r="991" spans="6:11" ht="15">
      <c r="F991" s="67"/>
      <c r="K991" s="67"/>
    </row>
    <row r="992" spans="6:11" ht="15">
      <c r="F992" s="67"/>
      <c r="K992" s="67"/>
    </row>
    <row r="993" spans="6:11" ht="15">
      <c r="F993" s="67"/>
      <c r="K993" s="67"/>
    </row>
    <row r="994" spans="6:11" ht="15">
      <c r="F994" s="67"/>
      <c r="K994" s="67"/>
    </row>
    <row r="995" spans="6:11" ht="15">
      <c r="F995" s="67"/>
      <c r="K995" s="67"/>
    </row>
    <row r="996" spans="6:11" ht="15">
      <c r="F996" s="67"/>
      <c r="K996" s="67"/>
    </row>
    <row r="997" spans="6:11" ht="15">
      <c r="F997" s="67"/>
      <c r="K997" s="67"/>
    </row>
    <row r="998" spans="6:11" ht="15">
      <c r="F998" s="67"/>
      <c r="K998" s="67"/>
    </row>
    <row r="999" spans="6:11" ht="15">
      <c r="F999" s="67"/>
      <c r="K999" s="67"/>
    </row>
    <row r="1000" spans="6:11" ht="15">
      <c r="F1000" s="67"/>
      <c r="K1000" s="67"/>
    </row>
    <row r="1001" spans="6:11" ht="15">
      <c r="F1001" s="67"/>
      <c r="K1001" s="67"/>
    </row>
    <row r="1002" spans="6:11" ht="15">
      <c r="F1002" s="67"/>
      <c r="K1002" s="67"/>
    </row>
    <row r="1003" spans="6:11" ht="15">
      <c r="F1003" s="67"/>
      <c r="K1003" s="67"/>
    </row>
    <row r="1004" spans="6:11" ht="15">
      <c r="F1004" s="67"/>
      <c r="K1004" s="67"/>
    </row>
    <row r="1005" spans="6:11" ht="15">
      <c r="F1005" s="67"/>
      <c r="K1005" s="67"/>
    </row>
    <row r="1006" spans="6:11" ht="15">
      <c r="F1006" s="67"/>
      <c r="K1006" s="67"/>
    </row>
    <row r="1007" spans="6:11" ht="15">
      <c r="F1007" s="67"/>
      <c r="K1007" s="67"/>
    </row>
    <row r="1008" spans="6:11" ht="15">
      <c r="F1008" s="67"/>
      <c r="K1008" s="67"/>
    </row>
    <row r="1009" spans="6:11" ht="15">
      <c r="F1009" s="67"/>
      <c r="K1009" s="67"/>
    </row>
    <row r="1010" spans="6:11" ht="15">
      <c r="F1010" s="67"/>
      <c r="K1010" s="67"/>
    </row>
    <row r="1011" spans="6:11" ht="15">
      <c r="F1011" s="67"/>
      <c r="K1011" s="67"/>
    </row>
    <row r="1012" spans="6:11" ht="15">
      <c r="F1012" s="67"/>
      <c r="K1012" s="67"/>
    </row>
    <row r="1013" spans="6:11" ht="15">
      <c r="F1013" s="67"/>
      <c r="K1013" s="67"/>
    </row>
    <row r="1014" spans="6:11" ht="15">
      <c r="F1014" s="67"/>
      <c r="K1014" s="67"/>
    </row>
    <row r="1015" spans="6:11" ht="15">
      <c r="F1015" s="67"/>
      <c r="K1015" s="67"/>
    </row>
    <row r="1016" spans="6:11" ht="15">
      <c r="F1016" s="67"/>
      <c r="K1016" s="67"/>
    </row>
    <row r="1017" spans="6:11" ht="15">
      <c r="F1017" s="67"/>
      <c r="K1017" s="67"/>
    </row>
    <row r="1018" spans="6:11" ht="15">
      <c r="F1018" s="67"/>
      <c r="K1018" s="67"/>
    </row>
    <row r="1019" spans="6:11" ht="15">
      <c r="F1019" s="67"/>
      <c r="K1019" s="67"/>
    </row>
    <row r="1020" spans="6:11" ht="15">
      <c r="F1020" s="67"/>
      <c r="K1020" s="67"/>
    </row>
    <row r="1021" spans="6:11" ht="15">
      <c r="F1021" s="67"/>
      <c r="K1021" s="67"/>
    </row>
    <row r="1022" spans="6:11" ht="15">
      <c r="F1022" s="67"/>
      <c r="K1022" s="67"/>
    </row>
    <row r="1023" spans="6:11" ht="15">
      <c r="F1023" s="67"/>
      <c r="K1023" s="67"/>
    </row>
    <row r="1024" spans="6:11" ht="15">
      <c r="F1024" s="67"/>
      <c r="K1024" s="67"/>
    </row>
    <row r="1025" spans="6:11" ht="15">
      <c r="F1025" s="67"/>
      <c r="K1025" s="67"/>
    </row>
    <row r="1026" spans="6:11" ht="15">
      <c r="F1026" s="67"/>
      <c r="K1026" s="67"/>
    </row>
    <row r="1027" spans="6:11" ht="15">
      <c r="F1027" s="67"/>
      <c r="K1027" s="67"/>
    </row>
    <row r="1028" spans="6:11" ht="15">
      <c r="F1028" s="67"/>
      <c r="K1028" s="67"/>
    </row>
    <row r="1029" spans="6:11" ht="15">
      <c r="F1029" s="67"/>
      <c r="K1029" s="67"/>
    </row>
    <row r="1030" spans="6:11" ht="15">
      <c r="F1030" s="67"/>
      <c r="K1030" s="67"/>
    </row>
    <row r="1031" spans="6:11" ht="15">
      <c r="F1031" s="67"/>
      <c r="K1031" s="67"/>
    </row>
    <row r="1032" spans="6:11" ht="15">
      <c r="F1032" s="67"/>
      <c r="K1032" s="67"/>
    </row>
    <row r="1033" spans="6:11" ht="15">
      <c r="F1033" s="67"/>
      <c r="K1033" s="67"/>
    </row>
    <row r="1034" spans="6:11" ht="15">
      <c r="F1034" s="67"/>
      <c r="K1034" s="67"/>
    </row>
    <row r="1035" spans="6:11" ht="15">
      <c r="F1035" s="67"/>
      <c r="K1035" s="67"/>
    </row>
    <row r="1036" spans="6:11" ht="15">
      <c r="F1036" s="67"/>
      <c r="K1036" s="67"/>
    </row>
    <row r="1037" spans="6:11" ht="15">
      <c r="F1037" s="67"/>
      <c r="K1037" s="67"/>
    </row>
    <row r="1038" spans="6:11" ht="15">
      <c r="F1038" s="67"/>
      <c r="K1038" s="67"/>
    </row>
    <row r="1039" spans="6:11" ht="15">
      <c r="F1039" s="67"/>
      <c r="K1039" s="67"/>
    </row>
    <row r="1040" spans="6:11" ht="15">
      <c r="F1040" s="67"/>
      <c r="K1040" s="67"/>
    </row>
    <row r="1041" spans="6:11" ht="15">
      <c r="F1041" s="67"/>
      <c r="K1041" s="67"/>
    </row>
    <row r="1042" spans="6:11" ht="15">
      <c r="F1042" s="67"/>
      <c r="K1042" s="67"/>
    </row>
    <row r="1043" spans="6:11" ht="15">
      <c r="F1043" s="67"/>
      <c r="K1043" s="67"/>
    </row>
    <row r="1044" spans="6:11" ht="15">
      <c r="F1044" s="67"/>
      <c r="K1044" s="67"/>
    </row>
    <row r="1045" spans="6:11" ht="15">
      <c r="F1045" s="67"/>
      <c r="K1045" s="67"/>
    </row>
    <row r="1046" spans="6:11" ht="15">
      <c r="F1046" s="67"/>
      <c r="K1046" s="67"/>
    </row>
    <row r="1047" spans="6:11" ht="15">
      <c r="F1047" s="67"/>
      <c r="K1047" s="67"/>
    </row>
    <row r="1048" spans="6:11" ht="15">
      <c r="F1048" s="67"/>
      <c r="K1048" s="67"/>
    </row>
    <row r="1049" spans="6:11" ht="15">
      <c r="F1049" s="67"/>
      <c r="K1049" s="67"/>
    </row>
    <row r="1050" spans="6:11" ht="15">
      <c r="F1050" s="67"/>
      <c r="K1050" s="67"/>
    </row>
    <row r="1051" spans="6:11" ht="15">
      <c r="F1051" s="67"/>
      <c r="K1051" s="67"/>
    </row>
    <row r="1052" spans="6:11" ht="15">
      <c r="F1052" s="67"/>
      <c r="K1052" s="67"/>
    </row>
    <row r="1053" spans="6:11" ht="15">
      <c r="F1053" s="67"/>
      <c r="K1053" s="67"/>
    </row>
    <row r="1054" spans="6:11" ht="15">
      <c r="F1054" s="67"/>
      <c r="K1054" s="67"/>
    </row>
    <row r="1055" spans="6:11" ht="15">
      <c r="F1055" s="67"/>
      <c r="K1055" s="67"/>
    </row>
    <row r="1056" spans="6:11" ht="15">
      <c r="F1056" s="67"/>
      <c r="K1056" s="67"/>
    </row>
    <row r="1057" spans="6:11" ht="15">
      <c r="F1057" s="67"/>
      <c r="K1057" s="67"/>
    </row>
    <row r="1058" spans="6:11" ht="15">
      <c r="F1058" s="67"/>
      <c r="K1058" s="67"/>
    </row>
    <row r="1059" spans="6:11" ht="15">
      <c r="F1059" s="67"/>
      <c r="K1059" s="67"/>
    </row>
    <row r="1060" spans="6:11" ht="15">
      <c r="F1060" s="67"/>
      <c r="K1060" s="67"/>
    </row>
    <row r="1061" spans="6:11" ht="15">
      <c r="F1061" s="67"/>
      <c r="K1061" s="67"/>
    </row>
    <row r="1062" spans="6:11" ht="15">
      <c r="F1062" s="67"/>
      <c r="K1062" s="67"/>
    </row>
    <row r="1063" spans="6:11" ht="15">
      <c r="F1063" s="67"/>
      <c r="K1063" s="67"/>
    </row>
    <row r="1064" spans="6:11" ht="15">
      <c r="F1064" s="67"/>
      <c r="K1064" s="67"/>
    </row>
    <row r="1065" spans="6:11" ht="15">
      <c r="F1065" s="67"/>
      <c r="K1065" s="67"/>
    </row>
    <row r="1066" spans="6:11" ht="15">
      <c r="F1066" s="67"/>
      <c r="K1066" s="67"/>
    </row>
    <row r="1067" spans="6:11" ht="15">
      <c r="F1067" s="67"/>
      <c r="K1067" s="67"/>
    </row>
    <row r="1068" spans="6:11" ht="15">
      <c r="F1068" s="67"/>
      <c r="K1068" s="67"/>
    </row>
    <row r="1069" spans="6:11" ht="15">
      <c r="F1069" s="67"/>
      <c r="K1069" s="67"/>
    </row>
    <row r="1070" spans="6:11" ht="15">
      <c r="F1070" s="67"/>
      <c r="K1070" s="67"/>
    </row>
    <row r="1071" spans="6:11" ht="15">
      <c r="F1071" s="67"/>
      <c r="K1071" s="67"/>
    </row>
    <row r="1072" spans="6:11" ht="15">
      <c r="F1072" s="67"/>
      <c r="K1072" s="67"/>
    </row>
    <row r="1073" spans="6:11" ht="15">
      <c r="F1073" s="67"/>
      <c r="K1073" s="67"/>
    </row>
    <row r="1074" spans="6:11" ht="15">
      <c r="F1074" s="67"/>
      <c r="K1074" s="67"/>
    </row>
    <row r="1075" spans="6:11" ht="15">
      <c r="F1075" s="67"/>
      <c r="K1075" s="67"/>
    </row>
    <row r="1076" spans="6:11" ht="15">
      <c r="F1076" s="67"/>
      <c r="K1076" s="67"/>
    </row>
    <row r="1077" spans="6:11" ht="15">
      <c r="F1077" s="67"/>
      <c r="K1077" s="67"/>
    </row>
    <row r="1078" spans="6:11" ht="15">
      <c r="F1078" s="67"/>
      <c r="K1078" s="67"/>
    </row>
    <row r="1079" spans="6:11" ht="15">
      <c r="F1079" s="67"/>
      <c r="K1079" s="67"/>
    </row>
    <row r="1080" spans="6:11" ht="15">
      <c r="F1080" s="67"/>
      <c r="K1080" s="67"/>
    </row>
    <row r="1081" spans="6:11" ht="15">
      <c r="F1081" s="67"/>
      <c r="K1081" s="67"/>
    </row>
    <row r="1082" spans="6:11" ht="15">
      <c r="F1082" s="67"/>
      <c r="K1082" s="67"/>
    </row>
    <row r="1083" spans="6:11" ht="15">
      <c r="F1083" s="67"/>
      <c r="K1083" s="67"/>
    </row>
    <row r="1084" spans="6:11" ht="15">
      <c r="F1084" s="67"/>
      <c r="K1084" s="67"/>
    </row>
    <row r="1085" spans="6:11" ht="15">
      <c r="F1085" s="67"/>
      <c r="K1085" s="67"/>
    </row>
    <row r="1086" spans="6:11" ht="15">
      <c r="F1086" s="67"/>
      <c r="K1086" s="67"/>
    </row>
    <row r="1087" spans="6:11" ht="15">
      <c r="F1087" s="67"/>
      <c r="K1087" s="67"/>
    </row>
    <row r="1088" spans="6:11" ht="15">
      <c r="F1088" s="67"/>
      <c r="K1088" s="67"/>
    </row>
    <row r="1089" spans="6:11" ht="15">
      <c r="F1089" s="67"/>
      <c r="K1089" s="67"/>
    </row>
    <row r="1090" spans="6:11" ht="15">
      <c r="F1090" s="67"/>
      <c r="K1090" s="67"/>
    </row>
    <row r="1091" spans="6:11" ht="15">
      <c r="F1091" s="67"/>
      <c r="K1091" s="67"/>
    </row>
    <row r="1092" spans="6:11" ht="15">
      <c r="F1092" s="67"/>
      <c r="K1092" s="67"/>
    </row>
    <row r="1093" spans="6:11" ht="15">
      <c r="F1093" s="67"/>
      <c r="K1093" s="67"/>
    </row>
    <row r="1094" spans="6:11" ht="15">
      <c r="F1094" s="67"/>
      <c r="K1094" s="67"/>
    </row>
    <row r="1095" spans="6:11" ht="15">
      <c r="F1095" s="67"/>
      <c r="K1095" s="67"/>
    </row>
    <row r="1096" spans="6:11" ht="15">
      <c r="F1096" s="67"/>
      <c r="K1096" s="67"/>
    </row>
    <row r="1097" spans="6:11" ht="15">
      <c r="F1097" s="67"/>
      <c r="K1097" s="67"/>
    </row>
    <row r="1098" spans="6:11" ht="15">
      <c r="F1098" s="67"/>
      <c r="K1098" s="67"/>
    </row>
    <row r="1099" spans="6:11" ht="15">
      <c r="F1099" s="67"/>
      <c r="K1099" s="67"/>
    </row>
    <row r="1100" spans="6:11" ht="15">
      <c r="F1100" s="67"/>
      <c r="K1100" s="67"/>
    </row>
    <row r="1101" spans="6:11" ht="15">
      <c r="F1101" s="67"/>
      <c r="K1101" s="67"/>
    </row>
    <row r="1102" spans="6:11" ht="15">
      <c r="F1102" s="67"/>
      <c r="K1102" s="67"/>
    </row>
    <row r="1103" spans="6:11" ht="15">
      <c r="F1103" s="67"/>
      <c r="K1103" s="67"/>
    </row>
    <row r="1104" spans="6:11" ht="15">
      <c r="F1104" s="67"/>
      <c r="K1104" s="67"/>
    </row>
    <row r="1105" spans="6:11" ht="15">
      <c r="F1105" s="67"/>
      <c r="K1105" s="67"/>
    </row>
    <row r="1106" spans="6:11" ht="15">
      <c r="F1106" s="67"/>
      <c r="K1106" s="67"/>
    </row>
    <row r="1107" spans="6:11" ht="15">
      <c r="F1107" s="67"/>
      <c r="K1107" s="67"/>
    </row>
    <row r="1108" spans="6:11" ht="15">
      <c r="F1108" s="67"/>
      <c r="K1108" s="67"/>
    </row>
    <row r="1109" spans="6:11" ht="15">
      <c r="F1109" s="67"/>
      <c r="K1109" s="67"/>
    </row>
    <row r="1110" spans="6:11" ht="15">
      <c r="F1110" s="67"/>
      <c r="K1110" s="67"/>
    </row>
    <row r="1111" spans="6:11" ht="15">
      <c r="F1111" s="67"/>
      <c r="K1111" s="67"/>
    </row>
    <row r="1112" spans="6:11" ht="15">
      <c r="F1112" s="67"/>
      <c r="K1112" s="67"/>
    </row>
    <row r="1113" spans="6:11" ht="15">
      <c r="F1113" s="67"/>
      <c r="K1113" s="67"/>
    </row>
    <row r="1114" spans="6:11" ht="15">
      <c r="F1114" s="67"/>
      <c r="K1114" s="67"/>
    </row>
    <row r="1115" spans="6:11" ht="15">
      <c r="F1115" s="67"/>
      <c r="K1115" s="67"/>
    </row>
    <row r="1116" spans="6:11" ht="15">
      <c r="F1116" s="67"/>
      <c r="K1116" s="67"/>
    </row>
    <row r="1117" spans="6:11" ht="15">
      <c r="F1117" s="67"/>
      <c r="K1117" s="67"/>
    </row>
    <row r="1118" spans="6:11" ht="15">
      <c r="F1118" s="67"/>
      <c r="K1118" s="67"/>
    </row>
    <row r="1119" spans="6:11" ht="15">
      <c r="F1119" s="67"/>
      <c r="K1119" s="67"/>
    </row>
    <row r="1120" spans="6:11" ht="15">
      <c r="F1120" s="67"/>
      <c r="K1120" s="67"/>
    </row>
    <row r="1121" spans="6:11" ht="15">
      <c r="F1121" s="67"/>
      <c r="K1121" s="67"/>
    </row>
    <row r="1122" spans="6:11" ht="15">
      <c r="F1122" s="67"/>
      <c r="K1122" s="67"/>
    </row>
    <row r="1123" spans="6:11" ht="15">
      <c r="F1123" s="67"/>
      <c r="K1123" s="67"/>
    </row>
    <row r="1124" spans="6:11" ht="15">
      <c r="F1124" s="67"/>
      <c r="K1124" s="67"/>
    </row>
    <row r="1125" spans="6:11" ht="15">
      <c r="F1125" s="67"/>
      <c r="K1125" s="67"/>
    </row>
    <row r="1126" spans="6:11" ht="15">
      <c r="F1126" s="67"/>
      <c r="K1126" s="67"/>
    </row>
    <row r="1127" spans="6:11" ht="15">
      <c r="F1127" s="67"/>
      <c r="K1127" s="67"/>
    </row>
    <row r="1128" spans="6:11" ht="15">
      <c r="F1128" s="67"/>
      <c r="K1128" s="67"/>
    </row>
    <row r="1129" spans="6:11" ht="15">
      <c r="F1129" s="67"/>
      <c r="K1129" s="67"/>
    </row>
    <row r="1130" spans="6:11" ht="15">
      <c r="F1130" s="67"/>
      <c r="K1130" s="67"/>
    </row>
    <row r="1131" spans="6:11" ht="15">
      <c r="F1131" s="67"/>
      <c r="K1131" s="67"/>
    </row>
    <row r="1132" spans="6:11" ht="15">
      <c r="F1132" s="67"/>
      <c r="K1132" s="67"/>
    </row>
    <row r="1133" spans="6:11" ht="15">
      <c r="F1133" s="67"/>
      <c r="K1133" s="67"/>
    </row>
    <row r="1134" spans="6:11" ht="15">
      <c r="F1134" s="67"/>
      <c r="K1134" s="67"/>
    </row>
    <row r="1135" spans="6:11" ht="15">
      <c r="F1135" s="67"/>
      <c r="K1135" s="67"/>
    </row>
    <row r="1136" spans="6:11" ht="15">
      <c r="F1136" s="67"/>
      <c r="K1136" s="67"/>
    </row>
    <row r="1137" spans="6:11" ht="15">
      <c r="F1137" s="67"/>
      <c r="K1137" s="67"/>
    </row>
    <row r="1138" spans="6:11" ht="15">
      <c r="F1138" s="67"/>
      <c r="K1138" s="67"/>
    </row>
    <row r="1139" spans="6:11" ht="15">
      <c r="F1139" s="67"/>
      <c r="K1139" s="67"/>
    </row>
    <row r="1140" spans="6:11" ht="15">
      <c r="F1140" s="67"/>
      <c r="K1140" s="67"/>
    </row>
    <row r="1141" spans="6:11" ht="15">
      <c r="F1141" s="67"/>
      <c r="K1141" s="67"/>
    </row>
    <row r="1142" spans="6:11" ht="15">
      <c r="F1142" s="67"/>
      <c r="K1142" s="67"/>
    </row>
    <row r="1143" spans="6:11" ht="15">
      <c r="F1143" s="67"/>
      <c r="K1143" s="67"/>
    </row>
    <row r="1144" spans="6:11" ht="15">
      <c r="F1144" s="67"/>
      <c r="K1144" s="67"/>
    </row>
    <row r="1145" spans="6:11" ht="15">
      <c r="F1145" s="67"/>
      <c r="K1145" s="67"/>
    </row>
    <row r="1146" spans="6:11" ht="15">
      <c r="F1146" s="67"/>
      <c r="K1146" s="67"/>
    </row>
    <row r="1147" spans="6:11" ht="15">
      <c r="F1147" s="67"/>
      <c r="K1147" s="67"/>
    </row>
    <row r="1148" spans="6:11" ht="15">
      <c r="F1148" s="67"/>
      <c r="K1148" s="67"/>
    </row>
    <row r="1149" spans="6:11" ht="15">
      <c r="F1149" s="67"/>
      <c r="K1149" s="67"/>
    </row>
    <row r="1150" spans="6:11" ht="15">
      <c r="F1150" s="67"/>
      <c r="K1150" s="67"/>
    </row>
    <row r="1151" spans="6:11" ht="15">
      <c r="F1151" s="67"/>
      <c r="K1151" s="67"/>
    </row>
    <row r="1152" spans="6:11" ht="15">
      <c r="F1152" s="67"/>
      <c r="K1152" s="67"/>
    </row>
    <row r="1153" spans="6:11" ht="15">
      <c r="F1153" s="67"/>
      <c r="K1153" s="67"/>
    </row>
    <row r="1154" spans="6:11" ht="15">
      <c r="F1154" s="67"/>
      <c r="K1154" s="67"/>
    </row>
    <row r="1155" spans="6:11" ht="15">
      <c r="F1155" s="67"/>
      <c r="K1155" s="67"/>
    </row>
    <row r="1156" spans="6:11" ht="15">
      <c r="F1156" s="67"/>
      <c r="K1156" s="67"/>
    </row>
    <row r="1157" spans="6:11" ht="15">
      <c r="F1157" s="67"/>
      <c r="K1157" s="67"/>
    </row>
    <row r="1158" spans="6:11" ht="15">
      <c r="F1158" s="67"/>
      <c r="K1158" s="67"/>
    </row>
    <row r="1159" spans="6:11" ht="15">
      <c r="F1159" s="67"/>
      <c r="K1159" s="67"/>
    </row>
    <row r="1160" spans="6:11" ht="15">
      <c r="F1160" s="67"/>
      <c r="K1160" s="67"/>
    </row>
    <row r="1161" spans="6:11" ht="15">
      <c r="F1161" s="67"/>
      <c r="K1161" s="67"/>
    </row>
    <row r="1162" spans="6:11" ht="15">
      <c r="F1162" s="67"/>
      <c r="K1162" s="67"/>
    </row>
    <row r="1163" spans="6:11" ht="15">
      <c r="F1163" s="67"/>
      <c r="K1163" s="67"/>
    </row>
    <row r="1164" spans="6:11" ht="15">
      <c r="F1164" s="67"/>
      <c r="K1164" s="67"/>
    </row>
    <row r="1165" spans="6:11" ht="15">
      <c r="F1165" s="67"/>
      <c r="K1165" s="67"/>
    </row>
    <row r="1166" spans="6:11" ht="15">
      <c r="F1166" s="67"/>
      <c r="K1166" s="67"/>
    </row>
    <row r="1167" spans="6:11" ht="15">
      <c r="F1167" s="67"/>
      <c r="K1167" s="67"/>
    </row>
    <row r="1168" spans="6:11" ht="15">
      <c r="F1168" s="67"/>
      <c r="K1168" s="67"/>
    </row>
    <row r="1169" spans="6:11" ht="15">
      <c r="F1169" s="67"/>
      <c r="K1169" s="67"/>
    </row>
    <row r="1170" spans="6:11" ht="15">
      <c r="F1170" s="67"/>
      <c r="K1170" s="67"/>
    </row>
    <row r="1171" spans="6:11" ht="15">
      <c r="F1171" s="67"/>
      <c r="K1171" s="67"/>
    </row>
    <row r="1172" spans="6:11" ht="15">
      <c r="F1172" s="67"/>
      <c r="K1172" s="67"/>
    </row>
    <row r="1173" spans="6:11" ht="15">
      <c r="F1173" s="67"/>
      <c r="K1173" s="67"/>
    </row>
    <row r="1174" spans="6:11" ht="15">
      <c r="F1174" s="67"/>
      <c r="K1174" s="67"/>
    </row>
    <row r="1175" spans="6:11" ht="15">
      <c r="F1175" s="67"/>
      <c r="K1175" s="67"/>
    </row>
    <row r="1176" spans="6:11" ht="15">
      <c r="F1176" s="67"/>
      <c r="K1176" s="67"/>
    </row>
    <row r="1177" spans="6:11" ht="15">
      <c r="F1177" s="67"/>
      <c r="K1177" s="67"/>
    </row>
    <row r="1178" spans="6:11" ht="15">
      <c r="F1178" s="67"/>
      <c r="K1178" s="67"/>
    </row>
    <row r="1179" spans="6:11" ht="15">
      <c r="F1179" s="67"/>
      <c r="K1179" s="67"/>
    </row>
    <row r="1180" spans="6:11" ht="15">
      <c r="F1180" s="67"/>
      <c r="K1180" s="67"/>
    </row>
    <row r="1181" spans="6:11" ht="15">
      <c r="F1181" s="67"/>
      <c r="K1181" s="67"/>
    </row>
    <row r="1182" spans="6:11" ht="15">
      <c r="F1182" s="67"/>
      <c r="K1182" s="67"/>
    </row>
    <row r="1183" spans="6:11" ht="15">
      <c r="F1183" s="67"/>
      <c r="K1183" s="67"/>
    </row>
    <row r="1184" spans="6:11" ht="15">
      <c r="F1184" s="67"/>
      <c r="K1184" s="67"/>
    </row>
    <row r="1185" spans="6:11" ht="15">
      <c r="F1185" s="67"/>
      <c r="K1185" s="67"/>
    </row>
    <row r="1186" spans="6:11" ht="15">
      <c r="F1186" s="67"/>
      <c r="K1186" s="67"/>
    </row>
    <row r="1187" spans="6:11" ht="15">
      <c r="F1187" s="67"/>
      <c r="K1187" s="67"/>
    </row>
    <row r="1188" spans="6:11" ht="15">
      <c r="F1188" s="67"/>
      <c r="K1188" s="67"/>
    </row>
    <row r="1189" spans="6:11" ht="15">
      <c r="F1189" s="67"/>
      <c r="K1189" s="67"/>
    </row>
    <row r="1190" spans="6:11" ht="15">
      <c r="F1190" s="67"/>
      <c r="K1190" s="67"/>
    </row>
    <row r="1191" spans="6:11" ht="15">
      <c r="F1191" s="67"/>
      <c r="K1191" s="67"/>
    </row>
    <row r="1192" spans="6:11" ht="15">
      <c r="F1192" s="67"/>
      <c r="K1192" s="67"/>
    </row>
    <row r="1193" spans="6:11" ht="15">
      <c r="F1193" s="67"/>
      <c r="K1193" s="67"/>
    </row>
    <row r="1194" spans="6:11" ht="15">
      <c r="F1194" s="67"/>
      <c r="K1194" s="67"/>
    </row>
    <row r="1195" spans="6:11" ht="15">
      <c r="F1195" s="67"/>
      <c r="K1195" s="67"/>
    </row>
    <row r="1196" spans="6:11" ht="15">
      <c r="F1196" s="67"/>
      <c r="K1196" s="67"/>
    </row>
    <row r="1197" spans="6:11" ht="15">
      <c r="F1197" s="67"/>
      <c r="K1197" s="67"/>
    </row>
    <row r="1198" spans="6:11" ht="15">
      <c r="F1198" s="67"/>
      <c r="K1198" s="67"/>
    </row>
    <row r="1199" spans="6:11" ht="15">
      <c r="F1199" s="67"/>
      <c r="K1199" s="67"/>
    </row>
    <row r="1200" spans="6:11" ht="15">
      <c r="F1200" s="67"/>
      <c r="K1200" s="67"/>
    </row>
    <row r="1201" spans="6:11" ht="15">
      <c r="F1201" s="67"/>
      <c r="K1201" s="67"/>
    </row>
    <row r="1202" spans="6:11" ht="15">
      <c r="F1202" s="67"/>
      <c r="K1202" s="67"/>
    </row>
    <row r="1203" spans="6:11" ht="15">
      <c r="F1203" s="67"/>
      <c r="K1203" s="67"/>
    </row>
    <row r="1204" spans="6:11" ht="15">
      <c r="F1204" s="67"/>
      <c r="K1204" s="67"/>
    </row>
    <row r="1205" spans="6:11" ht="15">
      <c r="F1205" s="67"/>
      <c r="K1205" s="67"/>
    </row>
    <row r="1206" spans="6:11" ht="15">
      <c r="F1206" s="67"/>
      <c r="K1206" s="67"/>
    </row>
    <row r="1207" spans="6:11" ht="15">
      <c r="F1207" s="67"/>
      <c r="K1207" s="67"/>
    </row>
    <row r="1208" spans="6:11" ht="15">
      <c r="F1208" s="67"/>
      <c r="K1208" s="67"/>
    </row>
    <row r="1209" spans="6:11" ht="15">
      <c r="F1209" s="67"/>
      <c r="K1209" s="67"/>
    </row>
    <row r="1210" spans="6:11" ht="15">
      <c r="F1210" s="67"/>
      <c r="K1210" s="67"/>
    </row>
    <row r="1211" spans="6:11" ht="15">
      <c r="F1211" s="67"/>
      <c r="K1211" s="67"/>
    </row>
    <row r="1212" spans="6:11" ht="15">
      <c r="F1212" s="67"/>
      <c r="K1212" s="67"/>
    </row>
    <row r="1213" spans="6:11" ht="15">
      <c r="F1213" s="67"/>
      <c r="K1213" s="67"/>
    </row>
    <row r="1214" spans="6:11" ht="15">
      <c r="F1214" s="67"/>
      <c r="K1214" s="67"/>
    </row>
    <row r="1215" spans="6:11" ht="15">
      <c r="F1215" s="67"/>
      <c r="K1215" s="67"/>
    </row>
    <row r="1216" spans="6:11" ht="15">
      <c r="F1216" s="67"/>
      <c r="K1216" s="67"/>
    </row>
    <row r="1217" spans="6:11" ht="15">
      <c r="F1217" s="67"/>
      <c r="K1217" s="67"/>
    </row>
    <row r="1218" spans="6:11" ht="15">
      <c r="F1218" s="67"/>
      <c r="K1218" s="67"/>
    </row>
    <row r="1219" spans="6:11" ht="15">
      <c r="F1219" s="67"/>
      <c r="K1219" s="67"/>
    </row>
    <row r="1220" spans="6:11" ht="15">
      <c r="F1220" s="67"/>
      <c r="K1220" s="67"/>
    </row>
    <row r="1221" spans="6:11" ht="15">
      <c r="F1221" s="67"/>
      <c r="K1221" s="67"/>
    </row>
    <row r="1222" spans="6:11" ht="15">
      <c r="F1222" s="67"/>
      <c r="K1222" s="67"/>
    </row>
    <row r="1223" spans="6:11" ht="15">
      <c r="F1223" s="67"/>
      <c r="K1223" s="67"/>
    </row>
    <row r="1224" spans="6:11" ht="15">
      <c r="F1224" s="67"/>
      <c r="K1224" s="67"/>
    </row>
    <row r="1225" spans="6:11" ht="15">
      <c r="F1225" s="67"/>
      <c r="K1225" s="67"/>
    </row>
    <row r="1226" spans="6:11" ht="15">
      <c r="F1226" s="67"/>
      <c r="K1226" s="67"/>
    </row>
    <row r="1227" spans="6:11" ht="15">
      <c r="F1227" s="67"/>
      <c r="K1227" s="67"/>
    </row>
    <row r="1228" spans="6:11" ht="15">
      <c r="F1228" s="67"/>
      <c r="K1228" s="67"/>
    </row>
    <row r="1229" spans="6:11" ht="15">
      <c r="F1229" s="67"/>
      <c r="K1229" s="67"/>
    </row>
    <row r="1230" spans="6:11" ht="15">
      <c r="F1230" s="67"/>
      <c r="K1230" s="67"/>
    </row>
    <row r="1231" spans="6:11" ht="15">
      <c r="F1231" s="67"/>
      <c r="K1231" s="67"/>
    </row>
    <row r="1232" spans="6:11" ht="15">
      <c r="F1232" s="67"/>
      <c r="K1232" s="67"/>
    </row>
    <row r="1233" spans="6:11" ht="15">
      <c r="F1233" s="67"/>
      <c r="K1233" s="67"/>
    </row>
    <row r="1234" spans="6:11" ht="15">
      <c r="F1234" s="67"/>
      <c r="K1234" s="67"/>
    </row>
    <row r="1235" spans="6:11" ht="15">
      <c r="F1235" s="67"/>
      <c r="K1235" s="67"/>
    </row>
    <row r="1236" spans="6:11" ht="15">
      <c r="F1236" s="67"/>
      <c r="K1236" s="67"/>
    </row>
    <row r="1237" spans="6:11" ht="15">
      <c r="F1237" s="67"/>
      <c r="K1237" s="67"/>
    </row>
    <row r="1238" spans="6:11" ht="15">
      <c r="F1238" s="67"/>
      <c r="K1238" s="67"/>
    </row>
    <row r="1239" spans="6:11" ht="15">
      <c r="F1239" s="67"/>
      <c r="K1239" s="67"/>
    </row>
    <row r="1240" spans="6:11" ht="15">
      <c r="F1240" s="67"/>
      <c r="K1240" s="67"/>
    </row>
    <row r="1241" spans="6:11" ht="15">
      <c r="F1241" s="67"/>
      <c r="K1241" s="67"/>
    </row>
    <row r="1242" spans="6:11" ht="15">
      <c r="F1242" s="67"/>
      <c r="K1242" s="67"/>
    </row>
    <row r="1243" spans="6:11" ht="15">
      <c r="F1243" s="67"/>
      <c r="K1243" s="67"/>
    </row>
    <row r="1244" spans="6:11" ht="15">
      <c r="F1244" s="67"/>
      <c r="K1244" s="67"/>
    </row>
    <row r="1245" spans="6:11" ht="15">
      <c r="F1245" s="67"/>
      <c r="K1245" s="67"/>
    </row>
    <row r="1246" spans="6:11" ht="15">
      <c r="F1246" s="67"/>
      <c r="K1246" s="67"/>
    </row>
    <row r="1247" spans="6:11" ht="15">
      <c r="F1247" s="67"/>
      <c r="K1247" s="67"/>
    </row>
    <row r="1248" spans="6:11" ht="15">
      <c r="F1248" s="67"/>
      <c r="K1248" s="67"/>
    </row>
    <row r="1249" spans="6:11" ht="15">
      <c r="F1249" s="67"/>
      <c r="K1249" s="67"/>
    </row>
    <row r="1250" spans="6:11" ht="15">
      <c r="F1250" s="67"/>
      <c r="K1250" s="67"/>
    </row>
    <row r="1251" spans="6:11" ht="15">
      <c r="F1251" s="67"/>
      <c r="K1251" s="67"/>
    </row>
    <row r="1252" spans="6:11" ht="15">
      <c r="F1252" s="67"/>
      <c r="K1252" s="67"/>
    </row>
    <row r="1253" spans="6:11" ht="15">
      <c r="F1253" s="67"/>
      <c r="K1253" s="67"/>
    </row>
    <row r="1254" spans="6:11" ht="15">
      <c r="F1254" s="67"/>
      <c r="K1254" s="67"/>
    </row>
    <row r="1255" spans="6:11" ht="15">
      <c r="F1255" s="67"/>
      <c r="K1255" s="67"/>
    </row>
    <row r="1256" spans="6:11" ht="15">
      <c r="F1256" s="67"/>
      <c r="K1256" s="67"/>
    </row>
    <row r="1257" spans="6:11" ht="15">
      <c r="F1257" s="67"/>
      <c r="K1257" s="67"/>
    </row>
    <row r="1258" spans="6:11" ht="15">
      <c r="F1258" s="67"/>
      <c r="K1258" s="67"/>
    </row>
    <row r="1259" spans="6:11" ht="15">
      <c r="F1259" s="67"/>
      <c r="K1259" s="67"/>
    </row>
    <row r="1260" spans="6:11" ht="15">
      <c r="F1260" s="67"/>
      <c r="K1260" s="67"/>
    </row>
    <row r="1261" spans="6:11" ht="15">
      <c r="F1261" s="67"/>
      <c r="K1261" s="67"/>
    </row>
    <row r="1262" spans="6:11" ht="15">
      <c r="F1262" s="67"/>
      <c r="K1262" s="67"/>
    </row>
    <row r="1263" spans="6:11" ht="15">
      <c r="F1263" s="67"/>
      <c r="K1263" s="67"/>
    </row>
    <row r="1264" spans="6:11" ht="15">
      <c r="F1264" s="67"/>
      <c r="K1264" s="67"/>
    </row>
    <row r="1265" spans="6:11" ht="15">
      <c r="F1265" s="67"/>
      <c r="K1265" s="67"/>
    </row>
    <row r="1266" spans="6:11" ht="15">
      <c r="F1266" s="67"/>
      <c r="K1266" s="67"/>
    </row>
    <row r="1267" spans="6:11" ht="15">
      <c r="F1267" s="67"/>
      <c r="K1267" s="67"/>
    </row>
    <row r="1268" spans="6:11" ht="15">
      <c r="F1268" s="67"/>
      <c r="K1268" s="67"/>
    </row>
    <row r="1269" spans="6:11" ht="15">
      <c r="F1269" s="67"/>
      <c r="K1269" s="67"/>
    </row>
    <row r="1270" spans="6:11" ht="15">
      <c r="F1270" s="67"/>
      <c r="K1270" s="67"/>
    </row>
    <row r="1271" spans="6:11" ht="15">
      <c r="F1271" s="67"/>
      <c r="K1271" s="67"/>
    </row>
    <row r="1272" spans="6:11" ht="15">
      <c r="F1272" s="67"/>
      <c r="K1272" s="67"/>
    </row>
    <row r="1273" spans="6:11" ht="15">
      <c r="F1273" s="67"/>
      <c r="K1273" s="67"/>
    </row>
    <row r="1274" spans="6:11" ht="15">
      <c r="F1274" s="67"/>
      <c r="K1274" s="67"/>
    </row>
    <row r="1275" spans="6:11" ht="15">
      <c r="F1275" s="67"/>
      <c r="K1275" s="67"/>
    </row>
    <row r="1276" spans="6:11" ht="15">
      <c r="F1276" s="67"/>
      <c r="K1276" s="67"/>
    </row>
    <row r="1277" spans="6:11" ht="15">
      <c r="F1277" s="67"/>
      <c r="K1277" s="67"/>
    </row>
    <row r="1278" spans="6:11" ht="15">
      <c r="F1278" s="67"/>
      <c r="K1278" s="67"/>
    </row>
    <row r="1279" spans="6:11" ht="15">
      <c r="F1279" s="67"/>
      <c r="K1279" s="67"/>
    </row>
    <row r="1280" spans="6:11" ht="15">
      <c r="F1280" s="67"/>
      <c r="K1280" s="67"/>
    </row>
    <row r="1281" spans="6:11" ht="15">
      <c r="F1281" s="67"/>
      <c r="K1281" s="67"/>
    </row>
    <row r="1282" spans="6:11" ht="15">
      <c r="F1282" s="67"/>
      <c r="K1282" s="67"/>
    </row>
    <row r="1283" spans="6:11" ht="15">
      <c r="F1283" s="67"/>
      <c r="K1283" s="67"/>
    </row>
    <row r="1284" spans="6:11" ht="15">
      <c r="F1284" s="67"/>
      <c r="K1284" s="67"/>
    </row>
    <row r="1285" spans="6:11" ht="15">
      <c r="F1285" s="67"/>
      <c r="K1285" s="67"/>
    </row>
    <row r="1286" spans="6:11" ht="15">
      <c r="F1286" s="67"/>
      <c r="K1286" s="67"/>
    </row>
    <row r="1287" spans="6:11" ht="15">
      <c r="F1287" s="67"/>
      <c r="K1287" s="67"/>
    </row>
    <row r="1288" spans="6:11" ht="15">
      <c r="F1288" s="67"/>
      <c r="K1288" s="67"/>
    </row>
    <row r="1289" spans="6:11" ht="15">
      <c r="F1289" s="67"/>
      <c r="K1289" s="67"/>
    </row>
    <row r="1290" spans="6:11" ht="15">
      <c r="F1290" s="67"/>
      <c r="K1290" s="67"/>
    </row>
    <row r="1291" spans="6:11" ht="15">
      <c r="F1291" s="67"/>
      <c r="K1291" s="67"/>
    </row>
    <row r="1292" spans="6:11" ht="15">
      <c r="F1292" s="67"/>
      <c r="K1292" s="67"/>
    </row>
    <row r="1293" spans="6:11" ht="15">
      <c r="F1293" s="67"/>
      <c r="K1293" s="67"/>
    </row>
    <row r="1294" spans="6:11" ht="15">
      <c r="F1294" s="67"/>
      <c r="K1294" s="67"/>
    </row>
    <row r="1295" spans="6:11" ht="15">
      <c r="F1295" s="67"/>
      <c r="K1295" s="67"/>
    </row>
    <row r="1296" spans="6:11" ht="15">
      <c r="F1296" s="67"/>
      <c r="K1296" s="67"/>
    </row>
    <row r="1297" spans="6:11" ht="15">
      <c r="F1297" s="67"/>
      <c r="K1297" s="67"/>
    </row>
    <row r="1298" spans="6:11" ht="15">
      <c r="F1298" s="67"/>
      <c r="K1298" s="67"/>
    </row>
    <row r="1299" spans="6:11" ht="15">
      <c r="F1299" s="67"/>
      <c r="K1299" s="67"/>
    </row>
    <row r="1300" spans="6:11" ht="15">
      <c r="F1300" s="67"/>
      <c r="K1300" s="67"/>
    </row>
    <row r="1301" spans="6:11" ht="15">
      <c r="F1301" s="67"/>
      <c r="K1301" s="67"/>
    </row>
    <row r="1302" spans="6:11" ht="15">
      <c r="F1302" s="67"/>
      <c r="K1302" s="67"/>
    </row>
    <row r="1303" spans="6:11" ht="15">
      <c r="F1303" s="67"/>
      <c r="K1303" s="67"/>
    </row>
    <row r="1304" spans="6:11" ht="15">
      <c r="F1304" s="67"/>
      <c r="K1304" s="67"/>
    </row>
    <row r="1305" spans="6:11" ht="15">
      <c r="F1305" s="67"/>
      <c r="K1305" s="67"/>
    </row>
    <row r="1306" spans="6:11" ht="15">
      <c r="F1306" s="67"/>
      <c r="K1306" s="67"/>
    </row>
    <row r="1307" spans="6:11" ht="15">
      <c r="F1307" s="67"/>
      <c r="K1307" s="67"/>
    </row>
    <row r="1308" spans="6:11" ht="15">
      <c r="F1308" s="67"/>
      <c r="K1308" s="67"/>
    </row>
    <row r="1309" spans="6:11" ht="15">
      <c r="F1309" s="67"/>
      <c r="K1309" s="67"/>
    </row>
    <row r="1310" spans="6:11" ht="15">
      <c r="F1310" s="67"/>
      <c r="K1310" s="67"/>
    </row>
    <row r="1311" spans="6:11" ht="15">
      <c r="F1311" s="67"/>
      <c r="K1311" s="67"/>
    </row>
    <row r="1312" spans="6:11" ht="15">
      <c r="F1312" s="67"/>
      <c r="K1312" s="67"/>
    </row>
    <row r="1313" spans="6:11" ht="15">
      <c r="F1313" s="67"/>
      <c r="K1313" s="67"/>
    </row>
    <row r="1314" spans="6:11" ht="15">
      <c r="F1314" s="67"/>
      <c r="K1314" s="67"/>
    </row>
    <row r="1315" spans="6:11" ht="15">
      <c r="F1315" s="67"/>
      <c r="K1315" s="67"/>
    </row>
    <row r="1316" spans="6:11" ht="15">
      <c r="F1316" s="67"/>
      <c r="K1316" s="67"/>
    </row>
    <row r="1317" spans="6:11" ht="15">
      <c r="F1317" s="67"/>
      <c r="K1317" s="67"/>
    </row>
    <row r="1318" spans="6:11" ht="15">
      <c r="F1318" s="67"/>
      <c r="K1318" s="67"/>
    </row>
    <row r="1319" spans="6:11" ht="15">
      <c r="F1319" s="67"/>
      <c r="K1319" s="67"/>
    </row>
    <row r="1320" spans="6:11" ht="15">
      <c r="F1320" s="67"/>
      <c r="K1320" s="67"/>
    </row>
    <row r="1321" spans="6:11" ht="15">
      <c r="F1321" s="67"/>
      <c r="K1321" s="67"/>
    </row>
    <row r="1322" spans="6:11" ht="15">
      <c r="F1322" s="67"/>
      <c r="K1322" s="67"/>
    </row>
    <row r="1323" spans="6:11" ht="15">
      <c r="F1323" s="67"/>
      <c r="K1323" s="67"/>
    </row>
    <row r="1324" spans="6:11" ht="15">
      <c r="F1324" s="67"/>
      <c r="K1324" s="67"/>
    </row>
    <row r="1325" spans="6:11" ht="15">
      <c r="F1325" s="67"/>
      <c r="K1325" s="67"/>
    </row>
    <row r="1326" spans="6:11" ht="15">
      <c r="F1326" s="67"/>
      <c r="K1326" s="67"/>
    </row>
    <row r="1327" spans="6:11" ht="15">
      <c r="F1327" s="67"/>
      <c r="K1327" s="67"/>
    </row>
    <row r="1328" spans="6:11" ht="15">
      <c r="F1328" s="67"/>
      <c r="K1328" s="67"/>
    </row>
    <row r="1329" spans="6:11" ht="15">
      <c r="F1329" s="67"/>
      <c r="K1329" s="67"/>
    </row>
    <row r="1330" spans="6:11" ht="15">
      <c r="F1330" s="67"/>
      <c r="K1330" s="67"/>
    </row>
    <row r="1331" spans="6:11" ht="15">
      <c r="F1331" s="67"/>
      <c r="K1331" s="67"/>
    </row>
    <row r="1332" spans="6:11" ht="15">
      <c r="F1332" s="67"/>
      <c r="K1332" s="67"/>
    </row>
    <row r="1333" spans="6:11" ht="15">
      <c r="F1333" s="67"/>
      <c r="K1333" s="67"/>
    </row>
    <row r="1334" spans="6:11" ht="15">
      <c r="F1334" s="67"/>
      <c r="K1334" s="67"/>
    </row>
    <row r="1335" spans="6:11" ht="15">
      <c r="F1335" s="67"/>
      <c r="K1335" s="67"/>
    </row>
    <row r="1336" spans="6:11" ht="15">
      <c r="F1336" s="67"/>
      <c r="K1336" s="67"/>
    </row>
    <row r="1337" spans="6:11" ht="15">
      <c r="F1337" s="67"/>
      <c r="K1337" s="67"/>
    </row>
    <row r="1338" spans="6:11" ht="15">
      <c r="F1338" s="67"/>
      <c r="K1338" s="67"/>
    </row>
    <row r="1339" spans="6:11" ht="15">
      <c r="F1339" s="67"/>
      <c r="K1339" s="67"/>
    </row>
    <row r="1340" spans="6:11" ht="15">
      <c r="F1340" s="67"/>
      <c r="K1340" s="67"/>
    </row>
    <row r="1341" spans="6:11" ht="15">
      <c r="F1341" s="67"/>
      <c r="K1341" s="67"/>
    </row>
    <row r="1342" spans="6:11" ht="15">
      <c r="F1342" s="67"/>
      <c r="K1342" s="67"/>
    </row>
    <row r="1343" spans="6:11" ht="15">
      <c r="F1343" s="67"/>
      <c r="K1343" s="67"/>
    </row>
    <row r="1344" spans="6:11" ht="15">
      <c r="F1344" s="67"/>
      <c r="K1344" s="67"/>
    </row>
    <row r="1345" spans="6:11" ht="15">
      <c r="F1345" s="67"/>
      <c r="K1345" s="67"/>
    </row>
    <row r="1346" spans="6:11" ht="15">
      <c r="F1346" s="67"/>
      <c r="K1346" s="67"/>
    </row>
    <row r="1347" spans="6:11" ht="15">
      <c r="F1347" s="67"/>
      <c r="K1347" s="67"/>
    </row>
    <row r="1348" spans="6:11" ht="15">
      <c r="F1348" s="67"/>
      <c r="K1348" s="67"/>
    </row>
    <row r="1349" spans="6:11" ht="15">
      <c r="F1349" s="67"/>
      <c r="K1349" s="67"/>
    </row>
    <row r="1350" spans="6:11" ht="15">
      <c r="F1350" s="67"/>
      <c r="K1350" s="67"/>
    </row>
    <row r="1351" spans="6:11" ht="15">
      <c r="F1351" s="67"/>
      <c r="K1351" s="67"/>
    </row>
    <row r="1352" spans="6:11" ht="15">
      <c r="F1352" s="67"/>
      <c r="K1352" s="67"/>
    </row>
    <row r="1353" spans="6:11" ht="15">
      <c r="F1353" s="67"/>
      <c r="K1353" s="67"/>
    </row>
    <row r="1354" spans="6:11" ht="15">
      <c r="F1354" s="67"/>
      <c r="K1354" s="67"/>
    </row>
    <row r="1355" spans="6:11" ht="15">
      <c r="F1355" s="67"/>
      <c r="K1355" s="67"/>
    </row>
    <row r="1356" spans="6:11" ht="15">
      <c r="F1356" s="67"/>
      <c r="K1356" s="67"/>
    </row>
    <row r="1357" spans="6:11" ht="15">
      <c r="F1357" s="67"/>
      <c r="K1357" s="67"/>
    </row>
    <row r="1358" spans="6:11" ht="15">
      <c r="F1358" s="67"/>
      <c r="K1358" s="67"/>
    </row>
    <row r="1359" spans="6:11" ht="15">
      <c r="F1359" s="67"/>
      <c r="K1359" s="67"/>
    </row>
    <row r="1360" spans="6:11" ht="15">
      <c r="F1360" s="67"/>
      <c r="K1360" s="67"/>
    </row>
    <row r="1361" spans="6:11" ht="15">
      <c r="F1361" s="67"/>
      <c r="K1361" s="67"/>
    </row>
    <row r="1362" spans="6:11" ht="15">
      <c r="F1362" s="67"/>
      <c r="K1362" s="67"/>
    </row>
    <row r="1363" spans="6:11" ht="15">
      <c r="F1363" s="67"/>
      <c r="K1363" s="67"/>
    </row>
    <row r="1364" spans="6:11" ht="15">
      <c r="F1364" s="67"/>
      <c r="K1364" s="67"/>
    </row>
    <row r="1365" spans="6:11" ht="15">
      <c r="F1365" s="67"/>
      <c r="K1365" s="67"/>
    </row>
    <row r="1366" spans="6:11" ht="15">
      <c r="F1366" s="67"/>
      <c r="K1366" s="67"/>
    </row>
    <row r="1367" spans="6:11" ht="15">
      <c r="F1367" s="67"/>
      <c r="K1367" s="67"/>
    </row>
    <row r="1368" spans="6:11" ht="15">
      <c r="F1368" s="67"/>
      <c r="K1368" s="67"/>
    </row>
    <row r="1369" spans="6:11" ht="15">
      <c r="F1369" s="67"/>
      <c r="K1369" s="67"/>
    </row>
    <row r="1370" spans="6:11" ht="15">
      <c r="F1370" s="67"/>
      <c r="K1370" s="67"/>
    </row>
    <row r="1371" spans="6:11" ht="15">
      <c r="F1371" s="67"/>
      <c r="K1371" s="67"/>
    </row>
    <row r="1372" spans="6:11" ht="15">
      <c r="F1372" s="67"/>
      <c r="K1372" s="67"/>
    </row>
    <row r="1373" spans="6:11" ht="15">
      <c r="F1373" s="67"/>
      <c r="K1373" s="67"/>
    </row>
    <row r="1374" spans="6:11" ht="15">
      <c r="F1374" s="67"/>
      <c r="K1374" s="67"/>
    </row>
    <row r="1375" spans="6:11" ht="15">
      <c r="F1375" s="67"/>
      <c r="K1375" s="67"/>
    </row>
    <row r="1376" spans="6:11" ht="15">
      <c r="F1376" s="67"/>
      <c r="K1376" s="67"/>
    </row>
    <row r="1377" spans="6:11" ht="15">
      <c r="F1377" s="67"/>
      <c r="K1377" s="67"/>
    </row>
    <row r="1378" spans="6:11" ht="15">
      <c r="F1378" s="67"/>
      <c r="K1378" s="67"/>
    </row>
    <row r="1379" spans="6:11" ht="15">
      <c r="F1379" s="67"/>
      <c r="K1379" s="67"/>
    </row>
    <row r="1380" spans="6:11" ht="15">
      <c r="F1380" s="67"/>
      <c r="K1380" s="67"/>
    </row>
    <row r="1381" spans="6:11" ht="15">
      <c r="F1381" s="67"/>
      <c r="K1381" s="67"/>
    </row>
    <row r="1382" spans="6:11" ht="15">
      <c r="F1382" s="67"/>
      <c r="K1382" s="67"/>
    </row>
    <row r="1383" spans="6:11" ht="15">
      <c r="F1383" s="67"/>
      <c r="K1383" s="67"/>
    </row>
    <row r="1384" spans="6:11" ht="15">
      <c r="F1384" s="67"/>
      <c r="K1384" s="67"/>
    </row>
    <row r="1385" spans="6:11" ht="15">
      <c r="F1385" s="67"/>
      <c r="K1385" s="67"/>
    </row>
    <row r="1386" spans="6:11" ht="15">
      <c r="F1386" s="67"/>
      <c r="K1386" s="67"/>
    </row>
    <row r="1387" spans="6:11" ht="15">
      <c r="F1387" s="67"/>
      <c r="K1387" s="67"/>
    </row>
    <row r="1388" spans="6:11" ht="15">
      <c r="F1388" s="67"/>
      <c r="K1388" s="67"/>
    </row>
    <row r="1389" spans="6:11" ht="15">
      <c r="F1389" s="67"/>
      <c r="K1389" s="67"/>
    </row>
    <row r="1390" spans="6:11" ht="15">
      <c r="F1390" s="67"/>
      <c r="K1390" s="67"/>
    </row>
    <row r="1391" spans="6:11" ht="15">
      <c r="F1391" s="67"/>
      <c r="K1391" s="67"/>
    </row>
    <row r="1392" spans="6:11" ht="15">
      <c r="F1392" s="67"/>
      <c r="K1392" s="67"/>
    </row>
    <row r="1393" spans="6:11" ht="15">
      <c r="F1393" s="67"/>
      <c r="K1393" s="67"/>
    </row>
    <row r="1394" spans="6:11" ht="15">
      <c r="F1394" s="67"/>
      <c r="K1394" s="67"/>
    </row>
    <row r="1395" spans="6:11" ht="15">
      <c r="F1395" s="67"/>
      <c r="K1395" s="67"/>
    </row>
    <row r="1396" spans="6:11" ht="15">
      <c r="F1396" s="67"/>
      <c r="K1396" s="67"/>
    </row>
    <row r="1397" spans="6:11" ht="15">
      <c r="F1397" s="67"/>
      <c r="K1397" s="67"/>
    </row>
    <row r="1398" spans="6:11" ht="15">
      <c r="F1398" s="67"/>
      <c r="K1398" s="67"/>
    </row>
    <row r="1399" spans="6:11" ht="15">
      <c r="F1399" s="67"/>
      <c r="K1399" s="67"/>
    </row>
    <row r="1400" spans="6:11" ht="15">
      <c r="F1400" s="67"/>
      <c r="K1400" s="67"/>
    </row>
    <row r="1401" spans="6:11" ht="15">
      <c r="F1401" s="67"/>
      <c r="K1401" s="67"/>
    </row>
    <row r="1402" spans="6:11" ht="15">
      <c r="F1402" s="67"/>
      <c r="K1402" s="67"/>
    </row>
    <row r="1403" spans="6:11" ht="15">
      <c r="F1403" s="67"/>
      <c r="K1403" s="67"/>
    </row>
    <row r="1404" spans="6:11" ht="15">
      <c r="F1404" s="67"/>
      <c r="K1404" s="67"/>
    </row>
    <row r="1405" spans="6:11" ht="15">
      <c r="F1405" s="67"/>
      <c r="K1405" s="67"/>
    </row>
    <row r="1406" spans="6:11" ht="15">
      <c r="F1406" s="67"/>
      <c r="K1406" s="67"/>
    </row>
    <row r="1407" spans="6:11" ht="15">
      <c r="F1407" s="67"/>
      <c r="K1407" s="67"/>
    </row>
    <row r="1408" spans="6:11" ht="15">
      <c r="F1408" s="67"/>
      <c r="K1408" s="67"/>
    </row>
    <row r="1409" spans="6:11" ht="15">
      <c r="F1409" s="67"/>
      <c r="K1409" s="67"/>
    </row>
    <row r="1410" spans="6:11" ht="15">
      <c r="F1410" s="67"/>
      <c r="K1410" s="67"/>
    </row>
    <row r="1411" spans="6:11" ht="15">
      <c r="F1411" s="67"/>
      <c r="K1411" s="67"/>
    </row>
    <row r="1412" spans="6:11" ht="15">
      <c r="F1412" s="67"/>
      <c r="K1412" s="67"/>
    </row>
    <row r="1413" spans="6:11" ht="15">
      <c r="F1413" s="67"/>
      <c r="K1413" s="67"/>
    </row>
    <row r="1414" spans="6:11" ht="15">
      <c r="F1414" s="67"/>
      <c r="K1414" s="67"/>
    </row>
    <row r="1415" spans="6:11" ht="15">
      <c r="F1415" s="67"/>
      <c r="K1415" s="67"/>
    </row>
    <row r="1416" spans="6:11" ht="15">
      <c r="F1416" s="67"/>
      <c r="K1416" s="67"/>
    </row>
    <row r="1417" spans="6:11" ht="15">
      <c r="F1417" s="67"/>
      <c r="K1417" s="67"/>
    </row>
    <row r="1418" spans="6:11" ht="15">
      <c r="F1418" s="67"/>
      <c r="K1418" s="67"/>
    </row>
    <row r="1419" spans="6:11" ht="15">
      <c r="F1419" s="67"/>
      <c r="K1419" s="67"/>
    </row>
    <row r="1420" spans="6:11" ht="15">
      <c r="F1420" s="67"/>
      <c r="K1420" s="67"/>
    </row>
    <row r="1421" spans="6:11" ht="15">
      <c r="F1421" s="67"/>
      <c r="K1421" s="67"/>
    </row>
    <row r="1422" spans="6:11" ht="15">
      <c r="F1422" s="67"/>
      <c r="K1422" s="67"/>
    </row>
    <row r="1423" spans="6:11" ht="15">
      <c r="F1423" s="67"/>
      <c r="K1423" s="67"/>
    </row>
    <row r="1424" spans="6:11" ht="15">
      <c r="F1424" s="67"/>
      <c r="K1424" s="67"/>
    </row>
    <row r="1425" spans="6:11" ht="15">
      <c r="F1425" s="67"/>
      <c r="K1425" s="67"/>
    </row>
    <row r="1426" spans="6:11" ht="15">
      <c r="F1426" s="67"/>
      <c r="K1426" s="67"/>
    </row>
    <row r="1427" spans="6:11" ht="15">
      <c r="F1427" s="67"/>
      <c r="K1427" s="67"/>
    </row>
    <row r="1428" spans="6:11" ht="15">
      <c r="F1428" s="67"/>
      <c r="K1428" s="67"/>
    </row>
    <row r="1429" spans="6:11" ht="15">
      <c r="F1429" s="67"/>
      <c r="K1429" s="67"/>
    </row>
    <row r="1430" spans="6:11" ht="15">
      <c r="F1430" s="67"/>
      <c r="K1430" s="67"/>
    </row>
    <row r="1431" spans="6:11" ht="15">
      <c r="F1431" s="67"/>
      <c r="K1431" s="67"/>
    </row>
    <row r="1432" spans="6:11" ht="15">
      <c r="F1432" s="67"/>
      <c r="K1432" s="67"/>
    </row>
    <row r="1433" spans="6:11" ht="15">
      <c r="F1433" s="67"/>
      <c r="K1433" s="67"/>
    </row>
    <row r="1434" spans="6:11" ht="15">
      <c r="F1434" s="67"/>
      <c r="K1434" s="67"/>
    </row>
    <row r="1435" spans="6:11" ht="15">
      <c r="F1435" s="67"/>
      <c r="K1435" s="67"/>
    </row>
    <row r="1436" spans="6:11" ht="15">
      <c r="F1436" s="67"/>
      <c r="K1436" s="67"/>
    </row>
    <row r="1437" spans="6:11" ht="15">
      <c r="F1437" s="67"/>
      <c r="K1437" s="67"/>
    </row>
    <row r="1438" spans="6:11" ht="15">
      <c r="F1438" s="67"/>
      <c r="K1438" s="67"/>
    </row>
    <row r="1439" spans="6:11" ht="15">
      <c r="F1439" s="67"/>
      <c r="K1439" s="67"/>
    </row>
    <row r="1440" spans="6:11" ht="15">
      <c r="F1440" s="67"/>
      <c r="K1440" s="67"/>
    </row>
    <row r="1441" spans="6:11" ht="15">
      <c r="F1441" s="67"/>
      <c r="K1441" s="67"/>
    </row>
    <row r="1442" spans="6:11" ht="15">
      <c r="F1442" s="67"/>
      <c r="K1442" s="67"/>
    </row>
    <row r="1443" spans="6:11" ht="15">
      <c r="F1443" s="67"/>
      <c r="K1443" s="67"/>
    </row>
    <row r="1444" spans="6:11" ht="15">
      <c r="F1444" s="67"/>
      <c r="K1444" s="67"/>
    </row>
    <row r="1445" spans="6:11" ht="15">
      <c r="F1445" s="67"/>
      <c r="K1445" s="67"/>
    </row>
    <row r="1446" spans="6:11" ht="15">
      <c r="F1446" s="67"/>
      <c r="K1446" s="67"/>
    </row>
    <row r="1447" spans="6:11" ht="15">
      <c r="F1447" s="67"/>
      <c r="K1447" s="67"/>
    </row>
    <row r="1448" spans="6:11" ht="15">
      <c r="F1448" s="67"/>
      <c r="K1448" s="67"/>
    </row>
    <row r="1449" spans="6:11" ht="15">
      <c r="F1449" s="67"/>
      <c r="K1449" s="67"/>
    </row>
    <row r="1450" spans="6:11" ht="15">
      <c r="F1450" s="67"/>
      <c r="K1450" s="67"/>
    </row>
    <row r="1451" spans="6:11" ht="15">
      <c r="F1451" s="67"/>
      <c r="K1451" s="67"/>
    </row>
    <row r="1452" spans="6:11" ht="15">
      <c r="F1452" s="67"/>
      <c r="K1452" s="67"/>
    </row>
    <row r="1453" spans="6:11" ht="15">
      <c r="F1453" s="67"/>
      <c r="K1453" s="67"/>
    </row>
    <row r="1454" spans="6:11" ht="15">
      <c r="F1454" s="67"/>
      <c r="K1454" s="67"/>
    </row>
    <row r="1455" spans="6:11" ht="15">
      <c r="F1455" s="67"/>
      <c r="K1455" s="67"/>
    </row>
    <row r="1456" spans="6:11" ht="15">
      <c r="F1456" s="67"/>
      <c r="K1456" s="67"/>
    </row>
    <row r="1457" spans="6:11" ht="15">
      <c r="F1457" s="67"/>
      <c r="K1457" s="67"/>
    </row>
    <row r="1458" spans="6:11" ht="15">
      <c r="F1458" s="67"/>
      <c r="K1458" s="67"/>
    </row>
    <row r="1459" spans="6:11" ht="15">
      <c r="F1459" s="67"/>
      <c r="K1459" s="67"/>
    </row>
    <row r="1460" spans="6:11" ht="15">
      <c r="F1460" s="67"/>
      <c r="K1460" s="67"/>
    </row>
    <row r="1461" spans="6:11" ht="15">
      <c r="F1461" s="67"/>
      <c r="K1461" s="67"/>
    </row>
    <row r="1462" spans="6:11" ht="15">
      <c r="F1462" s="67"/>
      <c r="K1462" s="67"/>
    </row>
    <row r="1463" spans="6:11" ht="15">
      <c r="F1463" s="67"/>
      <c r="K1463" s="67"/>
    </row>
    <row r="1464" spans="6:11" ht="15">
      <c r="F1464" s="67"/>
      <c r="K1464" s="67"/>
    </row>
    <row r="1465" spans="6:11" ht="15">
      <c r="F1465" s="67"/>
      <c r="K1465" s="67"/>
    </row>
    <row r="1466" spans="6:11" ht="15">
      <c r="F1466" s="67"/>
      <c r="K1466" s="67"/>
    </row>
    <row r="1467" spans="6:11" ht="15">
      <c r="F1467" s="67"/>
      <c r="K1467" s="67"/>
    </row>
    <row r="1468" spans="6:11" ht="15">
      <c r="F1468" s="67"/>
      <c r="K1468" s="67"/>
    </row>
    <row r="1469" spans="6:11" ht="15">
      <c r="F1469" s="67"/>
      <c r="K1469" s="67"/>
    </row>
    <row r="1470" spans="6:11" ht="15">
      <c r="F1470" s="67"/>
      <c r="K1470" s="67"/>
    </row>
    <row r="1471" spans="6:11" ht="15">
      <c r="F1471" s="67"/>
      <c r="K1471" s="67"/>
    </row>
    <row r="1472" spans="6:11" ht="15">
      <c r="F1472" s="67"/>
      <c r="K1472" s="67"/>
    </row>
    <row r="1473" spans="6:11" ht="15">
      <c r="F1473" s="67"/>
      <c r="K1473" s="67"/>
    </row>
    <row r="1474" spans="6:11" ht="15">
      <c r="F1474" s="67"/>
      <c r="K1474" s="67"/>
    </row>
    <row r="1475" spans="6:11" ht="15">
      <c r="F1475" s="67"/>
      <c r="K1475" s="67"/>
    </row>
    <row r="1476" spans="6:11" ht="15">
      <c r="F1476" s="67"/>
      <c r="K1476" s="67"/>
    </row>
    <row r="1477" spans="6:11" ht="15">
      <c r="F1477" s="67"/>
      <c r="K1477" s="67"/>
    </row>
    <row r="1478" spans="6:11" ht="15">
      <c r="F1478" s="67"/>
      <c r="K1478" s="67"/>
    </row>
    <row r="1479" spans="6:11" ht="15">
      <c r="F1479" s="67"/>
      <c r="K1479" s="67"/>
    </row>
    <row r="1480" spans="6:11" ht="15">
      <c r="F1480" s="67"/>
      <c r="K1480" s="67"/>
    </row>
    <row r="1481" spans="6:11" ht="15">
      <c r="F1481" s="67"/>
      <c r="K1481" s="67"/>
    </row>
    <row r="1482" spans="6:11" ht="15">
      <c r="F1482" s="67"/>
      <c r="K1482" s="67"/>
    </row>
    <row r="1483" spans="6:11" ht="15">
      <c r="F1483" s="67"/>
      <c r="K1483" s="67"/>
    </row>
    <row r="1484" spans="6:11" ht="15">
      <c r="F1484" s="67"/>
      <c r="K1484" s="67"/>
    </row>
    <row r="1485" spans="6:11" ht="15">
      <c r="F1485" s="67"/>
      <c r="K1485" s="67"/>
    </row>
    <row r="1486" spans="6:11" ht="15">
      <c r="F1486" s="67"/>
      <c r="K1486" s="67"/>
    </row>
    <row r="1487" spans="6:11" ht="15">
      <c r="F1487" s="67"/>
      <c r="K1487" s="67"/>
    </row>
    <row r="1488" spans="6:11" ht="15">
      <c r="F1488" s="67"/>
      <c r="K1488" s="67"/>
    </row>
    <row r="1489" spans="6:11" ht="15">
      <c r="F1489" s="67"/>
      <c r="K1489" s="67"/>
    </row>
    <row r="1490" spans="6:11" ht="15">
      <c r="F1490" s="67"/>
      <c r="K1490" s="67"/>
    </row>
    <row r="1491" spans="6:11" ht="15">
      <c r="F1491" s="67"/>
      <c r="K1491" s="67"/>
    </row>
    <row r="1492" spans="6:11" ht="15">
      <c r="F1492" s="67"/>
      <c r="K1492" s="67"/>
    </row>
    <row r="1493" spans="6:11" ht="15">
      <c r="F1493" s="67"/>
      <c r="K1493" s="67"/>
    </row>
    <row r="1494" spans="6:11" ht="15">
      <c r="F1494" s="67"/>
      <c r="K1494" s="67"/>
    </row>
    <row r="1495" spans="6:11" ht="15">
      <c r="F1495" s="67"/>
      <c r="K1495" s="67"/>
    </row>
    <row r="1496" spans="6:11" ht="15">
      <c r="F1496" s="67"/>
      <c r="K1496" s="67"/>
    </row>
    <row r="1497" spans="6:11" ht="15">
      <c r="F1497" s="67"/>
      <c r="K1497" s="67"/>
    </row>
    <row r="1498" spans="6:11" ht="15">
      <c r="F1498" s="67"/>
      <c r="K1498" s="67"/>
    </row>
    <row r="1499" spans="6:11" ht="15">
      <c r="F1499" s="67"/>
      <c r="K1499" s="67"/>
    </row>
    <row r="1500" spans="6:11" ht="15">
      <c r="F1500" s="67"/>
      <c r="K1500" s="67"/>
    </row>
    <row r="1501" spans="6:11" ht="15">
      <c r="F1501" s="67"/>
      <c r="K1501" s="67"/>
    </row>
    <row r="1502" spans="6:11" ht="15">
      <c r="F1502" s="67"/>
      <c r="K1502" s="67"/>
    </row>
    <row r="1503" spans="6:11" ht="15">
      <c r="F1503" s="67"/>
      <c r="K1503" s="67"/>
    </row>
    <row r="1504" spans="6:11" ht="15">
      <c r="F1504" s="67"/>
      <c r="K1504" s="67"/>
    </row>
    <row r="1505" spans="6:11" ht="15">
      <c r="F1505" s="67"/>
      <c r="K1505" s="67"/>
    </row>
    <row r="1506" spans="6:11" ht="15">
      <c r="F1506" s="67"/>
      <c r="K1506" s="67"/>
    </row>
    <row r="1507" spans="6:11" ht="15">
      <c r="F1507" s="67"/>
      <c r="K1507" s="67"/>
    </row>
    <row r="1508" spans="6:11" ht="15">
      <c r="F1508" s="67"/>
      <c r="K1508" s="67"/>
    </row>
    <row r="1509" spans="6:11" ht="15">
      <c r="F1509" s="67"/>
      <c r="K1509" s="67"/>
    </row>
    <row r="1510" spans="6:11" ht="15">
      <c r="F1510" s="67"/>
      <c r="K1510" s="67"/>
    </row>
    <row r="1511" spans="6:11" ht="15">
      <c r="F1511" s="67"/>
      <c r="K1511" s="67"/>
    </row>
    <row r="1512" spans="6:11" ht="15">
      <c r="F1512" s="67"/>
      <c r="K1512" s="67"/>
    </row>
    <row r="1513" spans="6:11" ht="15">
      <c r="F1513" s="67"/>
      <c r="K1513" s="67"/>
    </row>
    <row r="1514" spans="6:11" ht="15">
      <c r="F1514" s="67"/>
      <c r="K1514" s="67"/>
    </row>
    <row r="1515" spans="6:11" ht="15">
      <c r="F1515" s="67"/>
      <c r="K1515" s="67"/>
    </row>
    <row r="1516" spans="6:11" ht="15">
      <c r="F1516" s="67"/>
      <c r="K1516" s="67"/>
    </row>
    <row r="1517" spans="6:11" ht="15">
      <c r="F1517" s="67"/>
      <c r="K1517" s="67"/>
    </row>
    <row r="1518" spans="6:11" ht="15">
      <c r="F1518" s="67"/>
      <c r="K1518" s="67"/>
    </row>
    <row r="1519" spans="6:11" ht="15">
      <c r="F1519" s="67"/>
      <c r="K1519" s="67"/>
    </row>
    <row r="1520" spans="6:11" ht="15">
      <c r="F1520" s="67"/>
      <c r="K1520" s="67"/>
    </row>
    <row r="1521" spans="6:11" ht="15">
      <c r="F1521" s="67"/>
      <c r="K1521" s="67"/>
    </row>
    <row r="1522" spans="6:11" ht="15">
      <c r="F1522" s="67"/>
      <c r="K1522" s="67"/>
    </row>
    <row r="1523" spans="6:11" ht="15">
      <c r="F1523" s="67"/>
      <c r="K1523" s="67"/>
    </row>
    <row r="1524" spans="6:11" ht="15">
      <c r="F1524" s="67"/>
      <c r="K1524" s="67"/>
    </row>
    <row r="1525" spans="6:11" ht="15">
      <c r="F1525" s="67"/>
      <c r="K1525" s="67"/>
    </row>
    <row r="1526" spans="6:11" ht="15">
      <c r="F1526" s="67"/>
      <c r="K1526" s="67"/>
    </row>
    <row r="1527" spans="6:11" ht="15">
      <c r="F1527" s="67"/>
      <c r="K1527" s="67"/>
    </row>
    <row r="1528" spans="6:11" ht="15">
      <c r="F1528" s="67"/>
      <c r="K1528" s="67"/>
    </row>
    <row r="1529" spans="6:11" ht="15">
      <c r="F1529" s="67"/>
      <c r="K1529" s="67"/>
    </row>
    <row r="1530" spans="6:11" ht="15">
      <c r="F1530" s="67"/>
      <c r="K1530" s="67"/>
    </row>
    <row r="1531" spans="6:11" ht="15">
      <c r="F1531" s="67"/>
      <c r="K1531" s="67"/>
    </row>
    <row r="1532" spans="6:11" ht="15">
      <c r="F1532" s="67"/>
      <c r="K1532" s="67"/>
    </row>
    <row r="1533" spans="6:11" ht="15">
      <c r="F1533" s="67"/>
      <c r="K1533" s="67"/>
    </row>
    <row r="1534" spans="6:11" ht="15">
      <c r="F1534" s="67"/>
      <c r="K1534" s="67"/>
    </row>
    <row r="1535" spans="6:11" ht="15">
      <c r="F1535" s="67"/>
      <c r="K1535" s="67"/>
    </row>
    <row r="1536" spans="6:11" ht="15">
      <c r="F1536" s="67"/>
      <c r="K1536" s="67"/>
    </row>
    <row r="1537" spans="6:11" ht="15">
      <c r="F1537" s="67"/>
      <c r="K1537" s="67"/>
    </row>
    <row r="1538" spans="6:11" ht="15">
      <c r="F1538" s="67"/>
      <c r="K1538" s="67"/>
    </row>
    <row r="1539" spans="6:11" ht="15">
      <c r="F1539" s="67"/>
      <c r="K1539" s="67"/>
    </row>
    <row r="1540" spans="6:11" ht="15">
      <c r="F1540" s="67"/>
      <c r="K1540" s="67"/>
    </row>
    <row r="1541" spans="6:11" ht="15">
      <c r="F1541" s="67"/>
      <c r="K1541" s="67"/>
    </row>
    <row r="1542" spans="6:11" ht="15">
      <c r="F1542" s="67"/>
      <c r="K1542" s="67"/>
    </row>
    <row r="1543" spans="6:11" ht="15">
      <c r="F1543" s="67"/>
      <c r="K1543" s="67"/>
    </row>
    <row r="1544" spans="6:11" ht="15">
      <c r="F1544" s="67"/>
      <c r="K1544" s="67"/>
    </row>
    <row r="1545" spans="6:11" ht="15">
      <c r="F1545" s="67"/>
      <c r="K1545" s="67"/>
    </row>
    <row r="1546" spans="6:11" ht="15">
      <c r="F1546" s="67"/>
      <c r="K1546" s="67"/>
    </row>
    <row r="1547" spans="6:11" ht="15">
      <c r="F1547" s="67"/>
      <c r="K1547" s="67"/>
    </row>
    <row r="1548" spans="6:11" ht="15">
      <c r="F1548" s="67"/>
      <c r="K1548" s="67"/>
    </row>
    <row r="1549" spans="6:11" ht="15">
      <c r="F1549" s="67"/>
      <c r="K1549" s="67"/>
    </row>
    <row r="1550" spans="6:11" ht="15">
      <c r="F1550" s="67"/>
      <c r="K1550" s="67"/>
    </row>
    <row r="1551" spans="6:11" ht="15">
      <c r="F1551" s="67"/>
      <c r="K1551" s="67"/>
    </row>
    <row r="1552" spans="6:11" ht="15">
      <c r="F1552" s="67"/>
      <c r="K1552" s="67"/>
    </row>
    <row r="1553" spans="6:11" ht="15">
      <c r="F1553" s="67"/>
      <c r="K1553" s="67"/>
    </row>
    <row r="1554" spans="6:11" ht="15">
      <c r="F1554" s="67"/>
      <c r="K1554" s="67"/>
    </row>
    <row r="1555" spans="6:11" ht="15">
      <c r="F1555" s="67"/>
      <c r="K1555" s="67"/>
    </row>
    <row r="1556" spans="6:11" ht="15">
      <c r="F1556" s="67"/>
      <c r="K1556" s="67"/>
    </row>
    <row r="1557" spans="6:11" ht="15">
      <c r="F1557" s="67"/>
      <c r="K1557" s="67"/>
    </row>
    <row r="1558" spans="6:11" ht="15">
      <c r="F1558" s="67"/>
      <c r="K1558" s="67"/>
    </row>
    <row r="1559" spans="6:11" ht="15">
      <c r="F1559" s="67"/>
      <c r="K1559" s="67"/>
    </row>
    <row r="1560" spans="6:11" ht="15">
      <c r="F1560" s="67"/>
      <c r="K1560" s="67"/>
    </row>
    <row r="1561" spans="6:11" ht="15">
      <c r="F1561" s="67"/>
      <c r="K1561" s="67"/>
    </row>
    <row r="1562" spans="6:11" ht="15">
      <c r="F1562" s="67"/>
      <c r="K1562" s="67"/>
    </row>
    <row r="1563" spans="6:11" ht="15">
      <c r="F1563" s="67"/>
      <c r="K1563" s="67"/>
    </row>
    <row r="1564" spans="6:11" ht="15">
      <c r="F1564" s="67"/>
      <c r="K1564" s="67"/>
    </row>
    <row r="1565" spans="6:11" ht="15">
      <c r="F1565" s="67"/>
      <c r="K1565" s="67"/>
    </row>
    <row r="1566" spans="6:11" ht="15">
      <c r="F1566" s="67"/>
      <c r="K1566" s="67"/>
    </row>
    <row r="1567" spans="6:11" ht="15">
      <c r="F1567" s="67"/>
      <c r="K1567" s="67"/>
    </row>
    <row r="1568" spans="6:11" ht="15">
      <c r="F1568" s="67"/>
      <c r="K1568" s="67"/>
    </row>
    <row r="1569" spans="6:11" ht="15">
      <c r="F1569" s="67"/>
      <c r="K1569" s="67"/>
    </row>
    <row r="1570" spans="6:11" ht="15">
      <c r="F1570" s="67"/>
      <c r="K1570" s="67"/>
    </row>
    <row r="1571" spans="6:11" ht="15">
      <c r="F1571" s="67"/>
      <c r="K1571" s="67"/>
    </row>
    <row r="1572" spans="6:11" ht="15">
      <c r="F1572" s="67"/>
      <c r="K1572" s="67"/>
    </row>
    <row r="1573" spans="6:11" ht="15">
      <c r="F1573" s="67"/>
      <c r="K1573" s="67"/>
    </row>
    <row r="1574" spans="6:11" ht="15">
      <c r="F1574" s="67"/>
      <c r="K1574" s="67"/>
    </row>
    <row r="1575" spans="6:11" ht="15">
      <c r="F1575" s="67"/>
      <c r="K1575" s="67"/>
    </row>
    <row r="1576" spans="6:11" ht="15">
      <c r="F1576" s="67"/>
      <c r="K1576" s="67"/>
    </row>
    <row r="1577" spans="6:11" ht="15">
      <c r="F1577" s="67"/>
      <c r="K1577" s="67"/>
    </row>
    <row r="1578" spans="6:11" ht="15">
      <c r="F1578" s="67"/>
      <c r="K1578" s="67"/>
    </row>
    <row r="1579" spans="6:11" ht="15">
      <c r="F1579" s="67"/>
      <c r="K1579" s="67"/>
    </row>
    <row r="1580" spans="6:11" ht="15">
      <c r="F1580" s="67"/>
      <c r="K1580" s="67"/>
    </row>
    <row r="1581" spans="6:11" ht="15">
      <c r="F1581" s="67"/>
      <c r="K1581" s="67"/>
    </row>
    <row r="1582" spans="6:11" ht="15">
      <c r="F1582" s="67"/>
      <c r="K1582" s="67"/>
    </row>
    <row r="1583" spans="6:11" ht="15">
      <c r="F1583" s="67"/>
      <c r="K1583" s="67"/>
    </row>
    <row r="1584" spans="6:11" ht="15">
      <c r="F1584" s="67"/>
      <c r="K1584" s="67"/>
    </row>
    <row r="1585" spans="6:11" ht="15">
      <c r="F1585" s="67"/>
      <c r="K1585" s="67"/>
    </row>
    <row r="1586" spans="6:11" ht="15">
      <c r="F1586" s="67"/>
      <c r="K1586" s="67"/>
    </row>
    <row r="1587" spans="6:11" ht="15">
      <c r="F1587" s="67"/>
      <c r="K1587" s="67"/>
    </row>
    <row r="1588" spans="6:11" ht="15">
      <c r="F1588" s="67"/>
      <c r="K1588" s="67"/>
    </row>
    <row r="1589" spans="6:11" ht="15">
      <c r="F1589" s="67"/>
      <c r="K1589" s="67"/>
    </row>
    <row r="1590" spans="6:11" ht="15">
      <c r="F1590" s="67"/>
      <c r="K1590" s="67"/>
    </row>
    <row r="1591" spans="6:11" ht="15">
      <c r="F1591" s="67"/>
      <c r="K1591" s="67"/>
    </row>
    <row r="1592" spans="6:11" ht="15">
      <c r="F1592" s="67"/>
      <c r="K1592" s="67"/>
    </row>
    <row r="1593" spans="6:11" ht="15">
      <c r="F1593" s="67"/>
      <c r="K1593" s="67"/>
    </row>
    <row r="1594" spans="6:11" ht="15">
      <c r="F1594" s="67"/>
      <c r="K1594" s="67"/>
    </row>
    <row r="1595" spans="6:11" ht="15">
      <c r="F1595" s="67"/>
      <c r="K1595" s="67"/>
    </row>
    <row r="1596" spans="6:11" ht="15">
      <c r="F1596" s="67"/>
      <c r="K1596" s="67"/>
    </row>
    <row r="1597" spans="6:11" ht="15">
      <c r="F1597" s="67"/>
      <c r="K1597" s="67"/>
    </row>
    <row r="1598" spans="6:11" ht="15">
      <c r="F1598" s="67"/>
      <c r="K1598" s="67"/>
    </row>
    <row r="1599" spans="6:11" ht="15">
      <c r="F1599" s="67"/>
      <c r="K1599" s="67"/>
    </row>
    <row r="1600" spans="6:11" ht="15">
      <c r="F1600" s="67"/>
      <c r="K1600" s="67"/>
    </row>
    <row r="1601" spans="6:11" ht="15">
      <c r="F1601" s="67"/>
      <c r="K1601" s="67"/>
    </row>
    <row r="1602" spans="6:11" ht="15">
      <c r="F1602" s="67"/>
      <c r="K1602" s="67"/>
    </row>
    <row r="1603" spans="6:11" ht="15">
      <c r="F1603" s="67"/>
      <c r="K1603" s="67"/>
    </row>
    <row r="1604" spans="6:11" ht="15">
      <c r="F1604" s="67"/>
      <c r="K1604" s="67"/>
    </row>
    <row r="1605" spans="6:11" ht="15">
      <c r="F1605" s="67"/>
      <c r="K1605" s="67"/>
    </row>
    <row r="1606" spans="6:11" ht="15">
      <c r="F1606" s="67"/>
      <c r="K1606" s="67"/>
    </row>
    <row r="1607" spans="6:11" ht="15">
      <c r="F1607" s="67"/>
      <c r="K1607" s="67"/>
    </row>
    <row r="1608" spans="6:11" ht="15">
      <c r="F1608" s="67"/>
      <c r="K1608" s="67"/>
    </row>
    <row r="1609" spans="6:11" ht="15">
      <c r="F1609" s="67"/>
      <c r="K1609" s="67"/>
    </row>
    <row r="1610" spans="6:11" ht="15">
      <c r="F1610" s="67"/>
      <c r="K1610" s="67"/>
    </row>
    <row r="1611" spans="6:11" ht="15">
      <c r="F1611" s="67"/>
      <c r="K1611" s="67"/>
    </row>
    <row r="1612" spans="6:11" ht="15">
      <c r="F1612" s="67"/>
      <c r="K1612" s="67"/>
    </row>
    <row r="1613" spans="6:11" ht="15">
      <c r="F1613" s="67"/>
      <c r="K1613" s="67"/>
    </row>
    <row r="1614" spans="6:11" ht="15">
      <c r="F1614" s="67"/>
      <c r="K1614" s="67"/>
    </row>
    <row r="1615" spans="6:11" ht="15">
      <c r="F1615" s="67"/>
      <c r="K1615" s="67"/>
    </row>
    <row r="1616" spans="6:11" ht="15">
      <c r="F1616" s="67"/>
      <c r="K1616" s="67"/>
    </row>
    <row r="1617" spans="6:11" ht="15">
      <c r="F1617" s="67"/>
      <c r="K1617" s="67"/>
    </row>
    <row r="1618" spans="6:11" ht="15">
      <c r="F1618" s="67"/>
      <c r="K1618" s="67"/>
    </row>
    <row r="1619" spans="6:11" ht="15">
      <c r="F1619" s="67"/>
      <c r="K1619" s="67"/>
    </row>
    <row r="1620" spans="6:11" ht="15">
      <c r="F1620" s="67"/>
      <c r="K1620" s="67"/>
    </row>
    <row r="1621" spans="6:11" ht="15">
      <c r="F1621" s="67"/>
      <c r="K1621" s="67"/>
    </row>
    <row r="1622" spans="6:11" ht="15">
      <c r="F1622" s="67"/>
      <c r="K1622" s="67"/>
    </row>
    <row r="1623" spans="6:11" ht="15">
      <c r="F1623" s="67"/>
      <c r="K1623" s="67"/>
    </row>
    <row r="1624" spans="6:11" ht="15">
      <c r="F1624" s="67"/>
      <c r="K1624" s="67"/>
    </row>
    <row r="1625" spans="6:11" ht="15">
      <c r="F1625" s="67"/>
      <c r="K1625" s="67"/>
    </row>
    <row r="1626" spans="6:11" ht="15">
      <c r="F1626" s="67"/>
      <c r="K1626" s="67"/>
    </row>
    <row r="1627" spans="6:11" ht="15">
      <c r="F1627" s="67"/>
      <c r="K1627" s="67"/>
    </row>
    <row r="1628" spans="6:11" ht="15">
      <c r="F1628" s="67"/>
      <c r="K1628" s="67"/>
    </row>
    <row r="1629" spans="6:11" ht="15">
      <c r="F1629" s="67"/>
      <c r="K1629" s="67"/>
    </row>
    <row r="1630" spans="6:11" ht="15">
      <c r="F1630" s="67"/>
      <c r="K1630" s="67"/>
    </row>
    <row r="1631" spans="6:11" ht="15">
      <c r="F1631" s="67"/>
      <c r="K1631" s="67"/>
    </row>
    <row r="1632" spans="6:11" ht="15">
      <c r="F1632" s="67"/>
      <c r="K1632" s="67"/>
    </row>
    <row r="1633" spans="6:11" ht="15">
      <c r="F1633" s="67"/>
      <c r="K1633" s="67"/>
    </row>
    <row r="1634" spans="6:11" ht="15">
      <c r="F1634" s="67"/>
      <c r="K1634" s="67"/>
    </row>
    <row r="1635" spans="6:11" ht="15">
      <c r="F1635" s="67"/>
      <c r="K1635" s="67"/>
    </row>
    <row r="1636" spans="6:11" ht="15">
      <c r="F1636" s="67"/>
      <c r="K1636" s="67"/>
    </row>
    <row r="1637" spans="6:11" ht="15">
      <c r="F1637" s="67"/>
      <c r="K1637" s="67"/>
    </row>
    <row r="1638" spans="6:11" ht="15">
      <c r="F1638" s="67"/>
      <c r="K1638" s="67"/>
    </row>
    <row r="1639" spans="6:11" ht="15">
      <c r="F1639" s="67"/>
      <c r="K1639" s="67"/>
    </row>
    <row r="1640" spans="6:11" ht="15">
      <c r="F1640" s="67"/>
      <c r="K1640" s="67"/>
    </row>
    <row r="1641" spans="6:11" ht="15">
      <c r="F1641" s="67"/>
      <c r="K1641" s="67"/>
    </row>
    <row r="1642" spans="6:11" ht="15">
      <c r="F1642" s="67"/>
      <c r="K1642" s="67"/>
    </row>
    <row r="1643" spans="6:11" ht="15">
      <c r="F1643" s="67"/>
      <c r="K1643" s="67"/>
    </row>
    <row r="1644" spans="6:11" ht="15">
      <c r="F1644" s="67"/>
      <c r="K1644" s="67"/>
    </row>
    <row r="1645" spans="6:11" ht="15">
      <c r="F1645" s="67"/>
      <c r="K1645" s="67"/>
    </row>
    <row r="1646" spans="6:11" ht="15">
      <c r="F1646" s="67"/>
      <c r="K1646" s="67"/>
    </row>
    <row r="1647" spans="6:11" ht="15">
      <c r="F1647" s="67"/>
      <c r="K1647" s="67"/>
    </row>
    <row r="1648" spans="6:11" ht="15">
      <c r="F1648" s="67"/>
      <c r="K1648" s="67"/>
    </row>
    <row r="1649" spans="6:11" ht="15">
      <c r="F1649" s="67"/>
      <c r="K1649" s="67"/>
    </row>
    <row r="1650" spans="6:11" ht="15">
      <c r="F1650" s="67"/>
      <c r="K1650" s="67"/>
    </row>
    <row r="1651" spans="6:11" ht="15">
      <c r="F1651" s="67"/>
      <c r="K1651" s="67"/>
    </row>
    <row r="1652" spans="6:11" ht="15">
      <c r="F1652" s="67"/>
      <c r="K1652" s="67"/>
    </row>
    <row r="1653" spans="6:11" ht="15">
      <c r="F1653" s="67"/>
      <c r="K1653" s="67"/>
    </row>
    <row r="1654" spans="6:11" ht="15">
      <c r="F1654" s="67"/>
      <c r="K1654" s="67"/>
    </row>
    <row r="1655" spans="6:11" ht="15">
      <c r="F1655" s="67"/>
      <c r="K1655" s="67"/>
    </row>
    <row r="1656" spans="6:11" ht="15">
      <c r="F1656" s="67"/>
      <c r="K1656" s="67"/>
    </row>
    <row r="1657" spans="6:11" ht="15">
      <c r="F1657" s="67"/>
      <c r="K1657" s="67"/>
    </row>
    <row r="1658" spans="6:11" ht="15">
      <c r="F1658" s="67"/>
      <c r="K1658" s="67"/>
    </row>
    <row r="1659" spans="6:11" ht="15">
      <c r="F1659" s="67"/>
      <c r="K1659" s="67"/>
    </row>
    <row r="1660" spans="6:11" ht="15">
      <c r="F1660" s="67"/>
      <c r="K1660" s="67"/>
    </row>
    <row r="1661" spans="6:11" ht="15">
      <c r="F1661" s="67"/>
      <c r="K1661" s="67"/>
    </row>
    <row r="1662" spans="6:11" ht="15">
      <c r="F1662" s="67"/>
      <c r="K1662" s="67"/>
    </row>
    <row r="1663" spans="6:11" ht="15">
      <c r="F1663" s="67"/>
      <c r="K1663" s="67"/>
    </row>
    <row r="1664" spans="6:11" ht="15">
      <c r="F1664" s="67"/>
      <c r="K1664" s="67"/>
    </row>
    <row r="1665" spans="6:11" ht="15">
      <c r="F1665" s="67"/>
      <c r="K1665" s="67"/>
    </row>
    <row r="1666" spans="6:11" ht="15">
      <c r="F1666" s="67"/>
      <c r="K1666" s="67"/>
    </row>
    <row r="1667" spans="6:11" ht="15">
      <c r="F1667" s="67"/>
      <c r="K1667" s="67"/>
    </row>
    <row r="1668" spans="6:11" ht="15">
      <c r="F1668" s="67"/>
      <c r="K1668" s="67"/>
    </row>
    <row r="1669" spans="6:11" ht="15">
      <c r="F1669" s="67"/>
      <c r="K1669" s="67"/>
    </row>
    <row r="1670" spans="6:11" ht="15">
      <c r="F1670" s="67"/>
      <c r="K1670" s="67"/>
    </row>
    <row r="1671" spans="6:11" ht="15">
      <c r="F1671" s="67"/>
      <c r="K1671" s="67"/>
    </row>
    <row r="1672" spans="6:11" ht="15">
      <c r="F1672" s="67"/>
      <c r="K1672" s="67"/>
    </row>
    <row r="1673" spans="6:11" ht="15">
      <c r="F1673" s="67"/>
      <c r="K1673" s="67"/>
    </row>
    <row r="1674" spans="6:11" ht="15">
      <c r="F1674" s="67"/>
      <c r="K1674" s="67"/>
    </row>
    <row r="1675" spans="6:11" ht="15">
      <c r="F1675" s="67"/>
      <c r="K1675" s="67"/>
    </row>
    <row r="1676" spans="6:11" ht="15">
      <c r="F1676" s="67"/>
      <c r="K1676" s="67"/>
    </row>
    <row r="1677" spans="6:11" ht="15">
      <c r="F1677" s="67"/>
      <c r="K1677" s="67"/>
    </row>
    <row r="1678" spans="6:11" ht="15">
      <c r="F1678" s="67"/>
      <c r="K1678" s="67"/>
    </row>
    <row r="1679" spans="6:11" ht="15">
      <c r="F1679" s="67"/>
      <c r="K1679" s="67"/>
    </row>
    <row r="1680" spans="6:11" ht="15">
      <c r="F1680" s="67"/>
      <c r="K1680" s="67"/>
    </row>
    <row r="1681" spans="6:11" ht="15">
      <c r="F1681" s="67"/>
      <c r="K1681" s="67"/>
    </row>
    <row r="1682" spans="6:11" ht="15">
      <c r="F1682" s="67"/>
      <c r="K1682" s="67"/>
    </row>
    <row r="1683" spans="6:11" ht="15">
      <c r="F1683" s="67"/>
      <c r="K1683" s="67"/>
    </row>
    <row r="1684" spans="6:11" ht="15">
      <c r="F1684" s="67"/>
      <c r="K1684" s="67"/>
    </row>
    <row r="1685" spans="6:11" ht="15">
      <c r="F1685" s="67"/>
      <c r="K1685" s="67"/>
    </row>
    <row r="1686" spans="6:11" ht="15">
      <c r="F1686" s="67"/>
      <c r="K1686" s="67"/>
    </row>
    <row r="1687" spans="6:11" ht="15">
      <c r="F1687" s="67"/>
      <c r="K1687" s="67"/>
    </row>
    <row r="1688" spans="6:11" ht="15">
      <c r="F1688" s="67"/>
      <c r="K1688" s="67"/>
    </row>
    <row r="1689" spans="6:11" ht="15">
      <c r="F1689" s="67"/>
      <c r="K1689" s="67"/>
    </row>
    <row r="1690" spans="6:11" ht="15">
      <c r="F1690" s="67"/>
      <c r="K1690" s="67"/>
    </row>
    <row r="1691" spans="6:11" ht="15">
      <c r="F1691" s="67"/>
      <c r="K1691" s="67"/>
    </row>
    <row r="1692" spans="6:11" ht="15">
      <c r="F1692" s="67"/>
      <c r="K1692" s="67"/>
    </row>
    <row r="1693" spans="6:11" ht="15">
      <c r="F1693" s="67"/>
      <c r="K1693" s="67"/>
    </row>
    <row r="1694" spans="6:11" ht="15">
      <c r="F1694" s="67"/>
      <c r="K1694" s="67"/>
    </row>
    <row r="1695" spans="6:11" ht="15">
      <c r="F1695" s="67"/>
      <c r="K1695" s="67"/>
    </row>
    <row r="1696" spans="6:11" ht="15">
      <c r="F1696" s="67"/>
      <c r="K1696" s="67"/>
    </row>
    <row r="1697" spans="6:11" ht="15">
      <c r="F1697" s="67"/>
      <c r="K1697" s="67"/>
    </row>
    <row r="1698" spans="6:11" ht="15">
      <c r="F1698" s="67"/>
      <c r="K1698" s="67"/>
    </row>
    <row r="1699" spans="6:11" ht="15">
      <c r="F1699" s="67"/>
      <c r="K1699" s="67"/>
    </row>
    <row r="1700" spans="6:11" ht="15">
      <c r="F1700" s="67"/>
      <c r="K1700" s="67"/>
    </row>
    <row r="1701" spans="6:11" ht="15">
      <c r="F1701" s="67"/>
      <c r="K1701" s="67"/>
    </row>
    <row r="1702" spans="6:11" ht="15">
      <c r="F1702" s="67"/>
      <c r="K1702" s="67"/>
    </row>
    <row r="1703" spans="6:11" ht="15">
      <c r="F1703" s="67"/>
      <c r="K1703" s="67"/>
    </row>
    <row r="1704" spans="6:11" ht="15">
      <c r="F1704" s="67"/>
      <c r="K1704" s="67"/>
    </row>
    <row r="1705" spans="6:11" ht="15">
      <c r="F1705" s="67"/>
      <c r="K1705" s="67"/>
    </row>
    <row r="1706" spans="6:11" ht="15">
      <c r="F1706" s="67"/>
      <c r="K1706" s="67"/>
    </row>
    <row r="1707" spans="6:11" ht="15">
      <c r="F1707" s="67"/>
      <c r="K1707" s="67"/>
    </row>
    <row r="1708" spans="6:11" ht="15">
      <c r="F1708" s="67"/>
      <c r="K1708" s="67"/>
    </row>
    <row r="1709" spans="6:11" ht="15">
      <c r="F1709" s="67"/>
      <c r="K1709" s="67"/>
    </row>
    <row r="1710" spans="6:11" ht="15">
      <c r="F1710" s="67"/>
      <c r="K1710" s="67"/>
    </row>
    <row r="1711" spans="6:11" ht="15">
      <c r="F1711" s="67"/>
      <c r="K1711" s="67"/>
    </row>
    <row r="1712" spans="6:11" ht="15">
      <c r="F1712" s="67"/>
      <c r="K1712" s="67"/>
    </row>
    <row r="1713" spans="6:11" ht="15">
      <c r="F1713" s="67"/>
      <c r="K1713" s="67"/>
    </row>
    <row r="1714" spans="6:11" ht="15">
      <c r="F1714" s="67"/>
      <c r="K1714" s="67"/>
    </row>
    <row r="1715" spans="6:11" ht="15">
      <c r="F1715" s="67"/>
      <c r="K1715" s="67"/>
    </row>
    <row r="1716" spans="6:11" ht="15">
      <c r="F1716" s="67"/>
      <c r="K1716" s="67"/>
    </row>
    <row r="1717" spans="6:11" ht="15">
      <c r="F1717" s="67"/>
      <c r="K1717" s="67"/>
    </row>
    <row r="1718" spans="6:11" ht="15">
      <c r="F1718" s="67"/>
      <c r="K1718" s="67"/>
    </row>
    <row r="1719" spans="6:11" ht="15">
      <c r="F1719" s="67"/>
      <c r="K1719" s="67"/>
    </row>
    <row r="1720" spans="6:11" ht="15">
      <c r="F1720" s="67"/>
      <c r="K1720" s="67"/>
    </row>
    <row r="1721" spans="6:11" ht="15">
      <c r="F1721" s="67"/>
      <c r="K1721" s="67"/>
    </row>
    <row r="1722" spans="6:11" ht="15">
      <c r="F1722" s="67"/>
      <c r="K1722" s="67"/>
    </row>
    <row r="1723" spans="6:11" ht="15">
      <c r="F1723" s="67"/>
      <c r="K1723" s="67"/>
    </row>
    <row r="1724" spans="6:11" ht="15">
      <c r="F1724" s="67"/>
      <c r="K1724" s="67"/>
    </row>
    <row r="1725" spans="6:11" ht="15">
      <c r="F1725" s="67"/>
      <c r="K1725" s="67"/>
    </row>
    <row r="1726" spans="6:11" ht="15">
      <c r="F1726" s="67"/>
      <c r="K1726" s="67"/>
    </row>
    <row r="1727" spans="6:11" ht="15">
      <c r="F1727" s="67"/>
      <c r="K1727" s="67"/>
    </row>
    <row r="1728" spans="6:11" ht="15">
      <c r="F1728" s="67"/>
      <c r="K1728" s="67"/>
    </row>
    <row r="1729" spans="6:11" ht="15">
      <c r="F1729" s="67"/>
      <c r="K1729" s="67"/>
    </row>
  </sheetData>
  <mergeCells count="525">
    <mergeCell ref="A156:C158"/>
    <mergeCell ref="M156:X158"/>
    <mergeCell ref="B162:D162"/>
    <mergeCell ref="E162:G162"/>
    <mergeCell ref="B163:D163"/>
    <mergeCell ref="E163:G163"/>
    <mergeCell ref="S152:S155"/>
    <mergeCell ref="T152:T155"/>
    <mergeCell ref="U152:U155"/>
    <mergeCell ref="V152:V155"/>
    <mergeCell ref="W152:W155"/>
    <mergeCell ref="X152:X155"/>
    <mergeCell ref="X148:X151"/>
    <mergeCell ref="A152:A155"/>
    <mergeCell ref="B152:B155"/>
    <mergeCell ref="C152:C155"/>
    <mergeCell ref="M152:M155"/>
    <mergeCell ref="N152:N155"/>
    <mergeCell ref="O152:O155"/>
    <mergeCell ref="P152:P155"/>
    <mergeCell ref="Q152:Q155"/>
    <mergeCell ref="R152:R155"/>
    <mergeCell ref="R148:R151"/>
    <mergeCell ref="S148:S151"/>
    <mergeCell ref="T148:T151"/>
    <mergeCell ref="U148:U151"/>
    <mergeCell ref="V148:V151"/>
    <mergeCell ref="W148:W151"/>
    <mergeCell ref="A148:A151"/>
    <mergeCell ref="B148:B151"/>
    <mergeCell ref="C148:C151"/>
    <mergeCell ref="M148:M151"/>
    <mergeCell ref="N148:N151"/>
    <mergeCell ref="O148:O151"/>
    <mergeCell ref="P148:P151"/>
    <mergeCell ref="Q148:Q151"/>
    <mergeCell ref="C144:C147"/>
    <mergeCell ref="M144:M147"/>
    <mergeCell ref="N144:N147"/>
    <mergeCell ref="O144:O147"/>
    <mergeCell ref="P144:P147"/>
    <mergeCell ref="W144:W147"/>
    <mergeCell ref="X144:X147"/>
    <mergeCell ref="R144:R147"/>
    <mergeCell ref="S144:S147"/>
    <mergeCell ref="T144:T147"/>
    <mergeCell ref="U144:U147"/>
    <mergeCell ref="V144:V147"/>
    <mergeCell ref="Q144:Q147"/>
    <mergeCell ref="N132:N135"/>
    <mergeCell ref="O132:O135"/>
    <mergeCell ref="W136:W139"/>
    <mergeCell ref="X136:X139"/>
    <mergeCell ref="C140:C143"/>
    <mergeCell ref="M140:M143"/>
    <mergeCell ref="N140:N143"/>
    <mergeCell ref="O140:O143"/>
    <mergeCell ref="P140:P143"/>
    <mergeCell ref="Q140:Q143"/>
    <mergeCell ref="R140:R143"/>
    <mergeCell ref="S140:S143"/>
    <mergeCell ref="Q136:Q139"/>
    <mergeCell ref="R136:R139"/>
    <mergeCell ref="S136:S139"/>
    <mergeCell ref="T136:T139"/>
    <mergeCell ref="U136:U139"/>
    <mergeCell ref="V136:V139"/>
    <mergeCell ref="T140:T143"/>
    <mergeCell ref="U140:U143"/>
    <mergeCell ref="V140:V143"/>
    <mergeCell ref="W140:W143"/>
    <mergeCell ref="X140:X143"/>
    <mergeCell ref="C124:C127"/>
    <mergeCell ref="M124:M127"/>
    <mergeCell ref="N124:N127"/>
    <mergeCell ref="O124:O127"/>
    <mergeCell ref="V132:V135"/>
    <mergeCell ref="W132:W135"/>
    <mergeCell ref="X132:X135"/>
    <mergeCell ref="A136:A147"/>
    <mergeCell ref="B136:B147"/>
    <mergeCell ref="C136:C139"/>
    <mergeCell ref="M136:M139"/>
    <mergeCell ref="N136:N139"/>
    <mergeCell ref="O136:O139"/>
    <mergeCell ref="P136:P139"/>
    <mergeCell ref="P132:P135"/>
    <mergeCell ref="Q132:Q135"/>
    <mergeCell ref="R132:R135"/>
    <mergeCell ref="S132:S135"/>
    <mergeCell ref="T132:T135"/>
    <mergeCell ref="U132:U135"/>
    <mergeCell ref="A132:A135"/>
    <mergeCell ref="B132:B135"/>
    <mergeCell ref="C132:C135"/>
    <mergeCell ref="M132:M135"/>
    <mergeCell ref="S128:S131"/>
    <mergeCell ref="T128:T131"/>
    <mergeCell ref="U128:U131"/>
    <mergeCell ref="V128:V131"/>
    <mergeCell ref="W128:W131"/>
    <mergeCell ref="X128:X131"/>
    <mergeCell ref="X124:X127"/>
    <mergeCell ref="A128:A131"/>
    <mergeCell ref="B128:B131"/>
    <mergeCell ref="C128:C131"/>
    <mergeCell ref="M128:M131"/>
    <mergeCell ref="N128:N131"/>
    <mergeCell ref="O128:O131"/>
    <mergeCell ref="P128:P131"/>
    <mergeCell ref="Q128:Q131"/>
    <mergeCell ref="R128:R131"/>
    <mergeCell ref="R124:R127"/>
    <mergeCell ref="S124:S127"/>
    <mergeCell ref="T124:T127"/>
    <mergeCell ref="U124:U127"/>
    <mergeCell ref="V124:V127"/>
    <mergeCell ref="W124:W127"/>
    <mergeCell ref="A124:A127"/>
    <mergeCell ref="B124:B127"/>
    <mergeCell ref="A120:A123"/>
    <mergeCell ref="B120:B123"/>
    <mergeCell ref="C120:C123"/>
    <mergeCell ref="M120:M123"/>
    <mergeCell ref="N120:N123"/>
    <mergeCell ref="O120:O123"/>
    <mergeCell ref="P120:P123"/>
    <mergeCell ref="P116:P119"/>
    <mergeCell ref="Q116:Q119"/>
    <mergeCell ref="A116:A119"/>
    <mergeCell ref="B116:B119"/>
    <mergeCell ref="C116:C119"/>
    <mergeCell ref="M116:M119"/>
    <mergeCell ref="N116:N119"/>
    <mergeCell ref="O116:O119"/>
    <mergeCell ref="W120:W123"/>
    <mergeCell ref="X120:X123"/>
    <mergeCell ref="S112:S115"/>
    <mergeCell ref="T112:T115"/>
    <mergeCell ref="U112:U115"/>
    <mergeCell ref="V112:V115"/>
    <mergeCell ref="W112:W115"/>
    <mergeCell ref="X112:X115"/>
    <mergeCell ref="P124:P127"/>
    <mergeCell ref="Q124:Q127"/>
    <mergeCell ref="Q120:Q123"/>
    <mergeCell ref="V116:V119"/>
    <mergeCell ref="W116:W119"/>
    <mergeCell ref="X116:X119"/>
    <mergeCell ref="R116:R119"/>
    <mergeCell ref="S116:S119"/>
    <mergeCell ref="T116:T119"/>
    <mergeCell ref="U116:U119"/>
    <mergeCell ref="R120:R123"/>
    <mergeCell ref="S120:S123"/>
    <mergeCell ref="T120:T123"/>
    <mergeCell ref="U120:U123"/>
    <mergeCell ref="V120:V123"/>
    <mergeCell ref="R112:R115"/>
    <mergeCell ref="A112:A115"/>
    <mergeCell ref="B112:B115"/>
    <mergeCell ref="C112:C115"/>
    <mergeCell ref="M112:M115"/>
    <mergeCell ref="N112:N115"/>
    <mergeCell ref="O112:O115"/>
    <mergeCell ref="P112:P115"/>
    <mergeCell ref="Q112:Q115"/>
    <mergeCell ref="O104:O107"/>
    <mergeCell ref="P104:P107"/>
    <mergeCell ref="Q104:Q107"/>
    <mergeCell ref="A92:A111"/>
    <mergeCell ref="B92:B111"/>
    <mergeCell ref="C92:C95"/>
    <mergeCell ref="M92:M95"/>
    <mergeCell ref="N92:N95"/>
    <mergeCell ref="O92:O95"/>
    <mergeCell ref="P92:P95"/>
    <mergeCell ref="Q92:Q95"/>
    <mergeCell ref="C108:C111"/>
    <mergeCell ref="M108:M111"/>
    <mergeCell ref="N108:N111"/>
    <mergeCell ref="O108:O111"/>
    <mergeCell ref="P108:P111"/>
    <mergeCell ref="Q108:Q111"/>
    <mergeCell ref="C104:C107"/>
    <mergeCell ref="M104:M107"/>
    <mergeCell ref="N104:N107"/>
    <mergeCell ref="X108:X111"/>
    <mergeCell ref="R108:R111"/>
    <mergeCell ref="S108:S111"/>
    <mergeCell ref="T108:T111"/>
    <mergeCell ref="U108:U111"/>
    <mergeCell ref="V108:V111"/>
    <mergeCell ref="W108:W111"/>
    <mergeCell ref="S104:S107"/>
    <mergeCell ref="T104:T107"/>
    <mergeCell ref="U104:U107"/>
    <mergeCell ref="V104:V107"/>
    <mergeCell ref="W104:W107"/>
    <mergeCell ref="X104:X107"/>
    <mergeCell ref="R104:R107"/>
    <mergeCell ref="C100:C103"/>
    <mergeCell ref="M100:M103"/>
    <mergeCell ref="N100:N103"/>
    <mergeCell ref="O100:O103"/>
    <mergeCell ref="P100:P103"/>
    <mergeCell ref="Q100:Q103"/>
    <mergeCell ref="X100:X103"/>
    <mergeCell ref="R100:R103"/>
    <mergeCell ref="S100:S103"/>
    <mergeCell ref="T100:T103"/>
    <mergeCell ref="U100:U103"/>
    <mergeCell ref="V100:V103"/>
    <mergeCell ref="W100:W103"/>
    <mergeCell ref="S88:S91"/>
    <mergeCell ref="T88:T91"/>
    <mergeCell ref="U88:U91"/>
    <mergeCell ref="V88:V91"/>
    <mergeCell ref="X92:X95"/>
    <mergeCell ref="C96:C99"/>
    <mergeCell ref="M96:M99"/>
    <mergeCell ref="N96:N99"/>
    <mergeCell ref="O96:O99"/>
    <mergeCell ref="P96:P99"/>
    <mergeCell ref="Q96:Q99"/>
    <mergeCell ref="R96:R99"/>
    <mergeCell ref="S96:S99"/>
    <mergeCell ref="T96:T99"/>
    <mergeCell ref="R92:R95"/>
    <mergeCell ref="S92:S95"/>
    <mergeCell ref="T92:T95"/>
    <mergeCell ref="U92:U95"/>
    <mergeCell ref="V92:V95"/>
    <mergeCell ref="W92:W95"/>
    <mergeCell ref="U96:U99"/>
    <mergeCell ref="V96:V99"/>
    <mergeCell ref="W96:W99"/>
    <mergeCell ref="X96:X99"/>
    <mergeCell ref="V84:V87"/>
    <mergeCell ref="W84:W87"/>
    <mergeCell ref="X84:X87"/>
    <mergeCell ref="R84:R87"/>
    <mergeCell ref="A88:A91"/>
    <mergeCell ref="B88:B91"/>
    <mergeCell ref="C88:C91"/>
    <mergeCell ref="M88:M91"/>
    <mergeCell ref="N88:N91"/>
    <mergeCell ref="O88:O91"/>
    <mergeCell ref="P88:P91"/>
    <mergeCell ref="P84:P87"/>
    <mergeCell ref="Q84:Q87"/>
    <mergeCell ref="S84:S87"/>
    <mergeCell ref="T84:T87"/>
    <mergeCell ref="U84:U87"/>
    <mergeCell ref="A84:A87"/>
    <mergeCell ref="B84:B87"/>
    <mergeCell ref="C84:C87"/>
    <mergeCell ref="M84:M87"/>
    <mergeCell ref="N84:N87"/>
    <mergeCell ref="O84:O87"/>
    <mergeCell ref="W88:W91"/>
    <mergeCell ref="R88:R91"/>
    <mergeCell ref="U76:U79"/>
    <mergeCell ref="V76:V79"/>
    <mergeCell ref="W76:W79"/>
    <mergeCell ref="X76:X79"/>
    <mergeCell ref="X88:X91"/>
    <mergeCell ref="C80:C83"/>
    <mergeCell ref="M80:X83"/>
    <mergeCell ref="X72:X75"/>
    <mergeCell ref="C76:C79"/>
    <mergeCell ref="M76:M79"/>
    <mergeCell ref="N76:N79"/>
    <mergeCell ref="O76:O79"/>
    <mergeCell ref="P76:P79"/>
    <mergeCell ref="Q76:Q79"/>
    <mergeCell ref="R76:R79"/>
    <mergeCell ref="S76:S79"/>
    <mergeCell ref="T76:T79"/>
    <mergeCell ref="R72:R75"/>
    <mergeCell ref="S72:S75"/>
    <mergeCell ref="T72:T75"/>
    <mergeCell ref="U72:U75"/>
    <mergeCell ref="V72:V75"/>
    <mergeCell ref="W72:W75"/>
    <mergeCell ref="Q88:Q91"/>
    <mergeCell ref="M64:M67"/>
    <mergeCell ref="N64:N67"/>
    <mergeCell ref="O64:O67"/>
    <mergeCell ref="Q64:Q67"/>
    <mergeCell ref="U68:U71"/>
    <mergeCell ref="V68:V71"/>
    <mergeCell ref="W68:W71"/>
    <mergeCell ref="X68:X71"/>
    <mergeCell ref="C72:C75"/>
    <mergeCell ref="M72:M75"/>
    <mergeCell ref="N72:N75"/>
    <mergeCell ref="O72:O75"/>
    <mergeCell ref="P72:P75"/>
    <mergeCell ref="Q72:Q75"/>
    <mergeCell ref="V60:V63"/>
    <mergeCell ref="W60:W63"/>
    <mergeCell ref="X60:X63"/>
    <mergeCell ref="U56:U59"/>
    <mergeCell ref="V56:V59"/>
    <mergeCell ref="W56:W59"/>
    <mergeCell ref="X56:X59"/>
    <mergeCell ref="X64:X67"/>
    <mergeCell ref="C68:C71"/>
    <mergeCell ref="M68:M71"/>
    <mergeCell ref="N68:N71"/>
    <mergeCell ref="O68:O71"/>
    <mergeCell ref="P68:P71"/>
    <mergeCell ref="Q68:Q71"/>
    <mergeCell ref="R68:R71"/>
    <mergeCell ref="S68:S71"/>
    <mergeCell ref="T68:T71"/>
    <mergeCell ref="R64:R67"/>
    <mergeCell ref="S64:S67"/>
    <mergeCell ref="T64:T67"/>
    <mergeCell ref="U64:U67"/>
    <mergeCell ref="V64:V67"/>
    <mergeCell ref="W64:W67"/>
    <mergeCell ref="C64:C67"/>
    <mergeCell ref="W48:W51"/>
    <mergeCell ref="X48:X51"/>
    <mergeCell ref="M49:M51"/>
    <mergeCell ref="S60:S63"/>
    <mergeCell ref="T60:T63"/>
    <mergeCell ref="X52:X55"/>
    <mergeCell ref="C56:C59"/>
    <mergeCell ref="M56:M59"/>
    <mergeCell ref="N56:N59"/>
    <mergeCell ref="O56:O59"/>
    <mergeCell ref="P56:P59"/>
    <mergeCell ref="Q56:Q59"/>
    <mergeCell ref="R56:R59"/>
    <mergeCell ref="S56:S59"/>
    <mergeCell ref="T56:T59"/>
    <mergeCell ref="R52:R55"/>
    <mergeCell ref="S52:S55"/>
    <mergeCell ref="T52:T55"/>
    <mergeCell ref="U52:U55"/>
    <mergeCell ref="V52:V55"/>
    <mergeCell ref="W52:W55"/>
    <mergeCell ref="C52:C55"/>
    <mergeCell ref="M52:M55"/>
    <mergeCell ref="U60:U63"/>
    <mergeCell ref="S36:S39"/>
    <mergeCell ref="T36:T39"/>
    <mergeCell ref="U36:U39"/>
    <mergeCell ref="U44:U47"/>
    <mergeCell ref="V44:V47"/>
    <mergeCell ref="W44:W47"/>
    <mergeCell ref="X44:X47"/>
    <mergeCell ref="C48:C51"/>
    <mergeCell ref="P48:P51"/>
    <mergeCell ref="Q48:Q51"/>
    <mergeCell ref="R48:R51"/>
    <mergeCell ref="S48:S51"/>
    <mergeCell ref="T48:T51"/>
    <mergeCell ref="C44:C47"/>
    <mergeCell ref="M44:M47"/>
    <mergeCell ref="N44:N47"/>
    <mergeCell ref="O44:O47"/>
    <mergeCell ref="P44:P47"/>
    <mergeCell ref="Q44:Q47"/>
    <mergeCell ref="R44:R47"/>
    <mergeCell ref="S44:S47"/>
    <mergeCell ref="T44:T47"/>
    <mergeCell ref="U48:U51"/>
    <mergeCell ref="V48:V51"/>
    <mergeCell ref="P28:P31"/>
    <mergeCell ref="Q28:Q31"/>
    <mergeCell ref="U28:U31"/>
    <mergeCell ref="X36:X39"/>
    <mergeCell ref="C40:C43"/>
    <mergeCell ref="M40:M43"/>
    <mergeCell ref="N40:N43"/>
    <mergeCell ref="O40:O43"/>
    <mergeCell ref="P40:P43"/>
    <mergeCell ref="Q40:Q43"/>
    <mergeCell ref="X40:X43"/>
    <mergeCell ref="R40:R43"/>
    <mergeCell ref="S40:S43"/>
    <mergeCell ref="T40:T43"/>
    <mergeCell ref="U40:U43"/>
    <mergeCell ref="V40:V43"/>
    <mergeCell ref="W40:W43"/>
    <mergeCell ref="C36:C39"/>
    <mergeCell ref="M36:M39"/>
    <mergeCell ref="N36:N39"/>
    <mergeCell ref="O36:O39"/>
    <mergeCell ref="P36:P39"/>
    <mergeCell ref="Q36:Q39"/>
    <mergeCell ref="R36:R39"/>
    <mergeCell ref="V36:V39"/>
    <mergeCell ref="W36:W39"/>
    <mergeCell ref="S16:S19"/>
    <mergeCell ref="T16:T19"/>
    <mergeCell ref="U16:U19"/>
    <mergeCell ref="V16:V19"/>
    <mergeCell ref="W16:W19"/>
    <mergeCell ref="X28:X31"/>
    <mergeCell ref="C32:C35"/>
    <mergeCell ref="M32:M35"/>
    <mergeCell ref="N32:N35"/>
    <mergeCell ref="O32:O35"/>
    <mergeCell ref="P32:P35"/>
    <mergeCell ref="Q32:Q35"/>
    <mergeCell ref="X32:X35"/>
    <mergeCell ref="R32:R35"/>
    <mergeCell ref="S32:S35"/>
    <mergeCell ref="T32:T35"/>
    <mergeCell ref="U32:U35"/>
    <mergeCell ref="V32:V35"/>
    <mergeCell ref="W32:W35"/>
    <mergeCell ref="M28:M31"/>
    <mergeCell ref="N28:N31"/>
    <mergeCell ref="O28:O31"/>
    <mergeCell ref="X24:X27"/>
    <mergeCell ref="C28:C31"/>
    <mergeCell ref="R28:R31"/>
    <mergeCell ref="S28:S31"/>
    <mergeCell ref="T28:T31"/>
    <mergeCell ref="S20:S23"/>
    <mergeCell ref="T20:T23"/>
    <mergeCell ref="U20:U23"/>
    <mergeCell ref="U24:U27"/>
    <mergeCell ref="V24:V27"/>
    <mergeCell ref="W24:W27"/>
    <mergeCell ref="V20:V23"/>
    <mergeCell ref="W20:W23"/>
    <mergeCell ref="X20:X23"/>
    <mergeCell ref="C24:C27"/>
    <mergeCell ref="M24:M27"/>
    <mergeCell ref="N24:N27"/>
    <mergeCell ref="O24:O27"/>
    <mergeCell ref="P24:P27"/>
    <mergeCell ref="R24:R27"/>
    <mergeCell ref="S24:S27"/>
    <mergeCell ref="T24:T27"/>
    <mergeCell ref="V28:V31"/>
    <mergeCell ref="W28:W31"/>
    <mergeCell ref="A20:A83"/>
    <mergeCell ref="B20:B83"/>
    <mergeCell ref="C20:C23"/>
    <mergeCell ref="M20:M23"/>
    <mergeCell ref="N20:N23"/>
    <mergeCell ref="O20:O23"/>
    <mergeCell ref="P20:P23"/>
    <mergeCell ref="Q20:Q23"/>
    <mergeCell ref="R20:R23"/>
    <mergeCell ref="Q24:Q27"/>
    <mergeCell ref="N52:N55"/>
    <mergeCell ref="O52:O55"/>
    <mergeCell ref="P52:P55"/>
    <mergeCell ref="Q52:Q55"/>
    <mergeCell ref="N49:N51"/>
    <mergeCell ref="O49:O51"/>
    <mergeCell ref="C60:C63"/>
    <mergeCell ref="P60:P63"/>
    <mergeCell ref="Q60:Q63"/>
    <mergeCell ref="R60:R63"/>
    <mergeCell ref="M61:M63"/>
    <mergeCell ref="N61:N63"/>
    <mergeCell ref="O61:O63"/>
    <mergeCell ref="P64:P67"/>
    <mergeCell ref="X12:X15"/>
    <mergeCell ref="A16:A19"/>
    <mergeCell ref="B16:B19"/>
    <mergeCell ref="C16:C19"/>
    <mergeCell ref="M16:M19"/>
    <mergeCell ref="N16:N19"/>
    <mergeCell ref="O16:O19"/>
    <mergeCell ref="P16:P19"/>
    <mergeCell ref="Q16:Q19"/>
    <mergeCell ref="Q12:Q15"/>
    <mergeCell ref="R12:R15"/>
    <mergeCell ref="S12:S15"/>
    <mergeCell ref="T12:T15"/>
    <mergeCell ref="U12:U15"/>
    <mergeCell ref="V12:V15"/>
    <mergeCell ref="A12:A15"/>
    <mergeCell ref="B12:B15"/>
    <mergeCell ref="C12:C15"/>
    <mergeCell ref="M12:M15"/>
    <mergeCell ref="N12:N15"/>
    <mergeCell ref="O12:O15"/>
    <mergeCell ref="P12:P15"/>
    <mergeCell ref="X16:X19"/>
    <mergeCell ref="R16:R19"/>
    <mergeCell ref="O8:O11"/>
    <mergeCell ref="A6:A7"/>
    <mergeCell ref="B6:B7"/>
    <mergeCell ref="C6:C7"/>
    <mergeCell ref="D6:D7"/>
    <mergeCell ref="E6:H6"/>
    <mergeCell ref="I6:L6"/>
    <mergeCell ref="M6:Q6"/>
    <mergeCell ref="W12:W15"/>
    <mergeCell ref="R6:X6"/>
    <mergeCell ref="V8:V11"/>
    <mergeCell ref="W8:W11"/>
    <mergeCell ref="X8:X11"/>
    <mergeCell ref="R8:R11"/>
    <mergeCell ref="S8:S11"/>
    <mergeCell ref="T8:T11"/>
    <mergeCell ref="U8:U11"/>
    <mergeCell ref="P8:P11"/>
    <mergeCell ref="Q8:Q11"/>
    <mergeCell ref="A8:A11"/>
    <mergeCell ref="B8:B11"/>
    <mergeCell ref="C8:C11"/>
    <mergeCell ref="M8:M11"/>
    <mergeCell ref="N8:N11"/>
    <mergeCell ref="A1:D3"/>
    <mergeCell ref="E1:X1"/>
    <mergeCell ref="E2:X2"/>
    <mergeCell ref="E3:Q3"/>
    <mergeCell ref="R3:X3"/>
    <mergeCell ref="A4:D4"/>
    <mergeCell ref="E4:X4"/>
    <mergeCell ref="A5:D5"/>
    <mergeCell ref="E5:X5"/>
  </mergeCells>
  <printOptions horizontalCentered="1" verticalCentered="1"/>
  <pageMargins left="0" right="0" top="0" bottom="0.7480314960629921" header="0.31496062992125984" footer="0.31496062992125984"/>
  <pageSetup horizontalDpi="600" verticalDpi="600" orientation="portrait" paperSize="9" scale="50" r:id="rId3"/>
  <headerFooter>
    <oddFooter>&amp;C&amp;G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2019-08-20T17:52:00Z</cp:lastPrinted>
  <dcterms:created xsi:type="dcterms:W3CDTF">2010-03-25T16:40:43Z</dcterms:created>
  <dcterms:modified xsi:type="dcterms:W3CDTF">2019-08-26T20:14:17Z</dcterms:modified>
  <cp:category/>
  <cp:version/>
  <cp:contentType/>
  <cp:contentStatus/>
</cp:coreProperties>
</file>