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defaultThemeVersion="124226"/>
  <bookViews>
    <workbookView xWindow="0" yWindow="0" windowWidth="19170" windowHeight="5445" activeTab="2"/>
  </bookViews>
  <sheets>
    <sheet name="GESTIÓN" sheetId="5" r:id="rId1"/>
    <sheet name="INVERSIÓN" sheetId="6" r:id="rId2"/>
    <sheet name="ACTIVIDADES" sheetId="7" r:id="rId3"/>
    <sheet name="TERRITORIALIZACIÓN" sheetId="10" r:id="rId4"/>
  </sheets>
  <externalReferences>
    <externalReference r:id="rId7"/>
    <externalReference r:id="rId8"/>
  </externalReferences>
  <definedNames>
    <definedName name="_xlnm.Print_Area" localSheetId="0">'GESTIÓN'!$A$1:$AW$15</definedName>
    <definedName name="_xlnm.Print_Area" localSheetId="1">'INVERSIÓN'!$A$1:$AU$48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79017"/>
</workbook>
</file>

<file path=xl/comments2.xml><?xml version="1.0" encoding="utf-8"?>
<comments xmlns="http://schemas.openxmlformats.org/spreadsheetml/2006/main">
  <authors>
    <author>PAOLA.MORENO</author>
  </authors>
  <commentList>
    <comment ref="V16" authorId="0">
      <text>
        <r>
          <rPr>
            <b/>
            <sz val="12"/>
            <rFont val="Tahoma"/>
            <family val="2"/>
          </rPr>
          <t>PAOLA.MORENO:</t>
        </r>
        <r>
          <rPr>
            <sz val="12"/>
            <rFont val="Tahoma"/>
            <family val="2"/>
          </rPr>
          <t xml:space="preserve">
Reducción por el pago de pasivo exigible $455.947</t>
        </r>
      </text>
    </comment>
    <comment ref="V18" authorId="0">
      <text>
        <r>
          <rPr>
            <b/>
            <sz val="12"/>
            <rFont val="Tahoma"/>
            <family val="2"/>
          </rPr>
          <t>PAOLA.MORENO:</t>
        </r>
        <r>
          <rPr>
            <sz val="12"/>
            <rFont val="Tahoma"/>
            <family val="2"/>
          </rPr>
          <t xml:space="preserve">
Se tramitó liberación de recursos por fallecimiento del contratista</t>
        </r>
      </text>
    </comment>
    <comment ref="V28" authorId="0">
      <text>
        <r>
          <rPr>
            <b/>
            <sz val="12"/>
            <rFont val="Tahoma"/>
            <family val="2"/>
          </rPr>
          <t>PAOLA.MORENO:</t>
        </r>
        <r>
          <rPr>
            <sz val="12"/>
            <rFont val="Tahoma"/>
            <family val="2"/>
          </rPr>
          <t xml:space="preserve">
Atiende a traslado presupuestal realizado para adiciones, contratación consultoría trabajo en alturas, prestación de servicios profesionales para evaluación de matriz de riegos y adquisición de material POP (las últimas tres, en el marco de la implementación y certificación externa del SSST)</t>
        </r>
      </text>
    </comment>
    <comment ref="V40" authorId="0">
      <text>
        <r>
          <rPr>
            <b/>
            <sz val="12"/>
            <rFont val="Tahoma"/>
            <family val="2"/>
          </rPr>
          <t>PAOLA.MORENO:</t>
        </r>
        <r>
          <rPr>
            <sz val="12"/>
            <rFont val="Tahoma"/>
            <family val="2"/>
          </rPr>
          <t xml:space="preserve">
Traslado presupuestal de recursos producto de un proceso sin viabilidad por parte de la SF y saldos producto de reducción de plazos inicialmente contemplados en prestación de servicios, atendiendo principalmente el principio de anualidad.</t>
        </r>
      </text>
    </comment>
    <comment ref="AM40" authorId="0">
      <text>
        <r>
          <rPr>
            <b/>
            <sz val="12"/>
            <rFont val="Tahoma"/>
            <family val="2"/>
          </rPr>
          <t>PAOLA.MORENO:</t>
        </r>
        <r>
          <rPr>
            <sz val="12"/>
            <rFont val="Tahoma"/>
            <family val="2"/>
          </rPr>
          <t xml:space="preserve">
Teniendo en cuenta Acta de No Ejecución del Contrato de Prestación de Servicios Profesionales N° SDA-CPS-20180456, donde se especifica que durante la vigencia del vínculo jurídico no hubo ejecución de actividades por parte del contratista, se tramitó liberación de $111.204.000.
Teniendo en cuenta Acta de Liquidación de Mutuo Acuerdo del Contrato N° SDA-CPS-20180238 del 19-01-2018, se tramitó liberación parcial en CDP N° 264 y RP N° 324, por un valor de $22.141.867.</t>
        </r>
      </text>
    </comment>
  </commentList>
</comments>
</file>

<file path=xl/comments4.xml><?xml version="1.0" encoding="utf-8"?>
<comments xmlns="http://schemas.openxmlformats.org/spreadsheetml/2006/main">
  <authors>
    <author>PAOLA.MORENO</author>
  </authors>
  <commentList>
    <comment ref="H100" authorId="0">
      <text>
        <r>
          <rPr>
            <b/>
            <sz val="12"/>
            <rFont val="Tahoma"/>
            <family val="2"/>
          </rPr>
          <t>PAOLA.MORENO:</t>
        </r>
        <r>
          <rPr>
            <sz val="12"/>
            <rFont val="Tahoma"/>
            <family val="2"/>
          </rPr>
          <t xml:space="preserve">
Se tramitó liberación de recursos por fallecimiento del contratista</t>
        </r>
      </text>
    </comment>
  </commentList>
</comments>
</file>

<file path=xl/sharedStrings.xml><?xml version="1.0" encoding="utf-8"?>
<sst xmlns="http://schemas.openxmlformats.org/spreadsheetml/2006/main" count="654" uniqueCount="295">
  <si>
    <t>SECRETARÍA DISTRITAL DE AMBIENTE</t>
  </si>
  <si>
    <t>DEPENDENCIA:</t>
  </si>
  <si>
    <t>CÓDIGO Y NOMBRE PROYECTO: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</si>
  <si>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</si>
  <si>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</si>
  <si>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</si>
  <si>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</si>
  <si>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</si>
  <si>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</si>
  <si>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</si>
  <si>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</si>
  <si>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</si>
  <si>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</si>
  <si>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</si>
  <si>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</si>
  <si>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</si>
  <si>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</si>
  <si>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</si>
  <si>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</si>
  <si>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</si>
  <si>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</si>
  <si>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</si>
  <si>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</si>
  <si>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</si>
  <si>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</si>
  <si>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</si>
  <si>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</si>
  <si>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</si>
  <si>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</si>
  <si>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</si>
  <si>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</si>
  <si>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</si>
  <si>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</si>
  <si>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</si>
  <si>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</si>
  <si>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</si>
  <si>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</si>
  <si>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</si>
  <si>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</si>
  <si>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</si>
  <si>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</si>
  <si>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</si>
  <si>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</si>
  <si>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</si>
  <si>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</si>
  <si>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</si>
  <si>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</si>
  <si>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</si>
  <si>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</si>
  <si>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</si>
  <si>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</si>
  <si>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</si>
  <si>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</si>
  <si>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</si>
  <si>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</si>
  <si>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</si>
  <si>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</si>
  <si>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</si>
  <si>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</si>
  <si>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</si>
  <si>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</si>
  <si>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</si>
  <si>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</si>
  <si>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</si>
  <si>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</si>
  <si>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</si>
  <si>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</si>
  <si>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</si>
  <si>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</si>
  <si>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</si>
  <si>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</si>
  <si>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</si>
  <si>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</si>
  <si>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</si>
  <si>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</si>
  <si>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</si>
  <si>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</si>
  <si>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</si>
  <si>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SUBSECRETARIA GENERAL Y DE CONTROL DISCIPLINARIO</t>
  </si>
  <si>
    <t xml:space="preserve">Gobierno legítimo, fortalecimiento local y eficiencia  </t>
  </si>
  <si>
    <t>Transparencia, gestión pública y servicio a la ciudadanía</t>
  </si>
  <si>
    <t>Gestión Pública efectiva y eficiente para brindar un mejor servicio para todos</t>
  </si>
  <si>
    <t>PROYECTO 1100 - DIRECCCIONAMIENTO ESTRATÉGICO, COORDINACION, Y ORIENTACIÓN DE LA SECRETARÍA DISTRITAL DE AMBIENTE.</t>
  </si>
  <si>
    <t>PROYECTO 1100 - "DIRECCCIONAMIENTO ESTRATÉGICO, COORDINACION, Y ORIENTACIÓN DE LA SECRETARÍA DISTRITAL DE AMBIENTE".</t>
  </si>
  <si>
    <t>X</t>
  </si>
  <si>
    <t>Seguimiento al 100% de las PQR asignadas respondidas</t>
  </si>
  <si>
    <t xml:space="preserve">
Incrementar 90 % la sostenibilidad el SIG en la SDA
</t>
  </si>
  <si>
    <t>TOTAL PONDERACIÓN</t>
  </si>
  <si>
    <t>Constante</t>
  </si>
  <si>
    <t>Llevar a un 100% la implementación de las leyes 1712 de 2014 (Ley de Transparencia y del Derecho de Acceso a la Información Pública) y 1474 de 2011</t>
  </si>
  <si>
    <t>Incrementar a un 90% la sostenibilidad del SIG en el Gobierno Distrital</t>
  </si>
  <si>
    <t>% de avance en la implementación de las Leyes 1712 de 2014 y 1474 de 2011</t>
  </si>
  <si>
    <t>% de sostenibilidad del Sistema Integrado de Gestión en el Gobierno Distrital</t>
  </si>
  <si>
    <t xml:space="preserve">Seguimiento 100 % de la Ley 1712 y 1474
</t>
  </si>
  <si>
    <t xml:space="preserve">1,2 PROYECTO PRIORITARIO  </t>
  </si>
  <si>
    <t>Mejorar el Índice de Gobierno Abierto para la ciudad en diez puntos (Meta Resultado)</t>
  </si>
  <si>
    <t>Fortalecimiento a la gestión pública efectiva y eficiente</t>
  </si>
  <si>
    <t>Mejorar el Índice de Gobierno Abierto en 4 puntos</t>
  </si>
  <si>
    <t>Numérico</t>
  </si>
  <si>
    <t>Porcentaje</t>
  </si>
  <si>
    <t>Creciente</t>
  </si>
  <si>
    <t>Mantener 1 Sistema de Control Interno</t>
  </si>
  <si>
    <t>Mantener mínimo 8 puntos habilitados de Atención al Ciudadano</t>
  </si>
  <si>
    <t xml:space="preserve">Seguimiento 100%  PQR´s asignadas respondidas
</t>
  </si>
  <si>
    <t>Operar un proceso de Direccionamiento Estratégico</t>
  </si>
  <si>
    <t>4, COD. META PROYECTO PRIORITARIO</t>
  </si>
  <si>
    <t xml:space="preserve">Gobierno Abierto y Transparente 
</t>
  </si>
  <si>
    <t>Gobierno Abierto y Transparente</t>
  </si>
  <si>
    <t xml:space="preserve">
Mantener 1 Sistema de Control Interno</t>
  </si>
  <si>
    <t>Incrementar 90 % la sostenibilidad el SIG en la SDA</t>
  </si>
  <si>
    <t>Seguimiento 100% de la Ley 1712 Y 1474</t>
  </si>
  <si>
    <t>Suma</t>
  </si>
  <si>
    <t>FORMATO DE  ACTUALIZACIÓN Y SEGUIMIENTO A LA TERRITORIALIZACIÓN DE LA INVERSIÓN</t>
  </si>
  <si>
    <t>PROYECTO:</t>
  </si>
  <si>
    <t>PERIODO:</t>
  </si>
  <si>
    <t>1, COD. META</t>
  </si>
  <si>
    <t>2, META PROYECTO</t>
  </si>
  <si>
    <t>4, VARIABLE</t>
  </si>
  <si>
    <t>5, PROGRAMACIÓN-ACTUALIZACIÓN</t>
  </si>
  <si>
    <t>6, ACTUALIZACIÓN</t>
  </si>
  <si>
    <t>7, SEGUIMIENTO META</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</si>
  <si>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</si>
  <si>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</si>
  <si>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</si>
  <si>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</si>
  <si>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</si>
  <si>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</si>
  <si>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</si>
  <si>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</si>
  <si>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</si>
  <si>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</si>
  <si>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</si>
  <si>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</si>
  <si>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</si>
  <si>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</si>
  <si>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</si>
  <si>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</si>
  <si>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</si>
  <si>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</si>
  <si>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</si>
  <si>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</si>
  <si>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</si>
  <si>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</si>
  <si>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Magnitud Vigencia</t>
  </si>
  <si>
    <t>Distrito Capital</t>
  </si>
  <si>
    <t>Chapinero</t>
  </si>
  <si>
    <t>Chapinero Central</t>
  </si>
  <si>
    <t xml:space="preserve">Avenida Caracas N° 54 - 38   </t>
  </si>
  <si>
    <t xml:space="preserve">Desde este punto de inversión no se hace identificación de genero </t>
  </si>
  <si>
    <t>Desde nuestra compencia no se hace distinción para los grupos Etareos</t>
  </si>
  <si>
    <t>Todos los Grupos</t>
  </si>
  <si>
    <t>No Identifica Grupos Etnicos</t>
  </si>
  <si>
    <t>Recursos Vigencia</t>
  </si>
  <si>
    <t>Magnitud Reservas</t>
  </si>
  <si>
    <t>Reservas Presupuestales</t>
  </si>
  <si>
    <t>Punto de Inversión Bosa</t>
  </si>
  <si>
    <t>Bosa</t>
  </si>
  <si>
    <t>Apogeo</t>
  </si>
  <si>
    <t>Olarte</t>
  </si>
  <si>
    <t>Avenida Calle 57 R SUR # 72 D - 12</t>
  </si>
  <si>
    <t>Punto de Inversión Kennedy</t>
  </si>
  <si>
    <t>Kennedy</t>
  </si>
  <si>
    <t xml:space="preserve">
 Gran Britalia</t>
  </si>
  <si>
    <t>Tintalito</t>
  </si>
  <si>
    <t xml:space="preserve">
Av Carrera 86 No. 43 - 55 Sur</t>
  </si>
  <si>
    <t>Punto de Inversión Fontibón</t>
  </si>
  <si>
    <t>Fontibón</t>
  </si>
  <si>
    <t>Fontibon</t>
  </si>
  <si>
    <t>Zona Franca</t>
  </si>
  <si>
    <t>Diagonal 16 No. 104 51</t>
  </si>
  <si>
    <t>Punto de Inversión Suba</t>
  </si>
  <si>
    <t>Suba</t>
  </si>
  <si>
    <t>El Pino</t>
  </si>
  <si>
    <t>Calle 145 No. 103B 90</t>
  </si>
  <si>
    <t>Punto de Inversión Teusaquillo</t>
  </si>
  <si>
    <t>Teusaquillo</t>
  </si>
  <si>
    <t>Quinta Paredes</t>
  </si>
  <si>
    <t>Carrera 30 No. 25-90 supercade CAD</t>
  </si>
  <si>
    <t>Punto de Inversión Usaquén</t>
  </si>
  <si>
    <t>Usaquén</t>
  </si>
  <si>
    <t xml:space="preserve">Toberin </t>
  </si>
  <si>
    <t>El Toberin</t>
  </si>
  <si>
    <t>Carrera 21 # 169 - 62, Centro Comercial Stuttgart. Local 118</t>
  </si>
  <si>
    <t>Total Magnitud MP1</t>
  </si>
  <si>
    <t>Total Recursos Vigencia MP1</t>
  </si>
  <si>
    <t>Total Reservas MP1</t>
  </si>
  <si>
    <t>TOTALES - PROYECTO</t>
  </si>
  <si>
    <t>Total Recursos Vigencia - Proyecto</t>
  </si>
  <si>
    <t>Total  Recursos Reservas - Proyecto</t>
  </si>
  <si>
    <t>PROGRAMACIÓN INICIAL CUATRIENIO</t>
  </si>
  <si>
    <t>PROGR. ANUAL CORTE  SEPT</t>
  </si>
  <si>
    <t>PROGR. ANUAL CORTE DIC</t>
  </si>
  <si>
    <t>REPROGRAMACIÓN VIGENCIA</t>
  </si>
  <si>
    <t>PROGR. ANUAL CORTE  MAR</t>
  </si>
  <si>
    <t>PROGR. ANUAL CORTE  JUN</t>
  </si>
  <si>
    <t>126PG01-PR02-F-2-V10.0</t>
  </si>
  <si>
    <t>PROGRAMA</t>
  </si>
  <si>
    <t xml:space="preserve">NUMERO INTERSEXUAL </t>
  </si>
  <si>
    <t>1, PRIMERA CATEGORIA</t>
  </si>
  <si>
    <t>No identofoca</t>
  </si>
  <si>
    <t>Transversal 113b # 66-54</t>
  </si>
  <si>
    <t>Villa Gladys</t>
  </si>
  <si>
    <t>Engativá</t>
  </si>
  <si>
    <t>Punto de Inversión Engativa</t>
  </si>
  <si>
    <t xml:space="preserve">Dirección: Entidad.   SIG de la Entidad.
Descripción:  Acciones para la implementacion y desarrollo del SIG en la Entidad. </t>
  </si>
  <si>
    <t xml:space="preserve">Dirección:  Entidad.Seguimiento al 100% de las PQR asignadas respondidas por la SDA.
Descripción:   Oportunidad y calidad de las respuestas de PQR dadas por la entidad. </t>
  </si>
  <si>
    <t xml:space="preserve">Distrtial. 
Descripción: :
Procesos de la Entidad.  Realizar evaluacion y seguimiento a la gestion y procesos institucionales de la SDA. </t>
  </si>
  <si>
    <t>3, NOMBRE -PUNTO DE INVERSIÓN (LOCALIDAD, ESPECIAL, DISTRITAL)</t>
  </si>
  <si>
    <t>Operar un Proceso de Direccionamiento Estratégico</t>
  </si>
  <si>
    <t>5, PONDERACIÓN HORIZONTAL AÑO: 2018</t>
  </si>
  <si>
    <t>Dirección: Cumplimiento  del Plan Anticorrupcion y de atencion al ciudadano 2018  en la Entidad. MPI5.</t>
  </si>
  <si>
    <t>Dirección: Entidad. 
 Gestion del Medio Ambiente del Distrito Capital.
Descripción:  Atender, gestionar, manejar y coordinar los procesos misionales y proyectos para la administracion del medio ambiente distrital.</t>
  </si>
  <si>
    <t>Distrito Capital - Chapinero
Descripción: Mantener mínimo 8 puntos habilitados de atención al ciudadano</t>
  </si>
  <si>
    <t>Durante el tercer trimestre de la vigencia 2018, se realizaron las siguientes actividades:   
• Se recibieron 508 resoluciones y 1.143 autos originales notificados y ejecutoriados, para custodia por parte de la Subsecretaría General y de Control Disciplinario, lo cual a su vez alimenta la base de datos de Actos Administrativos recibidos y sus respectivas estadísticas; estado actual al día.
• Se encarpetó y continuó con la organización del archivo físico de autos y resoluciones de las vigencias en custodia (2013, 2014, 2015, 2016, 2017 y 2018), ubicándolo en cajas; estado actual al día.
Lo anterior, sumado a las 771 resoluciones y 1.846 autos, recibidos durante los dos trimestres anteriores, de la vigencia en curso.</t>
  </si>
  <si>
    <t>Durante el tercer trimestre de 2018, específicamente durante el mes de julio, se desarrolló jornada de orientación disciplinaria y promulgación y conocimiento de videos ilustrativos sobre régimen disciplinario, en acompañamiento con la Dirección Distrital de Asuntos Disciplinarios de la Alcaldía Mayor de Bogotá;  durante el mes de agosto y como refuerzo de lo realizado a través de la charla impartida en el mes anterior, se proyectó video a través de correos electrónicos de funcionarios y contratistas sobre "Régimen Disciplinario"; y durante septiembre, la proyección del video, a través de correos electrónicos, fue sobre "Faltas Disciplinarias". Lo anterior, sumado a los seis (6) flashes disciplinarios elaborados para los meses, comprendidos entre enero y junio del año en curso.
Además de las 96 actuaciones procesales adelantadas durante el primer semestre, para el tercer trimestre de 2018 se tramitó: 14 Inhibitorios, 21 indagaciones preliminares, 12 archivos, 1 reconocimiento personería, 1 desfijación de edicto, 3 actas de reparto, 1 auto de agréguese, 2 autos de refoliación, 1 cierre de investigación  y 1 impedimento, para un total de 57 actuaciones; en el entendido que a cada expediente se le puede realizar uno o más impulsos procesales, como son: elaboración y sustanciación de autos de fondo, diligencias de versiones libres, declaraciones juramentadas, práctica y valoración de pruebas, notificaciones personales, autos de cierre de investigación, autos de prórroga de la investigaciones, audiencias verbales, autos de remisión por competencia y fallos de primera instancia, los cuales reposan en cada uno de los expedientes. Todo acorde con el procedimiento disciplinario ordinario reglado en la Ley 734 de 2002 y 1474 de 2011. Se cierra el tercer trimestre de 2018 con 115 expedientes activos.</t>
  </si>
  <si>
    <t>Los expedientes que cursan y cursaron en la Subsecretaría General y de Control Disciplinario se encuentran debidamente rotulados, foliados y en el archivo rodante, debidamente separados los activos de los ya archivados, para su identificación y manejo, así como de los autos inhibitorios y las remisiones por competencia para un porcentaje del 100%. Durante el tercer trimestre, se llevó a cabo reunión de evaluación de quejas N° 5 (10 de julio de 2018), N° 6 (1° de agosto de 2018) y N° 7 (18 de septiembre de 2018), en las cuales se relacionan las quejas con presunta incidencia disciplinaria y se evalúa una a una, tomando una decisión que en derecho corresponde; lo anterior sumado a los del primer y segundo trimestre, periodos en los que se realizó reunión de evaluación de quejas N° 1 (9 de febrero de 2018), N° 2 (9 de abril de 2018), N° 3 (24 de abril de 2018) y N° 4 (18 de junio de 2018).
Igualmente, para la actualización de la plataforma del SIDD, se han realizado jornadas de creación de expedientes en un total de 14, correspondientes a los inhibitorios, una vez se efectúa el reparto derivado de las reuniones de evaluación de quejas y todo los demás; lo anterior, sumados a los 3 expedientes del 2015, 6 expedientes del 2016 y 9 expedientes del 2017, cargados durante el primer trimestre de la presente vigencia y 21 cargados durante el segundo trimestre. Es importante precisar que la información a cargar en la plataforma SIDD, está contenida y actualizada en la base de datos de la Oficina de Control Interno Disciplinario, con el fin de tener la lista para subir a dicha plataforma.</t>
  </si>
  <si>
    <t xml:space="preserve">En el tercer trimestre de 2018, la Subsecretaría, apoyó los siguientes proyectos de interés de la administración:
1. Transmilenio licitación fase I y fase II, revisando las licencias ambientales, expedientes y  realizando visitas a patios para verificar el cumplimiento ambiental y posibles pasivos ambientales. También, se dio aval patio transitorio troncal, al polígono Colmotores.
2. Se adelantaron reuniones entre entidades, para discutir propuestas de factibilidad del paso de Transmilenio por los humedales de la Av. Ciudad de Cali y cicloruta por los canales de la Av. Contador (Calle 134).
3. Se adelantó inclusión del complejo de humedales urbanos en la lista RAMSAR, mediante la firma presidencial del Decreto 1468 del 6 de agosto de 2018.
4. Se viene apoyando a la Secretaría de Movilidad, en la norma que permita implementar el Plan de Movilidad Sostenible.
5. Patios Zonales Sistema Integrado de Transporte Público [SITP], con aval para patios transitorios, predio AZOTE y polígonos La Aurora y La Turquesa.
6. Se encuentra en etapa técnica, la modificación de la norma de gestión de Residuos de Construcción y Demolición [RCD].
7. Decreto infraestructura definitiva Zonal del SITP: se generaron observaciones a Guía Ambiental y matriz de impacto con la que se desarrolla el mismo.
8. Proyecto Biogas con embajada de Suecia: se está liderando junto con la embajada, el proyecto de aprovechamiento del biogás como combustible para medios de transporte (vistas de campo, identificación de actores y consecución de información).
9. Lineamientos técnico ambientales a proyectos de Asociación Público Privada [APP]: Bolera Salitre y Mundo Aventura.
10. Plantatón de arbolado urbano, con apoyó al Jardín Botánico en búsqueda de interesados en participar, espacios disponibles y acercamiento con las localidades.
Sumado al apoyo en 9 proyectos relacionados con: proyecto palomas, ALO, sentencias río Bogotá y Cerros Orientales, Metro y subestación eléctrica, entre otros.
</t>
  </si>
  <si>
    <t>Durante el III trim. de 2018, se atendieron 121 derechos de petición: Licitación Transmilenio, gestión Instituto Distrital de Protección y Bienestar Animal, talas en Bogotá, ruido carrera séptima, techos verdes, publicidad exterior visual, adultos mayores con discapacidad, animales ferales y control plagas, radiografía socioeconómica y ambiental Paramo Sumapaz, manejo de residuos peligrosos, transporte y disposición final de basuras, casa ecológica de los animales, Plan de Ordenamiento Territorial, Bosque Bavaria y Cerros Orientales, entre otros. 
Se dio respuesta a 37 proposiciones: río Tunjuelo, POZ Norte, educación ambiental y seguimiento a política pública distrital, costos en publicidad "Bogotá Mejor Para Todos", clínicas veterinarias ilegales, alumbrado público, estado de humedales y estructura ecológica principal, emergencia sanitaria y ambiental, reglamentación cobro de derechos por uso del espacio público en localidades, Río Bogotá, Sendero Las Mariposas, calidad del aire, calidad hídrica de Bogotá, ejecución presupuestal y el cambio climático y fenómenos climáticos, entre otros. En cuanto a los proyectos de acuerdo, se analizaron  y conceptuaron 23: uso tecnologías para disminución emisiones, lineamientos para institucionalizar la bicicleta, mujeres víctimas de violencia, humedal Chorrillos, modificación Acuerdo 287 de 2007 - recicladores, uso productos desechables en entidades públicas, lesiones oculares, cutáneas y cáncer de piel, sistema atención integral a personas privadas de la libertad, divulgación básica de emergencias y contingencias en eventos organizados por la administración distrital y el Concejo, medidas e incentivos para promoción y masificación de movilidad eléctrica en Bogotá, gestión de residuos sólidos, valorización, código de policía y red de voluntarios para atención y protección de población animal callejera, entre otros.
Lo anterior, sumado a la atención de 257 derechos de petición, 81 proposiciones y 42 proyectos de acuerdo.</t>
  </si>
  <si>
    <t>Se asistió a 3 comités de seguimiento estratégico, realizados por la Secretaría Distrital de Gobierno, 31 de julio, el 31 de agosto  y el 27 de septiembre, en donde se discutieron temas relacionados con: trámites de proyectos de acuerdo que surjan como iniciativa de la administración, la asistencia a debates de control político, la contestación de derechos de petición y proposiciones del Concejo y del Congreso; se informó a todas las Secretarías el número de proyectos de acuerdo  presentados por cada concejal, se presentaron cuadros con los comentarios pendientes por cada Entidad, se socializaron las respectivas actas y los compromisos adquiridos por cada Entidad y finalmente se habló  de  la importancia del cumplimiento de términos y diversas estrategias de articulación distrital.
Sumado a lo anterior, durante el primer semestre se asistió a 6 comités de seguimiento estratégico, realizados por la Secretaría Distrital de Gobierno, los días 30 de enero, 22 de febrero, 23 de marzo de 2018, 18 de abril, 17 de mayo y 21 de junio de la vigencia en curso.</t>
  </si>
  <si>
    <t>De acuerdo con el Programa de Auditorías diseñado para la presente vigencia, durante el tercer trimestre se iniciaron auditorías a procesos "Gestión Documental" y "Direccionamiento Estratégico", aún se encuentran en ejecución. Se culminaron las auditorías a procesos de “Gestión de Recursos Financieros”, observando que movimientos y estados financieros son oportunos y confiables, existen controles eficaces que garantizan la información contable; para el proceso “Gestión de Recursos Informáticos y Tecnológicos”, se observaron avances en la Estrategia Gobierno Digital, se cuenta con Plan Estratégico de Tecnologías de la Información – PETI, se evidenció trabajo sistemático cumpliendo con acciones que mejoran y actualizan los diferentes sistemas de información (visor geográfico, mesa de servicios, sistema FOREST) y también se observó la importancia de mantener sistemas de respaldo que garanticen custodia de información que maneja la SDA; y para el proceso “Evaluación, Control y Seguimiento”, se recomendó mejorar cumplimiento de metas (ejecución física y presupuestal), periodicidad en seguimientos de planes de mejoramiento en ISOLUCION, mayor oportunidad en generación de informes anualizados de calidad hídrica superficial, revisión de procedimientos para ajustes y actualizaciones. Se encuentra aplazada la auditoría de la Norma OHSAS 18000:2007, por solicitud de la Dirección de Gestión Corporativa y se cuenta con plan de auditoría del proceso “Control y Mejora.
En lo que va corrido de la vigencia, se han realizado 11 auditorías a procesos: “Comunicaciones”, “Participación Y Educación Ambiental”, “Gestión Jurídica”, “Gestión Ambiental y Desarrollo Rural”, “Planeación Ambiental”, “Control Disciplinario”, “Gestión de Talento Humano”, “Gestión de Recursos Físicos”, “Gestión de Recursos Financieros”, “Gestión de Recursos Informáticos y Tecnológicos” y “Evaluación, Control y Seguimiento”; se dio inicio a 2 más a procesos "Gestión Documental" y "Direccionamiento Estratégico".</t>
  </si>
  <si>
    <t>Durante el tercer trimestre, se realizó seguimiento a controles de  riesgos de corrupción,  los cuales se registraron en una matriz que se encuentra publicada en la página web de la SDA: http://www.ambientebogota.gov.co/web/sda/plan-anticorrupcion-y-de-atencion-al-ciudadano.
Atendiendo la “Guía para la Administración de los Riesgos de Gestión, Corrupción y Seguridad Digital y el Diseño de Controles en Entidades Públicas” - versión 1 del DAFP, se realizó socialización a los enlaces de los diferentes procesos entre el 4 de julio y el 14 de septiembre, para actualizar riesgos identificados.
Se diseñó y ejecutó el cronograma para proveer asesoría, acompañamiento y orientación técnica, trabajo conjunto con la Subsecretaría General y de Control Disciplinario, con el fin de dotar de elementos metodológicos y conceptuales que permitan actualizar los mapas de riesgos a partir de pruebas piloto con cada proceso.
Se preparó, ajustó y remitió herramienta de captura de información sobre mapas de riesgo de cada proceso de acuerdo a la nueva guía del DAFP y de acuerdo a las necesidades de ISOLUCION. A partir de lo anterior, se han recibido la mayoría de mapas de riesgos de los diferentes procesos de la Entidad, con el fin de ser revisados y validados para posterior cargue en el sistema.
Durante el primer semestre de la vigencia, se ha realizado seguimiento y evaluación de los riesgos de corrupción, para los cuales se tienen establecidos los controles para el riesgo inherente; se recomendó evaluar el riesgo residual y formular los controles pertinentes.
Con relación a los riesgos de gestión, una vez realizado el seguimiento y evaluación de la vigencia 2017 (actividad ejecutada durante el primer trimestre), la entidad actualizó los riesgos de cada uno de los procesos y fueron aprobados en comité del Sistema Integrado de Gestión el 19-04-2018. Sin embargo, se continúa trabajando para mejorar el sistema de administración de riesgos.</t>
  </si>
  <si>
    <t>Durante el tercer trimestre de 2018, se revisaron todas las acciones de los planes de mejoramiento de los 14 procesos: se tuvo un total de 241 acciones registradas en ISOLUCION, de las cuales se tienen 206 acciones correctivas, 26 oportunidades de mejora, 7 acciones preventivas, 2 acciones resultantes de la Revisión por la Dirección.  Durante el periodo, se realizaron 15 cierres de acciones verificando la evidencia de su cumplimiento y que se eliminara la causa raíz del hallazgo.
Se realizó acompañamiento y asesoría a los procesos de la Entidad en la entrega de evidencias para cierre de acciones del Plan de Mejoramiento Institucional, que fueron objeto de revisión por la Contraloría en su visita regular, la cual inició desde el mes de mayo de 2018. 
Se tenían suscritas 191 acciones en el Plan de Mejoramiento Institucional, de las cuales la Contraloría evaluó 135 acciones, se dio cierre a 117 acciones, 14 fueron declaradas incumplidas y 4 como inefectivas. De acuerdo con lo anterior, en ejecución quedan 70 acciones que corresponden a la sumatoria de las no evaluadas por el Ente de Control, más las 14 declaradas como inefectivas por la Contraloría.
Se recomendó a los líderes de dependencia y proceso realizar autoevaluaciones periódicas para evaluar la eficacia y efectividad de las acciones formuladas en los planes de mejoramiento y de encontrar brechas Y generar acciones para cerrarlas oportunamente. También, se capacitó en la aplicación de metodologías de análisis de causas el 4 de julio de 2018 y se presentó la modificación del procedimiento para incluir, entre otras, esta actividad.
Durante el primer semestre de la vigencia, se realizó monitoreo a los planes de mejoramiento y se realizaron recomendaciones para que cada proceso y líder de dependencia cumpla oportunamente con las acciones formuladas. A corte 30-06-2018, el plan de mejoramiento de la Contraloría tenía un cumplimiento del 80,5%, 10,3% de las acciones incumplidas y 9,2% inefectivas.</t>
  </si>
  <si>
    <t>Para el tercer trimestre se realizaron los siguientes informes: Seguimiento a Plan Anticorrupción, con seguimiento al mapa de riesgos; Seguimiento a implementación del nuevo marco normativo de regulación contable pública; Seguimiento y recomendaciones para cumplimiento de metas Plan de Desarrollo; Seguimiento a Austeridad del Gasto, con cumplimiento normativo; Informe del Sistema de Control Interno (periodo marzo-junio de 2018), demostrando que se encuentra implementado y se trabaja en su sostenibilidad; Informe sobre manejo de caja menor, con recomendaciones para que continúe su buen funcionamiento; Informe sobre el cumplimiento del Plan de Auditoría a junio 30 de 2018, presentado al Comité Coordinador de Control Interno el 14 de julio de 2018; Informe de seguimiento a oportunidad en la contestación de Peticiones, Quejas, Reclamos y Sugerencias del I semestre, con recomendaciones para su mejora; Seguimiento a implementación del Sistema Integrado de Gestión, con recomendaciones para que se continúe con su sostenibilidad; y Seguimiento al Comité de Conciliaciones (Decreto 1716 de 2009) – SIPROJ en ejecución.
Lo anterior, sumado a los 17 informes presentados durante el primer semestre (Evaluación Sistema de Control Interno Contable, Sistema Control Interno Institucional, Evaluación Institucional a la Gestión por Dependencias, Acciones de Plan Anticorrupción y Atención al Ciudadano, Cumplimiento normas Derechos de Autor sobre Software, Austeridad en el Gasto, Seguimiento metas del PDD a cargo de la Entidad,  Plan de Mejoramiento Contraloría de Rendición Cuenta Anual, Informe de PQR´S, Informe de la Directiva 01 de 2017 de la Alcaldía Mayor de Bogotá, Seguimiento a la Directiva 03 de 2013 de Alcaldía Mayor de Bogotá y Decreto Distrital 654 de 2011 - artículo 73 y Seguimiento a la Implementación de la Ley 1712 de 2014).
Al culminar el tercer trimestre se cuenta con 26 informes de Ley elaborados, socializados y publicados y 1 en ejecución.</t>
  </si>
  <si>
    <t>No se presentaron retrasos en el seguimiento programado</t>
  </si>
  <si>
    <t>No se requirieron acciones, pues no se presentaron retrasos</t>
  </si>
  <si>
    <t>Con los seguimientos realizados y auditorías desarrolladas, se logró revisar algunos de los procesos de la SDA con el fin de identificar fortalezas y debilidades que son objeto de mejora, los cuales a través de acciones correctivas y preventivas aportan al logro de los objetivos institucionales, se fortalece el Sistema Integrado de Gestión y el Sistema de Control Interno. 
Se cumple con el rol de tercera línea de defensa para la Entidad, evaluando si los controles están presentes y funcionan, apoyando el control de los riesgos y el logro de los objetivos establecidos en la planeación institucional y manteniendo un sistema de monitoreo de hallazgos y recomendaciones.</t>
  </si>
  <si>
    <t>• Auditorías: Rad.  2018IE208509 -2018EE200002, 2018IE209776
• Riesgos corrupción seguimiento en matriz publicada en la pagina web de la SDA: 
www.ambientebogota.gov.co/web/sda/plan-anticorrupcion-y-de-atencion-al-ciudadano 
• Actas de acompañamiento para cierre de acciones del Plan de Mejoramiento Contraloría Distrital fechas: Junio 27, Junio 29, Julio 3 de 2018, 
• Estado Plan de Mejoramiento Procesos:  2018IE217573,  2018IE173878, 2018IE202973, 2018IE204556,  2018IE185418, 2018IE182863, 2018IE176952, 2018IE185611, 2018IE185617, 2018IE149641,  2018IE172691.   
• Informes Normativos: Rad. 2018IE215216-162164–166020–202636–-176953, PAAC http://www.ambientebogota.gov.co/web/sda/plan-anticorrupcion-y-de-atencion-al-ciudadano, correo mpgomez@alcaldiabogota.gov.co - Oficina de Desarrollo Institucional - Alcaldía Mayor
• Acta comite Coordinador de Control Interno Julio 16 de 2018. (Seguimiento PAA)</t>
  </si>
  <si>
    <t>No se presentaron retrasos</t>
  </si>
  <si>
    <t xml:space="preserve">Durante el tercer trimestre de 2018, la SDA garantizó la sostenibilidad de los puntos de atención a través del servicio a 30.812 ciudadanos, de los cuales 8.870 fueron atendidos en canal presencial, 2.081 en canal telefónico y 19.861 en canal virtual. 
• Canal presencial: Se brindó atención a 8.870  ciudadanos en los diferentes puntos de atención distribuidos de la siguiente manera: Súper CADE Carrera 30 CAD – 1.030 ciudadanos; Súper CADE Suba – 192 ciudadanos; Súper CADE Bosa -135 ciudadanos; Súper CADE Américas - 100 ciudadanos; CADE Toberín –243 ciudadanos; CADE Fontibón – 130 ciudadanos; CADE Engativá - 79 ciudadanos; Sede Principal – 6822 ciudadanos, consolidándose así como el punto de atención con mayor servicio al registrar la atención del 77% de los usuarios. Adicionalmente se asistió a las ferias de servicio al ciudadano programas por Secretaría General, atendiendo allí a 139 ciudadanos.
 • Canal virtual: atención a 19.861 ciudadanos, quienes realizaron procesos de liquidación al obtener recibo de pago de manera virtual y radicación de trámites parcialmente virtualizados en la página web Institucional.
• Canal telefónico: atención a 2081 ciudadanos, a través de las líneas 3778810 y 3778812.
Durante este periodo, se llevó a cabo el envío de 11.233 documentos a los usuarios de la SDA, lo cual corresponde a respuestas emitidas por la Entidad a la ciudadanía. Dicha gestión permitió entregar documentos represados de periodos anteriores, además de los generados en el tercer trimestre de la vigencia.
Adicionalmente, en cuanto a creación y actualización de terceros, durante el presente periodo se llevó a cabo la creación de 735, modificación de 512 y unificación de 65.
Durante el primer semestre de la vigencia, se atendieron 57.381 ciudadanos; se enviaron 16.963 documentos a la ciudadanía y se registraron 2.433 terceros creados y 1.463 terceros modificados. </t>
  </si>
  <si>
    <t>Durante el tercer trimestre de 2018, se llevó a cabo reporte de  avances efectuados en el segundo cuatrimestre de la vigencia en curso, frente a las actividades correspondientes al grupo Servicio al Ciudadano en el Plan Anticorrupción y de Atención al Ciudadano (PAAC); dicho documento fue remitido a la Oficina de Control Interno de acuerdo a los lineamiento establecidos, logrando así dar cumplimiento al 100% de las actividades planteadas, mediante  resultados como: desarrollo de 11 jornadas de entrenamiento al grupo de servidores de Atención al Ciudadano, realización de 1.070 encuestas de percepción y satisfacción ciudadana en los puntos de atención presencial manejados por la SDA e inscripción en el Sistema Único de Información y Trámites – SUIT, de los tramites “Registro de Plantaciones Forestales Protectoras” y “Permiso para el Aprovechamiento Forestal de Bosques Naturales Únicos, Persistentes y Domésticos”.
En el primer trimestre de 2018, se participó en la consolidación del PAAC publicado por la Entidad, consolidando información de los componentes: Anti trámites, rendición de cuentas, atención al ciudadano y transparencia y acceso a la información pública; de igual manera, durante el segundo trimestre de 2018, se realizó reporte de los avances efectuados en el primer cuatrimestre de la vigencia en curso, logrando así  resultados como: desarrollo de 9 entrenamientos al grupo de servidores de Atención al Ciudadano, aplicación de 2.550 encuestas de percepción y satisfacción ciudadana en los puntos de atención presencial manejados por la SDA, elaboración de la estrategia de racionalización de trámites de la Entidad para la vigencia 2018, priorización de trámites a inscribir en el Sistema Único de Información y Trámites - SUIT y entrenamientos a los servidores designados en el manejo de esta plataforma y WordPress.</t>
  </si>
  <si>
    <t>Durante el tercer trimestre fueron aprobados y cargados al Sistema Único de Información de trámites SUIT, los trámites: Permiso para el Aprovechamiento Forestal de Bosques Naturales Únicos, Persistentes y Domésticos y Registro de plantaciones forestales protectoras.
Adicionalmente, de 9 trámites inscritos, 6 se encuentran en revisión normativa:
• Registro de movilización de aceites usado
• Registro de Generadores, Transportadores Gestores de Aceite Vegetal Usado en Bogotá
• Registro de acopiadores y gestores de llantas en Bogotá D.C.
• Registro Único Ambiental- RUA para el sector manufacturero
• Solicitud de inscripción del departamento de gestión ambiental en el distrito capital
• Clasificación de impacto ambiental para licencias de construcción para la industria
Sumado a 3 trámites que fueron avalados en verificación normativa y se encuentran en la última revisión por parte de la Función Pública:
• Verificación para expo o impo especímenes de flora silvestre amparados con permisos cites y no cites
• Autorización para importar especímenes de fauna silvestre cites y no cites
• Expedición del certificado de estado de conservación ambiental
Por otra parte, frente a la Guía de trámites y servicios y la página web Institucional, en el presente periodo se expidieron certificados de confiabilidad de los meses de julio, agosto y septiembre; se corrigió información de puntos de atención y se actualizó el trámite de Clasificación de Impacto Ambiental para Licencias de Construcción para la industria.
Frente al primer trimestre, se priorizaron trámites a inscribir en el SUIT, a lo cual se dio continuidad a través de las mesas de trabajo realizadas en el segundo trimestre con la Subdirecciones de Silvicultura Flora y Fauna y la Subdirección de Recurso Hídrico y del Suelo, para revisión normativa y técnica de 5 trámites</t>
  </si>
  <si>
    <t>Durante el tercer trimestre, se llevaron a cabo 31.067 radicados: 12.520 mediante atención presencial, 8 a través de canal telefónico y 18.539 a través del canal virtual, dando continuidad a las 21.182 radicaciones presenciales, 4.177 del canal telefónico y 31.375 a través del canal virtual, del primer semestre.
Durante el presente periodo, se llevaron a cabo 1.412 encuestas de percepción y satisfacción ciudadana, obteniendo un 81% de satisfacción frente al servicio. Parte de dicha muestra se obtuvo a través de la implementación del módulo de encuestas y selector flat, equipos que entraron en funcionamiento en la sede principal de la SDA. Lo anterior, se suma a las 739 encuestas, de las cuales se obtuvo un 99% de satisfacción en el segundo trimestre y 2.550 encuestas de las cuales se obtuvo un 99% de satisfacción, en el primer trimestre. 
Se llevaron a cabo 8 entrenamientos al grupo de servidores del área, en las siguientes temáticas: Oficina de participación educación y localidades (11 y 12 de julio), clasificación de impacto ambiental (16 y 17 de julio de 2018), Salvoconducto (17 y 19 de julio de 2018), atención a emergencias (22 y 24 de agosto), Manual de Servicio al Ciudadano (23 y 27 de agosto), Instituto Nacional para Ciegos (18 de septiembre), Plan Integral de Movilidad Sostenible (25 y 26 de septiembre) y Defensor del Ciudadano (26 de septiembre).
Así mismo, se realizaron 8 visitas de seguimiento a Super CADE Bosa (1 visita), Suba (2 visitas), Engativá (2 visitas), Américas (1 visita), CADE Toberín (1 visita), Fontibón (1 visita) en las fechas, 09 de julio, 24 de julio y 26 de septiembre, logrando evidenciar que los coordinadores de puntos se encuentran satisfechos con el desempeño de la Entidad, se incrementó el número de personas que se acercan a algunos puntos, los tiempos de espera, son monitoreados por medio del sistema de asignación de turnos del punto y el horario de atención y uso de elementos institucionales se está cumpliendo.</t>
  </si>
  <si>
    <t>Durante el tercer trimestre de 2018, se llevó a cabo seguimiento a 4.289 PQR´S registradas ante la Entidad, así: 1.378 en julio, 1.494 en agosto y 1.417 en septiembre; adicionalmente, se llevó a cabo la clasificación en las siguientes tipologías: Derechos de petición de interés general o particular, quejas, reclamos, solicitudes de información, consultas y felicitaciones, asignándolas a las diferentes dependencias de la Secretaría Distrital de Ambiente para su respectiva gestión y respuesta.
Por otra parte, se realizaron alarmas semanales, las cuales fueron enviados a los líderes y enlaces de PQR´S de las diferentes dependencias, con el propósito de minimizar las respuestas fuera de término expedidas por la Entidad. En coherencia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tercer trimestre de 2018, el 91% recibió respuesta dentro de los términos de ley y el 9% restante fuera de términos; las áreas que sobresalen por su alto grado de cumplimiento a la hora de emitir respuestas dentro de los términos de ley son: Subdirección de Calidad de Aire, Auditiva y Visual y Subdirección de Silvicultura, Flora y Fauna Silvestre, quienes a su vez  registran el mayor número de peticiones recibidas, por temas de arbolado urbano y contaminación visual, auditiva y atmosférica. Lo anterior, en coherencia con el primer trimestre de la vigencia en curso, durante el cual se llevó a cabo seguimiento a 3.674 PQR´S y segundo trimestre durante el cual se llevó a cabo seguimiento a 4.707 PQR´S.</t>
  </si>
  <si>
    <t>Durante este periodo se preparó base de datos para la evaluación requerida en el informe de coherencia, claridad, calidez y oportunidad de las respuestas a peticiones presentadas por los ciudadanos ante la Secretaría Distrital de Ambiente. Dicho ejercicio se adelantó a través del Sistema Distrital de Quejas y Soluciones (SDQS), en donde se consolida una muestra aleatoria con un nivel de confianza del 95%, con el fin de realizar evaluación a las respuestas emitidas por las diferentes dependencias de la SDA, teniendo en cuenta los criterios establecidos por Secretaría General de la Alcaldía Mayor de Bogotá, en el periodo comprendido entre julio y septiembre del año en curso. 
Respecto a los resultados obtenidos en el informe de seguimiento del segundo trimestre del año, realizado en el mes de julio, en donde se definió una muestra de 355 PQR´S sobre la base de 4.586 peticiones allegadas en dicho periodo, se concluyó que la calidad de las respuestas está en un nivel aceptable, hallando falencias en temas de redacción y ortografía; así mismo, se observó que para el criterio de claridad no se contó con las acciones tendientes a brindar una solución de fondo al requerimiento ciudadano y se solicitó a los Directores, Subdirectores y Jefes de Oficina dar cumplimiento prioritario a las recomendaciones derivadas de esta evaluación, ya que su objetivo es mejorar la calidad de las respuestas hacia el ciudadano, con el fin de ser ejemplo de gestión a nivel Distrital. La anterior situación, coherente con los resultados obtenidos en el primer trimestre del año, con una muestra de 350 PQR´S sobre la base de 3.942, concluyendo que la calidad de las respuestas igualmente está en un nivel aceptable.</t>
  </si>
  <si>
    <t>En el tercer trimestre, se garantizó el funcionamiento de puntos de atención de la Entidad, a través de 8 visitas de seguimiento realizadas, mediante las cuales se evidenció un servicio acorde a la Política Pública Distrital de Servicio a la Ciudadanía, en coherencia al seguimiento realizado en el primer semestre.
Así mismo, se brindó atención a 30.812 ciudadanos de los cuales 8.870 fueron atendidos en canal presencial, 2081 en canal telefónico y 19.861 en canal virtual; a dichos usuarios se les radicó 12.520 documentos presenciales, 18.539 en canal virtual y 8 en canal telefónico; se crearon en el aplicativo 735 terceros, se modificaron 512 y unificaron 65.
Adicionalmente, se enviaron 11.233 respuestas a la ciudadanía, a través de la empresa 472. 
Finalmente se realizó corrección e inscripción de dos trámites en el Sistema Único de Información y Trámites- SUIT, los cuales fueron aprobados por la Función Pública.
En cuanto al segundo trimestre del 2018, se brindó atención a 35.914 ciudadanos a los cuales se les radicó 33.199 documentos; se crearon 1.807 terceros y se actualizaron y modificaron 1.073; se realizó envío de 15.743 respuestas a la ciudadanía y se instaló Software Digiturno 5.0 en la Sede principal de la SDA, a través del cual se pretende optimizar el ciclo de servicio de la Entidad. Así mismo, en dicho periodo y mediante contrato No. 20171389, se elaboró Modelo de Servicio de la SDA, mediante el cual se evaluó el servicio prestado y la percepción de los grupos de interés, y se ejecutó benchmarking con Entidades y empresas referentes en el Servicio al Ciudadano, obteniendo así el Manual de Atención a la Ciudadanía, Manual de Buenas Prácticas, Portafolio de Trámites y Servicios y Plan de Mejoramiento del Servicio.
En lo concerniente al primer trimestre de 2018, se brindó atención a 21.467 ciudadanos, a los cuales se les radicó 23.535 documentos; se crearon 626 terceros y se modificaron 390; se realizó envío de 1.220 respuestas a la ciudadanía.</t>
  </si>
  <si>
    <t>• Facilidad de acceso a trámites y servicios Institucionales en 8 puntos habilitados, canal telefónico y canal virtual; y a través de plataforma del Sistema Único de Información y Trámites
• Facilidad de acceso a información de trámites y servicios, a través del uso TICS (módulo de encuestas, cartelera virtual y generación de reportes de seguimiento a atención por medio del sistema de información Digiturno 5.0.)
• Identificación y evaluación de percepción ciudadana para diseño de acciones de mejora
• Identificación de oportunidades de mejora en servicio prestado, a través del seguimiento a canales de atención y evaluación de su gestión
• Cumplimiento de política cero papel, a través de la implementación de cartelera virtual y publicación de manera electrónica de notificaciones por aviso de PQRS anónimas o aquellas que no se han podido notificar de manera personal.
• Automatización de turnos, permitiendo a los usuarios direccionarse de una manera ágil hacia el servicio requerido</t>
  </si>
  <si>
    <t>• Formatos de control a la gestión, contemplados en el procedimiento Servicio al Ciudadano y Correspondencia, publicado en el aplicativo ISOLUCION: "Registro y Control de Servicio al Ciudadano en la SDA", "Encuesta de Percepción y Satisfacción del Servicio Prestado", "Entrega de Documentos", "Entrega de Documentación para Envío a Usuarios".
• Actas de Reunión desarrolladas en los entrenamientos a servidores del grupo Servicio al Ciudadano y Correspondencia, durante los meses comprendidos entre enero y septiembre de 2018, las cuales reposan en el archivo de gestión del área.
• Entregables del contrato No. 20171389
• Actas de visitas de seguimiento a los puntos de atención Red CADE.</t>
  </si>
  <si>
    <t>• Mejora en tiempos de respuesta manejados por las dependencias de la Secretaría Distrital de Ambiente a PQR´S ingresadas; lo anterior por medio del seguimiento realizado a la oportunidad de respuestas mediante alarmas e informes.
• Facilidad de acceso a radicar PQR´S, por medio de la atención prestada en 8 puntos de atención presencial, canal telefónico y canal virtual.
•  La Entidad no se ve inmiscuida en procesos de tipo de sancionatorio.</t>
  </si>
  <si>
    <t>• Formato “Recepción de Peticiones”, perteneciente al procedimiento Servicio al Ciudadano y Correspondencia, publicado en el aplicativo ISOLUCION.
• Reportes mensuales de seguimiento a las respuestas de PQR´S, remitidos a través de correo electrónico Institucional a los líderes de grupo y enlaces de quejas. 
• Informe mensual de seguimiento a PQR´S, publicado en la página web Institucional.
• Informe de claridad, calidez, coherencia y oportunidad de las respuestas a PQR´S.
• Reporte FOREST (sábana SDQS), emitido por el aplicativo Institucional.</t>
  </si>
  <si>
    <t>Identificación de debilidades en los controles implementados por la entidad, a partir de las cuales se han desarrollado mejoras con el propósito de: fortalecer el Sistema Integrado, cumplir con las funciones otorgadas por la ley y los objetivos institucionales que permiten a su vez mejorar la prestación de los servicios a la ciudadanía y demás partes interesadas.
Facilidad de acceder a servicios institucionales, por medio de los diferentes canales de atención.
Simplificación y estandarización de información institucional, a través de la información publicada en el Sistema Único de Información y Trámites (SUIT), facilitando el acceso a los mismos por parte de la ciudadanía.
La Rendición de cuentas y el control social tienen como beneficio incrementar la corresponsabilidad, la transparencia y la integridad en la gestión pública, orientada a  la construcción conjunta y propositiva entre autoridades y ciudadanos.</t>
  </si>
  <si>
    <t>Programa Anual de Auditoria vigencia 2018, informes de auditorías e informes normativos encontrados en el archivo de gestión de la Oficina de Control Interno y en página web: http://www.ambientebogota.gov.co/web/sda/control-interno y en el sistema FOREST.
Formatos de control a la gestión del área de Servicio al Ciudadano y Correspondencia, como: Registro y Control de Servicio al Ciudadano en la SDA.
Informe de encuestas de percepción y satisfacción ciudadana, desarrollados de manera mensual y publicados en la herramienta ISOLUCION.
Guía de Trámites y Servicios Portal Bogotá y SUIT
Página web de la Entidad (http://www.ambientebogota.gov.co/web/transparencia/inicio) y (http://www.ambientebogota.gov.co/web/sda/control-interno).</t>
  </si>
  <si>
    <t>Se realizó verificación y seguimiento a subcategorías  de la “Matriz de Cumplimiento y Sostenibilidad de la Ley 1712 de 2014” - Decreto 103 de 2015 y Resolución MinTic 3564 de 2015, tales como: informes de gestión, evaluación y auditoría y planes de mejoramiento.
Como consecuencia de lo anterior, con el seguimiento realizado se evidenció la necesidad de actualizar información relacionada con: Rendición de la Cuenta Fiscal a la Contraloría General de la República o a los organismos de control, informes a organismos de inspección, vigilancia y control y enlace al sitio web del organismo de control en donde se encuentran los informes que éste ha elaborado sobre la Entidad. Seguidamente,  se requirió al área responsable de dichas actualizaciones y se continúa realizando seguimiento para que se efectúen las mismas.
Durante el primer semestre de la vigencia, se actualizó información de dos puntos de atención donde hace presencia la SDA, se incluyó la normatividad que complementa, adiciona o declara nulidad del Decreto Único, se actualizó información relacionada con normas, políticas, programas y proyectos dirigidos a población vulnerable, el informe sobre las demandas contra la Entidad (estado en que se encuentra cada demanda, pretensión o cuantía de las demandas, riego de pérdida, entre otros aspectos), costos de reproducción de la información pública y acto administrativo o documento asociado.</t>
  </si>
  <si>
    <t>Se llevaron a cabo 3 reuniones con el enlace de transparencia de la Dirección de Planeación y Sistemas de Información Ambiental de la Entidad, con el fin revisar contenidos de la Matriz de Cumplimiento y Sostenibilidad de la Ley 1712 de 2014, para determinar cuáles de ellos están pendientes de ser actualizados o mejorados (Rendición de la Cuenta Fiscal a la Contraloría General de la República o a los organismos de control, informes a organismos de inspección, vigilancia y control y enlace al sitio web del organismo de control en donde se encuentran los informes que éste ha elaborado sobre la Entidad), y proceder a requerir a las áreas responsables de cada caso.
Lo anterior, dando continuidad a lo realizado durante el primer semestre de 2018, en el cual se llevó a cabo 6 reuniones con el enlace de transparencia de la DPSIA; se continúa designando responsabilidades a las diferentes áreas de la SDA de suministrar información relacionada con la Ley de Transparencia, según competencia y de esta manera mejorar calidad de información y agilizar el proceso de recopilación de la misma, en atención a los requerimientos realizados por los diferentes entes.
En el marco de la creación de la Política Pública Distrital de Transparencia, y una vez se designaron responsables del suministro de información relacionada con los requerimientos realizados por la Secretaría General de la Alcaldía Mayor de Bogotá (segundo trimestre), se realizaron solicitudes tales como: garantía de atención a la ciudadanía 40 horas a la semana; generación de alianzas con ciudadanos y organizaciones de la sociedad civil; capacidad de observación, análisis, escucha activa y una verdadera política de puertas abiertas, de directivos; capacitaciones a los funcionarios respecto a la Ley de Transparencia y Acceso a la información pública; información necesaria para la operación de la entidad, organizada y sistematizada y conocimiento de los funcionarios sobre la existencia de la Secretaría de Transparencia.</t>
  </si>
  <si>
    <t>Se llevaron a cabo nueve (9) reuniones con el grupo de gestores de Integridad, con el fin de preparar la exposición a realizar ante el Comité de Convivencia Laboral acerca de la responsabilidad del grupo de gestores al interior de la SDA; se realizó la programación de actividades de promoción de valores en el marco del nuevo Código de Integridad; se analizaron 19 hojas de vida de los posibles conferencistas para la semana de integridad año 2018 para posterior elección del mismo y se deliberó y diseñó el cronograma de la semana de integridad año 2018, el cual se pudo en consideración y fue aprobado por el Comité de Integridad; se concretaron actividades para julio y agosto de promoción de valores (proyección en cartelera digital, protector de pantalla de todos los computadores y correo electrónico institucional, de los valores de la casa); y se revisó el reglamento interno de los gestores.
Lo anteriormente descrito, en coherencia con lo realizado durante el primer semestre de 2018,  en el cual se elaboró y aprobó el Plan de Acción de Gestión de integridad de la Entidad, se dio inicio a las actividades de promoción de valores del plan de acción de integridad, se ilustró a los gestores acerca de la elaboración del nuevo Código de Integridad en la SDA, promovido por la Secretaría General de la Alcaldía Mayor de Bogotá, en el ejercicio de la transición al nuevo modelo de integridad y se dio inicio a la planeación de la semana de Integridad (antes semana de la ética), año 2018.</t>
  </si>
  <si>
    <t>Durante el tercer trimestre de la vigencia, se realizó seguimiento a las actividades competencias de la Subsecretaría General y de Control Disciplinario, pactadas para el segundo cuatrimestre (reporte realizado en mes de septiembre del año en curso); se pudo evidenciar el cabal cumplimiento de las actividades pactadas: se socializaron los nuevos lineamientos de administración de riesgos con base en la guía del DAFP al 100 %, se generaron certificados de confiabilidad mes a mes radicados ante la Dirección del Sistema Distrital de Servicio a la Ciudadanía, se registraron y aprobaron 2 trámites en el SUIT, plataforma en la que se registraron para revisión 5 más,  se hizo presencia institucional en 2 ferias de servicios al ciudadano, se elaboraron y socializaron flashes preventivos disciplinarios, se diseñó y culminó  el Modelo de Servicios de la SDA, se realizaron 12 visitas de seguimiento a los 8 puntos de atención al ciudadano, se realizaron 11 entrenamientos al grupo de servidores del área de Servicio al Ciudadano y Correspondencia, se aplicaron 1.070 encuestas de percepción del ciudadano obteniendo 76% de satisfacción,  se gestionaron 4 solicitudes allegadas al Defensor del Ciudadano; se está adelantando la actualización del cuadro de caracterización documental de activos de información, específicamente y para el periodo de reporte con 4 de los 14 procesos que requieren actualización, se asignó el 100% de solicitudes de acceso a la información pública, se proyectó resolución mediante la cual se adopta el Código de Integridad, se socializó el Programa de Gestión de Integridad y se implementaron acciones previstas en su Plan de Acción.
Lo anterior, con base en el documento diseñado durante el primer trimestre de la vigencia y dando continuidad al seguimiento y reporte del primer cuatrimestre, realizado en el mes de mayo del año curso.</t>
  </si>
  <si>
    <t xml:space="preserve">La Entidad en cumplimiento de la NTD-SIG001:2011 y la NTC-ISO-IEC 27001:2013, inició y viene implementando el Subsistema de Gestión de Seguridad de la Información, como un componente del Sistema Integrado de Gestión, armonizado con los lineamientos del Ministerio de Tecnologías de la Información y las Comunicaciones sobre la estrategia de Gobierno en Línea, para la puesta en marcha del Modelo de Seguridad y Privacidad de la información. 
El subsistema requiere la ejecución de las diferentes etapas dentro del ciclo PHVA, las cuáles se han venido desarrollando a lo largo de las vigencias; sin embargo, la meta requiere ser reformulada para esta vigencia teniendo en cuenta que falta definir aspectos operativos y presupuestales para la continuidad del negocio y surtir el proceso de auditoría interna, requisitos de la norma a certificar; así mismo, si durante la auditoría interna resultan hallazgos, observaciones o recomendaciones se deben gestionar y cerrar (cuatro trimestre), antes de presentar la auditoria externa para la certificación. </t>
  </si>
  <si>
    <t>Después de surtir el ciclo PHVA, en la vigencia 2019 se obtendrá la certificación por el ente externo. Lo anterior, además de implementar los Subsistemas de Gestión Documental y Archivo y Gestión Metrológica.
Por otro lado, con el fin de no presentar mayores retrasos, se ha fortalecido la inversión en aquellas actividades que han presentado debilidad técnica de los Subsistemas de Seguridad y Salud en el Trabajo y Seguridad de la Información.</t>
  </si>
  <si>
    <t>La SDA aportó a través de este proyecto a los siguientes cuatro (4) componentes:
1. Control Interno: Durante las vigencias 2016 y 2017 se dio cumplimiento al Programa Anual de Auditorías Internas, seguimientos a Planes de Mejoramiento por Procesos y Planes de Manejo de Riesgos y todos los informes normativos. Frente al I sem. de 2018, se realizaron auditorías internas a 6 procesos de la Entidad, se iniciaron 3 más y se presentaron 17 informes normativos; durante el III trim., se finalizaron 3 auditorías que iniciaron en el II trim. (Gestión de Recursos Informáticos y Tecnológicos, Gestión de Recursos Financieros y Evaluación, Control y Seguimiento) y se dio inicio y están en ejecución 2 (Gestión Documental y Direccionamiento Estratégico). Se adelantaron 10 informes de Ley, sumando 27 en lo que va corrido de la vigencia. Se realizó revisión a las acciones formuladas en los planes de mejoramiento por procesos e Institucional, realizando recomendaciones de mejora y acompañamiento para su cierre.
6. Gobierno en línea: Durante las vigencias 2016 y 2017 se llevó a cabo la inscripción de 9 trámites en el Sistema Único de Información y Trámites -SUIT, así mismo durante el primer trimestre del 2018 se desarrolló priorización de trámites a inscribir durante la vigencia, lo cual continuo con la revisión normativa y legal de 5 trámites durante el segundo trimestre del 2018 y la inscripción y publicación de 2 trámites nuevos en SUIT después de ser revisados y avalados por el Departamento Administrativo de la Función Pública DAFP.
7. Rendición de Cuentas: Desde la culminación de la implementación de las Leyes 1712 de 2014 y 1474 de 2011 (vigencias 2016 y 2017), hasta la actualización y mantenimiento que se ha venido llevando a cabo desde finales de 2017 y durante el primer semestre de 2018, se han utilizado mecanismos que permiten a la ciudadanía y a las organizaciones involucrarse en la formulación, ejecución, control y evaluación de la gestión pública; para este último caso, se actualizó información de puntos de atención, políticas, lineamientos y manuales, info. para población vulnerable, defensa judicial, info. contractual y su ejecución; específicamente durante el tercer trimestre, se gestionó actualización de lo correspondiente a informe de gestión, evaluación y auditoría, planes de mejoramiento. Lo anterior, materializado en el Botón de Transparencia y Acceso a la Información.
8. Atención al Ciudadano: Durante el segundo semestre de 2016 se brindó atención a 20.046 ciudadanos, así mismo en la vigencia 2017 se atendieron un total de 119.808 usuarios y se llevó a cabo una acción de racionalización administrativa, con el cambio de punto de atención CADE Muzú por Súper CADE Engativá. Para la vigencia 2018, durante el primer semestre 2018, se atendió a 57.381 ciudadanos y durante el tercer trimestre a 30.812, de los cuales 8.870 fueron en canal presencial, 2.081 en canal telefónico y 19.861 en canal virtual.</t>
  </si>
  <si>
    <t>Una vez implementadas la Ley 1712 de 2014, con la aplicación y/o actualización de 28 ítems de la “Matriz de Cumplimiento y Sostenibilidad de la Ley 1712 de 2014” (labor que se desarrolló entre las vigencias 2016 y 2017),  se contempló realizar seguimiento a las mismas al interior de la Entidad, lo cual permite aportar al avance de su implementación en el Distrito.
Durante el primer semestre de 2018, se actualizaron ítems como: información de dos puntos de atención de la SDA, se incluyó normatividad relacionada con el Decreto Único, se actualizaron normas, políticas, programas y proyectos dirigidos a población vulnerable, entre otros. Continuando con lo anterior, durante el tercer trimestre se gestionó actualización de Rendición de la Cuenta Fiscal a la Contraloría General de la República o a los organismos de control, informes a organismos de inspección, vigilancia y control y enlace al sitio web del organismo de control en donde se encuentran los informes que éste ha elaborado sobre la Entidad.
Por otra parte y teniendo en cuenta que asociado al cumplimiento de la Ley 1474 de 2011, está el diseño e implementación del Plan Anticorrupción y de Atención al Ciudadano – PAAC (actividad desarrollada al 100% en las vigencias 2016 y 2017), durante el primer semestre de 2018, además de los aportes realizados en la construcción del mismo, se solicitó informe de avances realizados con miras al cumplimiento de las tareas pactadas en su Plan de Acción y se presentó el primer informe cuatrimestral. Durante el tercer trimestre, producto del seguimiento a las tareas pactadas para el segundo cuatrimestre, se logró evidenciar gestión en la socialización de la política de administración de riesgo, administración de la Guía de Trámites y Servicios, registro en el Sistema Único de Información de Trámites – SUIT de 7 trámites para revisión, de los cuales 2 fueron aprobados, participación en dos ferias de servicio, realización de visitas a puntos de atención y de entrenamientos a servidores del equipo de Servicio al Ciudadano y Correspondencia, medición de la satisfacción del ciudadano con el servicio prestado y gestión al interior de la Entidad, en el marco del nuevo Código de Integridad
Finalmente, para las vigencias 2016 y 2017 se llevaron a cabo actividades de promoción de valores éticos institucionales, en cumplimiento del sexto componente del PAAC., tales como: taller con coach certificado “Haz que Suceda” para 290 servidores de la SDA, conferencia-taller “No vale hacer Trampa”, para más de 400 servidores y actividades mensuales de promoción de valores. Y en lo que va corrido de la vigencia 2018, además de la aprobación del Plan de Acción de la gestión ética, se trabajó en la transición de política de ética a política de integridad, con base en la cual se inició la planeación de la semana de la integridad y se definieron los conferencistas para dicho evento.</t>
  </si>
  <si>
    <t>Matriz de Cumplimiento y Sostenibilidad de la Ley 1712 de 2014. 
Actas Reunión: 26-07-2018 (Evaluación respuestas de dependencias de requerimientos de transparencia), 29-08-2018 (consolidación respuestas autodiagnóstico de Ley de Transparencia), 25-09-2018 (matriz de transparencia).  
Auditoría e informes normativos - archivo Oficina de Control Interno y en página web de la SDA. (http://www.ambientebogota.gov.co/web/sda/control-interno). 
http://www.ambientebogota.gov.co/web/transparencia/inicio
Actas reunión gestores de integridad (Componente 6 del PAAC): 12-07-2018 (charla comité de convivencia laboral), 16-07 -2018 (programación de actividades de promoción de valores), 19-07-2018 (Análisis hoja de vida conferencistas), 26-07-2018 (actividades julio y agosto valores), 30-07-2018 (revisión reglamento Interno), 30-08-2018 (elección conferencista), 06-09-2018 (deliberación cronograma semana de integridad), 10-09-2018 (elección actividades organigrama) y 13-09-2018 (Comité de integridad)</t>
  </si>
  <si>
    <t>Con la implementación de las Leyes 1712 de 2014 y 1474 de 2011, la Secretaría Distrital de Ambiente  ha venido cumpliendo con los mandatos de Ley, lo que nos permite regularizar y mantener el orden al interior de la SDA, brindando un legal y transparente desarrollo en la Entidad. Igualmente, se proporciona a la ciudadanía herramientas para comunicarse permanentemente con la Entidad, facilitando la interacción y garantizando la transparencia en el actuar administrativo, como el caso de los informes rendidos a la Contraloría General. 
El cumplimiento de estas leyes permite que las personas conozcan y hagan seguimiento a las acciones de la SDA,  se fortalece la confianza entre la Secretaría Distrital de Ambiente y la comunidad, contribuyendo a la veeduría que el ciudadano hace a la gestión de la Entidad y consecuencialmente, fomentando la participación ciudadana en la formulación de política pública.</t>
  </si>
  <si>
    <t>Durante el tercer trimestre, se apoyaron acciones en 10 proyectos estratégicos relacionados con licitación fase I y II de Transmilenio y su paso por humedal de la Av. Ciudad de Cali y el paso de cicloruta por los canales de la Av. Contador (Calle 134), apoyo en implementación del Plan de Movilidad Sostenible, apoyo en modificación de la norma de gestión de Residuos de Construcción y Demolición, proyecto Biogas, lineamientos técnico ambientales a proyectos Bolera Salitre y Mundo Aventura y plantatón de arbolado urbano. Lo anterior, sumado al apoyo de 9 proyectos durante el primer semestre de la vigencia.
Como apoyo en relaciones con Congreso de la República, Organismos de Control, Concejo de Bogotá y Administración Distrital, se atendieron, además de los 257 derechos de petición, 81 proposiciones y 42 proyectos de acuerdo, del primer semestre 121 derechos de petición, 37 proposiciones y 23 proyectos de acuerdo.
Se elaboraron flashes disciplinarios en el marco de la jornada de orientación disciplinaria y promulgación y conocimiento de videos ilustrativos sobre régimen disciplinario y faltas disciplinarias. Lo anterior, sumado a los seis (6) flashes disciplinarios elaborados para los meses, comprendidos entre enero y junio del año en curso. Se tramitaron 14 Inhibitorios, 21 indagaciones preliminares, 12 archivos, 1 reconocimiento personería, 1 desfijación de edicto, 3 actas de reparto, 1 auto de agréguese, 2 autos de refoliación, 1 cierre de investigación  y 1 impedimento, para un total de 57 actuaciones; lo anterior, sumado a las 96 actuaciones procesales adelantadas durante el primer semestre. Se cierra el tercer trimestre de 2018 con 115 expedientes activos.
Finalmente, se continuó con la organización del archivo de autos y resoluciones de vigencias en custodia y se recibieron 508 resoluciones y 1.143 autos, remitidos a la Subsecretaria para custodia, además de las 771 resoluciones y 1.846 autos del primer semestre.</t>
  </si>
  <si>
    <t>Durante el tercer trimestre, se realizó seguimiento a “Matriz de Cumplimiento y Sostenibilidad de la Ley 1712 de 2014”, llevando a cabo revisión minuciosa para detectar si están debidamente publicada la info., o si merece alguna actualización. Se hizo necesaria la actualización de información relacionada con: Rendición de la Cuenta Fiscal a la Contraloría General de la República o a los organismos de control, Informes a Organismos de Inspección, Vigilancia y Control y enlace al sitio web del organismo de control en donde se encuentran los informes que éste ha elaborado sobre la Entidad,  por lo que se requirió al área responsable.
Resultado del seguimiento al Plan Anticorrupción y de Atención al Ciudadano – PAAC, se socializaron los nuevos lineamientos de administración de riesgos, desde el grupo de Servicio al Ciudadano se generaron certificados de confiabilidad radicados ante la Dirección del Sistema Distrital de Servicio a la Ciudadanía, se tramitó aprobación de 2 trámites en el SUIT y se registraron para revisión 5 más,  se participó en 2 ferias de servicio, se realizaron visitas de seguimiento a 8 puntos de atención y 11 entrenamientos al grupo de servidores y se aplicaron 1.070 encuestas de percepción; se viene adelantando la actualización del cuadro de caracterización documental,  haciendo seguimiento e informe de solicitudes de acceso a la información pública, se proyectó la resolución para adopción del Código de Integridad, se socializó el programa asociado al mismo y se implementaron acciones previstas en su Plan de Acción.
En el primer semestre de 2018, se actualizó la información de dos puntos de atención de la SDA, se incluyó normatividad del Decreto Único, se actualizaron normas, políticas, programas y proyectos dirigidos a población vulnerable, informe sobre demandas contra la Entidad, costos de reproducción de información pública, se inició seguimiento a los componentes del PAAC y se realizó reporte del primer cuatrimestre.</t>
  </si>
  <si>
    <t>Con el cumplimiento de las Leyes 1712 de 2014 y 1474 de 2011, la Secretaría Distrital de Ambiente  cumple con mandatos de Ley, regularizando y manteniendo el orden al interior, brindando un legal y transparente desarrollo en la Entidad. Igualmente, se proporciona a la ciudadanía herramientas para comunicarse permanentemente con la Entidad, facilitando la interacción y garantizando la transparencia en su acuar, como el caso de los informes de rendición de la cuenta fiscal a la Contraloría General, el cual informa sobre el desempeño de la Entidad y permite dar a conocer a la ciudadanía su comportamiento fiscal.  El cumplimiento de estas leyes permite que las personas conozcan y hagan seguimiento a las acciones de la SDA, también se fortalece la confianza entre la Secretaría Distrital de Ambiente y la comunidad, contribuyendo a la veeduría que el ciudadano hace a la gestión de la Entidad y consecuencialmente, fomentando la participación ciudadana en la formulación de política pública.</t>
  </si>
  <si>
    <t>Fortalecimiento de las relaciones con entes de control político a través de rendición de cuentas acerca de las justificaciones del actuar de la SDA.
Participación activa de la entidad y consecuencialmente logro de misión, visión y objetivos institucionales a través de  la contribución en proyectos normativos como autoridad ambiental urbana, con el fin de avanzar en el desarrollo y actualización jurídica del país, a través de la emisión oportuna de conceptos o comentarios a proyectos de Ley y de Acuerdo, desde la competencia de la SDA.
Garantía de control de la honestidad y transparencia del actuar de los servidores de la entidad, a través del cumplimiento de la normatividad vigente en lo relacionado con el control disciplinario (Ley 734 de 2002).</t>
  </si>
  <si>
    <t>Durante el tercer trimestre, se realizaron y culminaron informes de auditoría a procesos: Gestión de Recursos Informáticos y Tecnológicos, Gestión de Recursos Financieros y Evaluación, Control y Seguimiento; se solicitó aplazamiento de auditoría Implementación de la OHSAS 18000:2007 y se cuenta con plan de auditoría para Control y Mejora.  Durante el periodo, se dio inicio a las auditorías de Gestión Documental y Direccionamiento Estratégico; estas últimas cuentan con plan de auditoría socializado, con apertura y  están en ejecución. En conclusión, se han culminado a septiembre auditorías a 11 procesos: los tres anteriormente mencionados y a Comunicaciones, Participación Y Educación Ambiental, Gestión Jurídica, Gestión Ambiental y Desarrollo Rural, Planeación Ambiental, Control Disciplinario, Gestión de Talento Humano y Gestión de Recursos Físicos. 
Se trabajaron los Informes de Ley: Seguimiento y Control al Plan Anticorrupción y Atención al Ciudadano segundo cuatrimestre, seguimiento a la implementación del nuevo marco normativo de regulación contable pública, al Estado de Control Interno de la Entidad, a la Caja Menor de la Entidad, a la Austeridad en el Gasto, a Metas Plan de Desarrollo, a PQR´S, al Sistema Integrado de Gestión y en ejecución el seguimiento al Comité de Conciliaciones (Decreto 1716 de 2009) - SIPROJ. Los anteriores, sumados a 17 del I semestre para un total de 27 informes.  
Se realizó acompañamiento a procesos para soportar con evidencias los hallazgos de las visitas de la Contraloría de Bogotá y darles respectivo cierre. Como resultado de las observaciones y recomendaciones efectuadas en el desarrollo de las auditorías, evaluación y seguimiento a planes de mejoramiento y a planes de manejo de riesgos, elaboración y presentación de informes, se han implementado acciones de mejora por parte de los diferentes procesos, que aportan al cumplimiento de la misión, visión, metas y objetivos institucionales.</t>
  </si>
  <si>
    <t>El grupo de quejas y reclamos contó con un equipo de trabajo compuesto por (3) tres profesionales y (1) un técnico, los cuales realizaron radicación, evaluación, asignación y seguimiento a las PQR´S que ingresaron a la SDA, así como también elaboraron y socializaron informe de seguimiento mensual a la oportunidad de respuestas de PQR´S e informe de claridad, calidez, coherencia y oportunidad de las respuestas a PQR´S para el primer y segundo trimestre de la vigencia en curso, allí se concluyó que la calidad de las respuestas durante dichos periodos, se encuentra  en un nivel aceptable y se observó que para el criterio de claridad no se contó con las acciones tendientes a brindar una solución de fondo al requerimiento ciudadano; se solicitó a Directores, Subdirectores y Jefes de Oficina dar cumplimiento prioritario a recomendaciones derivadas de esta evaluación, ya que su objetivo es mejorar la calidad de las respuestas hacia el ciudadano, con el fin de ser ejemplo de gestión a nivel Distrital.
Durante el tercer trimestre de 2018, se clasificó, asignó y realizó seguimiento a un total de 4.289 PQR´S, de las cuales se llevó a cabo informe de seguimiento a oportunidad de respuestas, identificando que, del total de peticiones ingresadas el 89% recibió respuesta dentro de los términos de ley, lo cual se encuentra en coherencia a las 4.707 PQRS recibidas en el segundo trimestre de las cuales el 91% recibió respuesta dentro de términos y las 3.674 PQR´S del primer trimestre del año de las cuales el 90% recibió respuesta dentro de tiempos establecidos por la Ley.</t>
  </si>
  <si>
    <t>En el tercer trimestre se ejecutó la fase de alistamiento del Modelo Integrado de Planeación y Gestión-MIPG, para iniciar su adopción; se consolidó inventario de comités, el Grupo SIG elaboró borrador de resolución que adopta y establece funciones para el “Comité Institucional de Gestión y Desempeño”, el cual a su vez integrará el “Comité Directivo”; se capacitó a los jefes y enlaces sobre este modelo el 13 de septiembre, en aspectos relevantes e instrumento de Autodiagnóstico; se continuó participando en las actividades de sensibilización del MIPG convocadas por la Secretaría el 16-07-2018 (módulo 5 información y comunicación) y 22-08-2018 (módulo 6 Gestión del Conocimiento) y reunión de fase de alistamiento el 15-08-2018. 
Con la expedición de la circular 01 de 2018 y Circula 012 de 2018  de implementación del MIPG, en el segundo trimestre, se participó en dos capacitaciones: 16-04-2018 (módulo 2 talento humano), y 13-06-2018 (módulo 4 evaluación de resultados), a fin de armonizar la identificación de actividades a desarrollar, iniciada durante el primer trimestre por cada Componente así: Talento Humano (replanteamiento); Direccionamiento Estratégico (atributos, diagnóstico y toma de decisiones); Administración del Riesgo (administración, mantenimiento, fortalecimiento del nivel estratégico y operacional y funciones); Auto evaluación institucional (autodiagnóstico y efectividad de evaluación); Línea Auditoría Interna (mantenimiento y fortalecimiento).
Lo anterior, inmerso en el Plan de Implementación y Mantenimiento del Sistema Integrado de Gestión 2018, cuyo objetivo es articular el Modelo de Estándar de Control Interno -MECI y el Sistema Integrado de Gestión –SIG en la plataforma ISOLUCIÓN, para posterior alineación con “MIPG", conforme al Decreto 1499 de 2017, actividad realizada en el primer trimestre junto con la actualización de los procedimientos del proceso Control y Mejora.</t>
  </si>
  <si>
    <t>AMBIENTAL: En revisión Programa de Orden y Aseo, se apoyó la sensibilización del PIGA, se actualizaron matrices de requisitos legales y aspectos e impactos ambientales y Plan de Acción del Plan Integrado de Gestión Ambiental – PIGA 2018. 
DOCUMENTAL: Se adelanta la sensibilización que se presentará en octubre sobre: Gestión Documental, Transferencias, Pérdida de Expedientes. Se acompañó a los 14 procesos para actualizar las tablas de retención documental y para posterior aprobación en comité de archivo; las tablas fueron remitidas para aprobación al Archivo Distrital.
RESPONSABILIDAD SOCIAL: Se actualizó la matriz de partes interesadas agregando componente “Compromiso Social”, se enviaron dos iniciativas bajo la resolución 290/2018: “Formulación en propagación, producción y mantenimiento de viveros para población desmovilizada de grupos al margen de la ley” y “Producción de huertas urbanas entre nubes”. Se hizo seguimiento al estado de actividades del Plan de Acción. 
SEGURIDAD DE LA INFORMACIÓN: Se actualizaron los activos de información, se capacitó en Ley transparencia y gestión documental, pendiente la entrega de 4 procedimientos y la ejecución del plan de sensibilización y actualización de la matriz de aplicabilidad (no se contó con oficial de seguridad para este trimestre). Hasta el segundo semestre se tenía un 78%, de implementación y ejecución. 
SEGURIDAD Y SALUD EN EL TRABAJO: Validación de la matriz de peligros, documentación del Programa de Riesgo Químico, definición Plan de Trabajo del segundo semestre, se elaboraron los procedimientos: Exámenes médicos, programa de riesgo químico, Mantenimiento, Psicosocial, Manual de Contratación en aprobación de la  DGC; en elaboración procedimientos: Participación y Consulta, Capacitación y Toma de Conciencia, Orden y Aseo; en proceso de contratación consultoría del Programa de Trabajo en Alturas, se aprobó Plan de Emergencias el 02 de agosto, Programa Osteomuscular e inspecciones.</t>
  </si>
  <si>
    <t>Se actualizaron 18 procedimientos así: Gestión de Recursos Físicos (1); Gestión Documental (3); Gestión Jurídica (3); Gestión del Talento Humano (6); Recurso Informáticos y Tecnológicos (1) Evaluación Control y Seguimiento (4). 51 anexos: Gestión Documental (21); Gestión Jurídica (2); Gestión del Talento Humano (17); Evaluación Control y Seguimiento (11) y 1 Caracterización: Gestión Jurídica (1).
Lo anterior, sumado a la actualización de 44 procedimientos, 43 anexos en el primer semestre. 
En el segundo trimestre de 2018, se elaboró informe de seguimiento del SIG con datos de procedimientos, indicadores, planes de mejoramiento y planes institucionales, una vez concertados, validados y aprobados los planes de trabajo de los 14 procesos que conforman el Sistema Integrado de Gestión, lo cual fue adelantado en el primer trimestre.
En complemento de las actividades del Sistema, se viene ejecutando Plan de Sensibilización, con prioridad en los temas de Seguridad y Salud en el Trabajo, este tema en coordinación con la Dirección de Gestión Corporativa y con el apoyo de la Oficina de Participación Educación y Localidades, se presentaron los sketch humorísticos “los Payañeros” (30 de agosto) y " Los Rusos" (6 de septiembre), y “Coplas” (19 de septiembre), divulgando la política y la identificación de peligros presentes en actividades de la SDA. 
Para el primer y segundo trimestre se efectuaron con ISOLUCIÓN, capacitaciones para los módulos de Seguridad y Salud en el Trabajo, Riesgos, Auditorias y Mejoramiento, luego de la actualización a la nueva versión (4.6), del Aplicativo, realizada en el mes de marzo del año en curso.</t>
  </si>
  <si>
    <t>En el tercer trimestre las empresas a las que se les solicitó cotización con el fin de realizar el estudio de mercado para la contratación de la visita de certificación en la NTC-ISO 18001:2007, del Subsistema de Gestión de Seguridad y Salud en el Trabajo, remitieron formularios para diligenciar, con información detallada sobre la entidad con el fin de remitir cotización; se envió formulario diligenciado a SGS Colombia el 14 de agosto y formulario a Cotecna el 26 de septiembre.
Para el primer trimestre del año, se realizó reunión con Bureau Veritas, con el fin de programar las visitas de seguimiento a la NTC-ISO 9001:2015 y NTC-ISO 14001:2015, y posteriormente se solicitó cotización para las auditorias de seguimiento anteriormente descritas, dando inicio al estudio de mercado que hace parte de cada proceso contractual (esto último durante el segundo trimestre de 2018). 
Una vez se formuló plan de mejoramiento para hallazgos (primer trimestre), resultado de las auditorías realizadas en el mes de diciembre de 2017 a la NTC-ISO 9001:2015, se documentaron y se dio pleno cumplimiento a las acciones planteadas para el cierre de estos, durante el segundo trimestre. La documentación y cierre del hallazgo formulado en la auditoría a la NTC-ISO 14001:2015, se realizó durante el primer trimestre de la vigencia.</t>
  </si>
  <si>
    <t>• Correos electrónicos enviados, como punto de control para la gestión documental del SIG
• Informes de resultados por cada proceso (Procedimientos, indicadores, planes institucionales, planes de mejoramiento y Responsabilidad Social)  gestión.
• Actas de reunión
• Presentaciones de las sensibilizaciones realizadas en el marco del Sistema Integrado de Gestión
• Actas de reunión
• La documentación, herramientas de medición y seguimiento establecido en el SIG a través de la intranet y del aplicativo ISOLUCION de la siguiente información: manual de procesos, procesos y procedimientos, encuestas de percepción, indicadores, planes de mejoramiento y riesgos.
• Indicadores formulados.</t>
  </si>
  <si>
    <t>• Se continuó con el seguimiento a Planes de Mejoramiento y Planes Institucionales de los procesos 14 procesos de la entidad, específicamente a acciones relacionadas con creación, actualización de procedimientos y/o creación de formatos, guías, protocolos y temas se gestionan desde la Subsecretaría, grupo SIG; con base en lo anterior, se hizo seguimiento a 12 acciones del Plan Institucional y como resultado se tienen: cumplidas 1, en trámite y vencidas 4  y en trámite dentro de términos 7. Así mismo para el Plan de Mejoramiento se tiene un total de 79 acciones, de las cuales se obtuvo la siguiente información: 12 cumplidas, 51 en trámite y vencidas y 16 en trámite dentro de términos.
Las dos actividades anteriores, igualmente fueron realizadas durante el primer y segundo trimestre de la vigencia.
• Para el tema de indicadores de gestión que midan la eficacia y eficiencia del Sistema Integrado de Gestión, se tiene un 100% de adopción y medición de indicadores de 12 procesos. Los procesos que no formularon indicadores nuevos fueron: Evaluación, Control y Seguimiento y Control y Mejora; en el primer y segundo trimestre se surtieron las etapas de sensibilización al 100% y de desarrollo al 57%, respecto a este tema.
• Para el Subsistema de Seguridad y Salud en el Trabajo, La Subdirección de Proyectos revisó y solicitó ajustes en la formulación de la batería de indicadores, los cuales se remitieron a la Dirección de Gestión Corporativa para ajustes y posterior trámite de aprobación según procedimiento.
En el primer y segundo trimestre se proyectaron y diseñaron según la normatividad vigente los indicadores en coordinación con la Dirección de Gestión Corporativa. 
• Para el Subsistema de Gestión de Seguridad de la Información, se viene reportando 4 indicadores formulados en los dos trimestres anteriores.</t>
  </si>
  <si>
    <t>En el tercer trimestre, se continua con el acompañamiento y se actualizaron: 18 procedimientos así: Recursos Físicos (1); Documental (3); Jurídica (3); Talento Humano (6); Recurso Informáticos y Tecnológicos (1) Evaluación Control y Seguimiento (4). 51 anexos: Documental (21); Jurídica (2); Talento Humano (17); Evaluación Control y Seguimiento (11) y 1 Caracterización: Jurídica (1).
Se continua con la ejecución del Plan de Sensibilización del SIG, con prioridad en los temas de SST, en coordinación con la Dirección de Gestión Corporativa y apoyo de la Oficina de Participación Educación y Localidades, se presentaron sketch humorísticos Los Payañeros 30-08, Los Rusos 6-09 y Coplas 19-09, divulgando la política y la identificación de peligros presentes en actividades de la SDA. 
Se vienen gestionado y manteniendo los subsistemas implementados: Control Interno, Documental y Archivo y Responsabilidad Social, y los certificados: Calidad y Ambiental; para Seguridad de la Información se actualizaron activos de información; y Seguridad y Salud en el Trabajo se viene documentando de acuerdo a lo planificado.
Durante el primer y segundo trimestre de 2018, se formularon: Plan de Implementación y Mantenimiento del SIG 2018, Planes de trabajo de 14 procesos (actualizados: 37 procedimientos, 43 anexos y 3 caracterizaciones). Indicadores (sensibilización al 100% y formulación en un 57%; seguimiento a 29 acciones del plan institucional y 69 acciones de plan de mejoramiento; Plan de Sensibilización (inducción el 13 de junio) y en SGSST, (20 de junio). ISOLUCION pasó a versión 4.6, incluyendo módulo para Seguridad y Salud en el Trabajo.</t>
  </si>
  <si>
    <t>Durante las vigencias 2016 y 2017, el Sistema Integrado de Gestión finalizó la homologación de las normas ISO 14001 e ISO 9001 versiones 2015, se realizó seguimiento a la implementación del Subsistema de SST, según anexo 1 de la Resolución 1111 de 2017, expedida por el Ministerio de Trabajo y seguimiento al Subsistema de Gestión de Seguridad de la Información, verificando el estado de avance de pruebas de efectividad, indicadores de gestión, plan de comunicación, Integración del Modelo de Seguridad para la Información con el Sistema de Gestión Ambiental, seguridad en la nube, evidencia digital, entre otros. 
Con el fin de incrementar la sostenibilidad del SIG en la entidad y contribuir a su sostenibilidad en el Distrito, durante el primer trimestre 2018, se formuló el Plan de Implementación y Mantenimiento del SIG, mediante el cual se concertaron y aprobaron planes de trabajo para 14 procesos; así mismo, se formuló el Plan de Sensibilización y sus estrategias de difusión; como aspecto importante se actualizó a la nueva versión (4.6) el aplicativo ISOLUCIÓN, el cual incluye el módulo para Seguridad y Salud en el Trabajo. 
En el segundo trimestre 2018, se actualizaron 37 procedimientos, 43 anexos y 3 caracterizaciones, se cumplió con el 57% del desarrollo de indicadores (8 procesos); se efectuó seguimiento a 29 acciones del plan institucional y 69 acciones de plan de mejoramiento. 
En el tercer trimestre, se actualizaron 18 procedimientos, 51 anexos y 1 caracterización. Se continúa con la ejecución del Plan de Sensibilización del SIG, con prioridad en los temas de SST, divulgando la política y la identificación de peligros presentes en actividades de la SDA. 
Para el tema de indicadores de gestión, se tiene un 100% de adopción y medición de indicadores de 12 procesos; se hizo seguimiento a 12 acciones del Plan Institucional y para el Plan de Mejoramiento a 79 acciones.
Adicionalmente, en el marco de la evaluación y control del SIG, la oficina de Control Interno inició y/o realizó 5 auditorías a procesos y acompañó a procesos para soportar con evidencias los hallazgos de las visitas de la Contraloría de Bogotá y darles respectivo cierre. Por otra parte, desde el área de Servicio al Ciudadano y Correspondencia, se adelantaron gestiones para creación del proceso “Servicio a la Ciudadanía”, conformado por procedimientos PQR´S, Correspondencia Enviada, Defensor del Ciudadano y Canales de Servicio, en atención al Modelo de Servicio de la SDA. Finalmente, desde el Direccionamiento Estratégico, la oficina de Control Interno Disciplinario, ajustó el plan de mejoramiento producto de la auditoría interna realizada en el segundo trimestre y se está ajustando al caracterización en actualización de normatividad y lineamientos.</t>
  </si>
  <si>
    <t>Documentos de seguimiento por cada unos de los procesos del Sistema Integrado de Gestión.  
Correos electrónicos enviados, como punto de control para la gestión documental del SIG
Actas de reunión
La documentación, herramientas de medición y seguimiento establecido en el SIG a través de la intranet y del aplicativo ISOLUCION de la siguiente información: manual de procesos, procesos y procedimientos, encuestas de percepción, indicadores, planes de mejoramiento y riesgos. 
Plan de Sensibilización y evidencias de ejecución.</t>
  </si>
  <si>
    <t xml:space="preserve">Archivo físico de Autos y Resoluciones en custodia y su base de datos.
Expedientes de procesos disciplinarios que incluyen actas de reparto, indagaciones preliminares, actos administrativos, autos, entre otros documentos relacionados.
Evidencias de publicación de Flash Disciplinarios, registrados en ISOLUCIÓN y correo electrónico. 
Base de datos de control de respuestas a Derechos de Petición de Concejales, Congresistas, Alcaldías Locales, solicitudes de proposiciones, y solicitudes de comentarios a Proyectos de Acuerdos y de Ley.
Decreto 1468 de 2018, 2018EE214524, 2018EE222710, 2018EE187744, 2018EE175708, 2018EE217931, 2018EE223998, Actas de Reunicón, borradores Decreto. </t>
  </si>
  <si>
    <t>El avance en la implementación y mantenimiento del Sistema Integrado permite contar con un sistema integrado de gestión actualizado, para el beneficio y desarrollo de las actividades de la entidad y asegurar a los usuarios y partes interesadas, el mejoramiento continuo que redunda en una mejor atención de los servicios y actividades que presta en el marco y cumpliendo la normatividad vigente.
Se ha logrado la documentación de procedimientos y registros, lo cual denota organización, control y gestión. 
Asegura a todos los ciudadanos, usuarios y otras partes interesadas, que la SDA desarrolla su actividad cumpliendo la normatividad.
Genera un mayor nivel de pertenencia de los servidores públicos hacia la Entidad.
Aumento de la eficacia y eficiencia en la gestión de los Subsistemas y en la consecución de los objetivos y las metas tanto de calidad, MECI, medio ambiente, seguridad de la información y salud ocupacional.</t>
  </si>
  <si>
    <t>1,Ejecutar auditorías internas de gestión y del Sistema Integrado de Gestión.</t>
  </si>
  <si>
    <t>2,Realizar evaluación de riesgos institucionales.</t>
  </si>
  <si>
    <t>3,Realizar seguimiento a los planes de mejoramiento por procesos de la Entidad.</t>
  </si>
  <si>
    <t>4,Elaborar y presentar informes normativos.</t>
  </si>
  <si>
    <t>5,Seguimiento a la sostenibilidad y gestión del servicio a la ciudadanía de la Secretaría Distrital de Ambiente.</t>
  </si>
  <si>
    <t xml:space="preserve">6,Realizar gestión, seguimiento y control a las metas establecidas para el  grupo Servicio al Ciudadano y Correspondencia, en el Plan Anticorrupción y de Atención al Ciudadano. </t>
  </si>
  <si>
    <t>7,Gestión, racionalización y actualización de:
*Guía de trámites y servicios
*Sistema Único de Información de Trámites - SUIT.
* Página Web institucional, en lo competente al grupo Servicio al Ciudadano y Correspondencia.</t>
  </si>
  <si>
    <r>
      <t xml:space="preserve">8,Realizar control a la gestión desarrollada en los puntos de atención presencial de la Entidad, a través del  seguimiento a la satisfacción ciudadana, entrenamiento al recurso humano  </t>
    </r>
    <r>
      <rPr>
        <sz val="11"/>
        <color rgb="FFFF0000"/>
        <rFont val="Calibri"/>
        <family val="2"/>
        <scheme val="minor"/>
      </rPr>
      <t>y demás variables relevantes para prestar un buen servicio al usuario.</t>
    </r>
  </si>
  <si>
    <t>9,Realizar el seguimiento al trámite y cierre del 98% de las PQR´s allegadas a la SDA, en cumplimiento a los términos de ley establecidos por la normatividad legal vigente.</t>
  </si>
  <si>
    <t xml:space="preserve">10,Realizar seguimiento a la claridad, calidez, coherencia y oportunidad, de las respuestas a peticiones ciudadanas, emitidas por las diferentes dependencias de la Secretaría Distrital de Ambiente.  </t>
  </si>
  <si>
    <t>11,Hacer seguimiento de la implementación del MECI.</t>
  </si>
  <si>
    <t>12,Seguimiento al cumplimiento de los planes de mejoramiento, plan de manejo de riesgos e indicadores,  incluyendo su actualización.</t>
  </si>
  <si>
    <t>13,Realizar las gestiones necesarias para la implementación de los subsistemas del SIG y/o validación de los mismos.</t>
  </si>
  <si>
    <t>14,Actualización o ajuste de la documentación del Sistema Integrado de Gestión de la SDA,  teniendo en cuenta lineamientos entregados por la Secretaría General frente a la implementación de la norma NTD.</t>
  </si>
  <si>
    <t>15,Preparación y atención de auditorías  de seguimiento, certificación y/o recertificación por entes externos.</t>
  </si>
  <si>
    <t>16,Verificar que los 176 items que componen la "Matriz de Cumplimiento y Sostenibilidad de la Ley 1712 de 2014", estén dispuestos conforme a la normatividad vigente.</t>
  </si>
  <si>
    <t>17,Realizar las gestiones necesarias para garantizar que la información alusiva al "Botón de Transparencia y Acceso a la Información", se encuentre disponible, actualizada y accequible para la ciudadanía.</t>
  </si>
  <si>
    <t>18,Promocionar y/o afianzar los valores éticos institucionales y fortalecer la gestión ética</t>
  </si>
  <si>
    <t>19,Realizar las gestiones necesarias para que se dé cumplimiento a los componentes del Plan Anticorrupción y de Atención al Ciudadano 2018, competentes a la Subsecretaría General y de Control Disiciplinario.</t>
  </si>
  <si>
    <t>20,Gestionar los actos administrativos en custodia de la Subsecretaría General y de Control Disciplinario.</t>
  </si>
  <si>
    <t>21,Adelantar acciones preventivas disciplinarias.</t>
  </si>
  <si>
    <t>22,Actualizar y mantener en la plataforma del SIDD, el 100% de los expedientes físicos de la oficina de Control Interno Disciplinario.</t>
  </si>
  <si>
    <t>23,Coordinar procesos misionales y proyectos estratégicos para la Administración Distrital.</t>
  </si>
  <si>
    <t>25,Asistir al 100% de los comités de seguimiento estratégico, realizados por la Secretaría Distrital de Gobierno.</t>
  </si>
  <si>
    <t>24,Atender y gestionar la respuesta del 100% de los derechos de petición, proposiciones y comentarios a proyectos de acuerdo y de ley, radicados en la SDA por parte del Concejo de Bogotá, el Congreso de la República, Alcaldías Locales y demás entidades del orden Nacional, Departamental, Municipal y Distrital.</t>
  </si>
  <si>
    <t>DESCRIPCIÓN DE LA ACTIVIDAD 3TRIMESTRE 2018</t>
  </si>
  <si>
    <t>TOTAL MP12,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</si>
</sst>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_([$$-240A]\ * #,##0_);_([$$-240A]\ * \(#,##0\);_([$$-240A]\ * &quot;-&quot;??_);_(@_)"/>
    <numFmt numFmtId="171" formatCode="0.0%"/>
    <numFmt numFmtId="172" formatCode="_ * #,##0_ ;_ * \-#,##0_ ;_ * &quot;-&quot;??_ ;_ @_ "/>
    <numFmt numFmtId="173" formatCode="_(&quot;$&quot;* #,##0.00_);_(&quot;$&quot;* \(#,##0.00\);_(&quot;$&quot;* &quot;-&quot;??_);_(@_)"/>
    <numFmt numFmtId="174" formatCode="_-* #,##0\ _€_-;\-* #,##0\ _€_-;_-* &quot;-&quot;??\ _€_-;_-@_-"/>
    <numFmt numFmtId="175" formatCode="_-* #,##0\ &quot;€&quot;_-;\-* #,##0\ &quot;€&quot;_-;_-* &quot;-&quot;??\ &quot;€&quot;_-;_-@_-"/>
    <numFmt numFmtId="176" formatCode="[$$-240A]\ #,##0"/>
    <numFmt numFmtId="177" formatCode="_(&quot;$&quot;* #,##0_);_(&quot;$&quot;* \(#,##0\);_(&quot;$&quot;* &quot;-&quot;??_);_(@_)"/>
    <numFmt numFmtId="179" formatCode="_([$$-240A]\ * #,##0.00_);_([$$-240A]\ * \(#,##0.00\);_([$$-240A]\ * &quot;-&quot;??_);_(@_)"/>
    <numFmt numFmtId="180" formatCode="_([$$-240A]\ * #,##0.000_);_([$$-240A]\ * \(#,##0.000\);_([$$-240A]\ * &quot;-&quot;??_);_(@_)"/>
  </numFmts>
  <fonts count="13">
    <font>
      <sz val="11"/>
      <color theme="1"/>
      <name val="Calibri"/>
      <family val="2"/>
      <scheme val="minor"/>
    </font>
    <font>
      <sz val="10"/>
      <name val="Arial"/>
      <family val="2"/>
    </font>
    <font>
      <sz val="11"/>
      <color indexed="8"/>
      <name val="Calibri"/>
      <family val="2"/>
    </font>
    <font>
      <sz val="8"/>
      <name val="Calibri"/>
      <family val="2"/>
    </font>
    <font>
      <b/>
      <sz val="11"/>
      <color theme="1"/>
      <name val="Calibri"/>
      <family val="2"/>
      <scheme val="minor"/>
    </font>
    <font>
      <sz val="11"/>
      <name val="Calibri"/>
      <family val="2"/>
      <scheme val="minor"/>
    </font>
    <font>
      <b/>
      <sz val="11"/>
      <color indexed="8"/>
      <name val="Calibri"/>
      <family val="2"/>
      <scheme val="minor"/>
    </font>
    <font>
      <b/>
      <sz val="11"/>
      <name val="Calibri"/>
      <family val="2"/>
      <scheme val="minor"/>
    </font>
    <font>
      <sz val="11"/>
      <color indexed="8"/>
      <name val="Calibri"/>
      <family val="2"/>
      <scheme val="minor"/>
    </font>
    <font>
      <sz val="11"/>
      <color rgb="FFFF0000"/>
      <name val="Calibri"/>
      <family val="2"/>
      <scheme val="minor"/>
    </font>
    <font>
      <b/>
      <sz val="12"/>
      <name val="Tahoma"/>
      <family val="2"/>
    </font>
    <font>
      <sz val="12"/>
      <name val="Tahoma"/>
      <family val="2"/>
    </font>
    <font>
      <b/>
      <sz val="8"/>
      <name val="Calibri"/>
      <family val="2"/>
    </font>
  </fonts>
  <fills count="8">
    <fill>
      <patternFill/>
    </fill>
    <fill>
      <patternFill patternType="gray125"/>
    </fill>
    <fill>
      <patternFill patternType="solid">
        <fgColor rgb="FF92D050"/>
        <bgColor indexed="64"/>
      </patternFill>
    </fill>
    <fill>
      <patternFill patternType="solid">
        <fgColor theme="0"/>
        <bgColor indexed="64"/>
      </patternFill>
    </fill>
    <fill>
      <patternFill patternType="solid">
        <fgColor theme="8" tint="0.7999799847602844"/>
        <bgColor indexed="64"/>
      </patternFill>
    </fill>
    <fill>
      <patternFill patternType="solid">
        <fgColor rgb="FF7BB800"/>
        <bgColor indexed="64"/>
      </patternFill>
    </fill>
    <fill>
      <patternFill patternType="solid">
        <fgColor indexed="9"/>
        <bgColor indexed="64"/>
      </patternFill>
    </fill>
    <fill>
      <patternFill patternType="solid">
        <fgColor rgb="FF00B050"/>
        <bgColor indexed="64"/>
      </patternFill>
    </fill>
  </fills>
  <borders count="13">
    <border>
      <left/>
      <right/>
      <top/>
      <bottom/>
      <diagonal/>
    </border>
    <border>
      <left style="thin"/>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thin"/>
      <right style="thin"/>
      <top style="thin"/>
      <bottom/>
    </border>
    <border>
      <left style="medium"/>
      <right/>
      <top/>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0"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172" fontId="1" fillId="0" borderId="0" applyFont="0" applyFill="0" applyBorder="0" applyAlignment="0" applyProtection="0"/>
    <xf numFmtId="164" fontId="0" fillId="0" borderId="0" applyFont="0" applyFill="0" applyBorder="0" applyAlignment="0" applyProtection="0"/>
    <xf numFmtId="173" fontId="1" fillId="0" borderId="0" applyFont="0" applyFill="0" applyBorder="0" applyAlignment="0" applyProtection="0"/>
    <xf numFmtId="166"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cellStyleXfs>
  <cellXfs count="194">
    <xf numFmtId="0" fontId="0" fillId="0" borderId="0" xfId="0"/>
    <xf numFmtId="0" fontId="5" fillId="0" borderId="0" xfId="37" applyFont="1" applyBorder="1">
      <alignment/>
      <protection/>
    </xf>
    <xf numFmtId="0" fontId="5" fillId="0" borderId="0" xfId="37" applyFont="1" applyBorder="1" applyAlignment="1">
      <alignment wrapText="1"/>
      <protection/>
    </xf>
    <xf numFmtId="0" fontId="5" fillId="0" borderId="0" xfId="37" applyFont="1">
      <alignment/>
      <protection/>
    </xf>
    <xf numFmtId="0" fontId="7" fillId="2" borderId="1" xfId="37" applyFont="1" applyFill="1" applyBorder="1" applyAlignment="1">
      <alignment horizontal="center" vertical="center" wrapText="1"/>
      <protection/>
    </xf>
    <xf numFmtId="0" fontId="8" fillId="2" borderId="2" xfId="37" applyFont="1" applyFill="1" applyBorder="1" applyAlignment="1">
      <alignment horizontal="left" vertical="center" wrapText="1"/>
      <protection/>
    </xf>
    <xf numFmtId="3" fontId="8" fillId="3" borderId="2" xfId="37" applyNumberFormat="1" applyFont="1" applyFill="1" applyBorder="1" applyAlignment="1">
      <alignment horizontal="center" vertical="center" wrapText="1"/>
      <protection/>
    </xf>
    <xf numFmtId="3" fontId="8" fillId="0" borderId="2" xfId="37" applyNumberFormat="1" applyFont="1" applyFill="1" applyBorder="1" applyAlignment="1">
      <alignment horizontal="center" vertical="center" wrapText="1"/>
      <protection/>
    </xf>
    <xf numFmtId="170" fontId="8" fillId="0" borderId="2" xfId="0" applyNumberFormat="1" applyFont="1" applyFill="1" applyBorder="1" applyAlignment="1">
      <alignment horizontal="right" vertical="center"/>
    </xf>
    <xf numFmtId="9" fontId="5" fillId="0" borderId="2" xfId="42" applyFont="1" applyFill="1" applyBorder="1" applyAlignment="1">
      <alignment horizontal="center" vertical="center" wrapText="1"/>
    </xf>
    <xf numFmtId="9" fontId="8" fillId="3" borderId="2" xfId="42" applyFont="1" applyFill="1" applyBorder="1" applyAlignment="1">
      <alignment horizontal="center" vertical="center" wrapText="1"/>
    </xf>
    <xf numFmtId="0" fontId="8" fillId="2" borderId="2" xfId="37" applyFont="1" applyFill="1" applyBorder="1" applyAlignment="1">
      <alignment vertical="center" wrapText="1"/>
      <protection/>
    </xf>
    <xf numFmtId="0" fontId="5" fillId="3" borderId="0" xfId="37" applyFont="1" applyFill="1" applyBorder="1">
      <alignment/>
      <protection/>
    </xf>
    <xf numFmtId="0" fontId="5" fillId="3" borderId="0" xfId="37" applyFont="1" applyFill="1" applyBorder="1" applyAlignment="1">
      <alignment wrapText="1"/>
      <protection/>
    </xf>
    <xf numFmtId="0" fontId="5" fillId="4" borderId="0" xfId="37" applyFont="1" applyFill="1" applyBorder="1">
      <alignment/>
      <protection/>
    </xf>
    <xf numFmtId="0" fontId="5" fillId="4" borderId="0" xfId="37" applyFont="1" applyFill="1">
      <alignment/>
      <protection/>
    </xf>
    <xf numFmtId="170" fontId="5" fillId="3" borderId="2" xfId="23" applyNumberFormat="1" applyFont="1" applyFill="1" applyBorder="1" applyAlignment="1">
      <alignment/>
    </xf>
    <xf numFmtId="170" fontId="8" fillId="3" borderId="2" xfId="37" applyNumberFormat="1" applyFont="1" applyFill="1" applyBorder="1" applyAlignment="1">
      <alignment vertical="center" wrapText="1"/>
      <protection/>
    </xf>
    <xf numFmtId="167" fontId="5" fillId="0" borderId="0" xfId="23" applyFont="1" applyBorder="1"/>
    <xf numFmtId="177" fontId="5" fillId="0" borderId="0" xfId="37" applyNumberFormat="1" applyFont="1">
      <alignment/>
      <protection/>
    </xf>
    <xf numFmtId="0" fontId="7" fillId="0" borderId="0" xfId="37" applyFont="1" applyBorder="1" applyAlignment="1">
      <alignment horizontal="center" vertical="center"/>
      <protection/>
    </xf>
    <xf numFmtId="0" fontId="5" fillId="0" borderId="0" xfId="37" applyFont="1" applyAlignment="1">
      <alignment/>
      <protection/>
    </xf>
    <xf numFmtId="0" fontId="5" fillId="0" borderId="0" xfId="34" applyFont="1" applyBorder="1" applyAlignment="1">
      <alignment vertical="center"/>
      <protection/>
    </xf>
    <xf numFmtId="0" fontId="7" fillId="5" borderId="2" xfId="34" applyFont="1" applyFill="1" applyBorder="1" applyAlignment="1">
      <alignment horizontal="center" vertical="center" wrapText="1"/>
      <protection/>
    </xf>
    <xf numFmtId="0" fontId="7" fillId="0" borderId="0" xfId="34" applyFont="1" applyAlignment="1">
      <alignment vertical="center"/>
      <protection/>
    </xf>
    <xf numFmtId="0" fontId="5" fillId="0" borderId="0" xfId="34" applyFont="1" applyAlignment="1">
      <alignment vertical="center"/>
      <protection/>
    </xf>
    <xf numFmtId="0" fontId="5" fillId="0" borderId="0" xfId="34" applyFont="1" applyFill="1" applyAlignment="1">
      <alignment horizontal="left" vertical="center"/>
      <protection/>
    </xf>
    <xf numFmtId="10" fontId="5" fillId="0" borderId="0" xfId="34" applyNumberFormat="1" applyFont="1" applyAlignment="1">
      <alignment vertical="center"/>
      <protection/>
    </xf>
    <xf numFmtId="10" fontId="5" fillId="0" borderId="0" xfId="34" applyNumberFormat="1" applyFont="1" applyAlignment="1">
      <alignment horizontal="center" vertical="center"/>
      <protection/>
    </xf>
    <xf numFmtId="0" fontId="7" fillId="6" borderId="0" xfId="34" applyFont="1" applyFill="1" applyBorder="1" applyAlignment="1">
      <alignment vertical="center"/>
      <protection/>
    </xf>
    <xf numFmtId="0" fontId="5" fillId="6" borderId="0" xfId="34" applyFont="1" applyFill="1" applyBorder="1" applyAlignment="1">
      <alignment vertical="center"/>
      <protection/>
    </xf>
    <xf numFmtId="0" fontId="7" fillId="5" borderId="2" xfId="34" applyFont="1" applyFill="1" applyBorder="1" applyAlignment="1">
      <alignment horizontal="center" vertical="center" textRotation="180" wrapText="1"/>
      <protection/>
    </xf>
    <xf numFmtId="10" fontId="7" fillId="5" borderId="2" xfId="34" applyNumberFormat="1" applyFont="1" applyFill="1" applyBorder="1" applyAlignment="1">
      <alignment horizontal="center" vertical="center" wrapText="1"/>
      <protection/>
    </xf>
    <xf numFmtId="171" fontId="5" fillId="7" borderId="2" xfId="0" applyNumberFormat="1" applyFont="1" applyFill="1" applyBorder="1" applyAlignment="1">
      <alignment vertical="center"/>
    </xf>
    <xf numFmtId="171" fontId="5" fillId="7" borderId="2" xfId="0" applyNumberFormat="1" applyFont="1" applyFill="1" applyBorder="1" applyAlignment="1">
      <alignment horizontal="center" vertical="center"/>
    </xf>
    <xf numFmtId="0" fontId="5" fillId="6" borderId="0" xfId="34" applyFont="1" applyFill="1" applyAlignment="1">
      <alignment vertical="center"/>
      <protection/>
    </xf>
    <xf numFmtId="171" fontId="5" fillId="2" borderId="2" xfId="0" applyNumberFormat="1" applyFont="1" applyFill="1" applyBorder="1" applyAlignment="1">
      <alignment vertical="center"/>
    </xf>
    <xf numFmtId="171" fontId="5" fillId="2" borderId="2" xfId="0" applyNumberFormat="1" applyFont="1" applyFill="1" applyBorder="1" applyAlignment="1">
      <alignment horizontal="center" vertical="center"/>
    </xf>
    <xf numFmtId="10" fontId="0" fillId="0" borderId="2" xfId="34" applyNumberFormat="1" applyFont="1" applyFill="1" applyBorder="1" applyAlignment="1">
      <alignment horizontal="center" vertical="center" wrapText="1"/>
      <protection/>
    </xf>
    <xf numFmtId="171" fontId="5" fillId="0" borderId="2" xfId="0" applyNumberFormat="1" applyFont="1" applyFill="1" applyBorder="1" applyAlignment="1">
      <alignment horizontal="center" vertical="center"/>
    </xf>
    <xf numFmtId="0" fontId="5" fillId="3" borderId="0" xfId="34" applyFont="1" applyFill="1" applyAlignment="1">
      <alignment vertical="center"/>
      <protection/>
    </xf>
    <xf numFmtId="0" fontId="7" fillId="5" borderId="2" xfId="34" applyFont="1" applyFill="1" applyBorder="1" applyAlignment="1">
      <alignment horizontal="justify" vertical="center" wrapText="1"/>
      <protection/>
    </xf>
    <xf numFmtId="0" fontId="5" fillId="0" borderId="0" xfId="34" applyFont="1" applyFill="1" applyAlignment="1">
      <alignment vertical="center"/>
      <protection/>
    </xf>
    <xf numFmtId="0" fontId="5" fillId="0" borderId="0" xfId="0" applyFont="1" applyFill="1" applyBorder="1" applyAlignment="1">
      <alignment vertical="center"/>
    </xf>
    <xf numFmtId="0" fontId="0" fillId="0" borderId="0" xfId="0" applyFont="1" applyFill="1" applyAlignment="1">
      <alignment vertical="center"/>
    </xf>
    <xf numFmtId="0" fontId="5" fillId="0" borderId="0" xfId="34" applyFont="1" applyAlignment="1">
      <alignment horizontal="left" vertical="center"/>
      <protection/>
    </xf>
    <xf numFmtId="0" fontId="0" fillId="0" borderId="0" xfId="0" applyFont="1" applyFill="1"/>
    <xf numFmtId="0" fontId="5" fillId="0" borderId="0" xfId="0" applyFont="1" applyFill="1"/>
    <xf numFmtId="0" fontId="5" fillId="0" borderId="0" xfId="0" applyFont="1" applyFill="1" applyAlignment="1">
      <alignment horizontal="center"/>
    </xf>
    <xf numFmtId="37" fontId="5" fillId="0" borderId="0" xfId="0" applyNumberFormat="1" applyFont="1" applyFill="1" applyAlignment="1">
      <alignment horizontal="center"/>
    </xf>
    <xf numFmtId="0" fontId="0" fillId="0" borderId="0" xfId="0" applyFont="1" applyFill="1" applyAlignment="1">
      <alignment horizontal="center"/>
    </xf>
    <xf numFmtId="174" fontId="0" fillId="0" borderId="0" xfId="0" applyNumberFormat="1" applyFont="1" applyFill="1" applyAlignment="1">
      <alignment horizontal="center"/>
    </xf>
    <xf numFmtId="0" fontId="0" fillId="0" borderId="0" xfId="0" applyFont="1" applyFill="1" applyAlignment="1">
      <alignment horizontal="center" vertical="center"/>
    </xf>
    <xf numFmtId="0" fontId="7" fillId="2" borderId="2" xfId="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3" fontId="5" fillId="0" borderId="2" xfId="28" applyNumberFormat="1" applyFont="1" applyFill="1" applyBorder="1" applyAlignment="1">
      <alignment horizontal="center" vertical="center" wrapText="1"/>
    </xf>
    <xf numFmtId="37" fontId="6" fillId="0" borderId="2" xfId="27" applyNumberFormat="1" applyFont="1" applyFill="1" applyBorder="1" applyAlignment="1">
      <alignment horizontal="center" vertical="center"/>
    </xf>
    <xf numFmtId="9" fontId="5" fillId="0"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xf>
    <xf numFmtId="170" fontId="5" fillId="0" borderId="0" xfId="0" applyNumberFormat="1" applyFont="1" applyFill="1" applyAlignment="1">
      <alignment horizontal="center"/>
    </xf>
    <xf numFmtId="175" fontId="0" fillId="0" borderId="0" xfId="27" applyNumberFormat="1" applyFont="1" applyFill="1"/>
    <xf numFmtId="0" fontId="5" fillId="2" borderId="1" xfId="0" applyFont="1" applyFill="1" applyBorder="1" applyAlignment="1">
      <alignment horizontal="center" vertical="center" wrapText="1"/>
    </xf>
    <xf numFmtId="0" fontId="5" fillId="3" borderId="3" xfId="0" applyFont="1" applyFill="1" applyBorder="1" applyAlignment="1">
      <alignment vertical="top" wrapText="1"/>
    </xf>
    <xf numFmtId="0" fontId="5" fillId="3" borderId="4" xfId="0" applyFont="1" applyFill="1" applyBorder="1" applyAlignment="1">
      <alignment vertical="top" wrapText="1"/>
    </xf>
    <xf numFmtId="0" fontId="5" fillId="3" borderId="4" xfId="0" applyFont="1" applyFill="1" applyBorder="1" applyAlignment="1">
      <alignment horizontal="center" vertical="center" wrapText="1"/>
    </xf>
    <xf numFmtId="0" fontId="0" fillId="3" borderId="4" xfId="0" applyFont="1" applyFill="1" applyBorder="1"/>
    <xf numFmtId="0" fontId="0" fillId="3" borderId="5" xfId="0" applyFont="1" applyFill="1" applyBorder="1"/>
    <xf numFmtId="0" fontId="8" fillId="0" borderId="0" xfId="0" applyFont="1"/>
    <xf numFmtId="0" fontId="7"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8" fillId="0" borderId="2" xfId="0" applyFont="1" applyFill="1" applyBorder="1" applyAlignment="1">
      <alignment horizontal="justify" vertical="center" wrapText="1"/>
    </xf>
    <xf numFmtId="0" fontId="8" fillId="0" borderId="2" xfId="0" applyFont="1" applyFill="1" applyBorder="1" applyAlignment="1">
      <alignment horizontal="center" vertical="center" wrapText="1"/>
    </xf>
    <xf numFmtId="9" fontId="8" fillId="0" borderId="2" xfId="39" applyFont="1" applyBorder="1" applyAlignment="1">
      <alignment horizontal="center" vertical="center"/>
    </xf>
    <xf numFmtId="0" fontId="8" fillId="0" borderId="6" xfId="0" applyFont="1" applyFill="1" applyBorder="1" applyAlignment="1">
      <alignment horizontal="center" vertical="center"/>
    </xf>
    <xf numFmtId="171" fontId="8" fillId="0" borderId="2" xfId="42" applyNumberFormat="1" applyFont="1" applyBorder="1" applyAlignment="1">
      <alignment horizontal="center" vertical="center"/>
    </xf>
    <xf numFmtId="174" fontId="8" fillId="0" borderId="2" xfId="23" applyNumberFormat="1" applyFont="1" applyFill="1" applyBorder="1" applyAlignment="1">
      <alignment horizontal="center" vertical="center" wrapText="1"/>
    </xf>
    <xf numFmtId="9" fontId="8" fillId="0" borderId="2" xfId="39" applyFont="1" applyFill="1" applyBorder="1" applyAlignment="1">
      <alignment horizontal="center" vertical="center"/>
    </xf>
    <xf numFmtId="171" fontId="8" fillId="0" borderId="2" xfId="39" applyNumberFormat="1" applyFont="1" applyFill="1" applyBorder="1" applyAlignment="1">
      <alignment horizontal="center" vertical="center"/>
    </xf>
    <xf numFmtId="9" fontId="8" fillId="0" borderId="2" xfId="42" applyFont="1" applyFill="1" applyBorder="1" applyAlignment="1">
      <alignment horizontal="center" vertical="center"/>
    </xf>
    <xf numFmtId="0" fontId="0" fillId="0" borderId="0" xfId="0" applyFont="1" applyFill="1" applyBorder="1"/>
    <xf numFmtId="10" fontId="7" fillId="5" borderId="2" xfId="34" applyNumberFormat="1" applyFont="1" applyFill="1" applyBorder="1" applyAlignment="1">
      <alignment horizontal="center" vertical="center" textRotation="180" wrapText="1"/>
      <protection/>
    </xf>
    <xf numFmtId="179" fontId="5" fillId="0" borderId="0" xfId="0" applyNumberFormat="1" applyFont="1" applyFill="1" applyAlignment="1">
      <alignment horizontal="center"/>
    </xf>
    <xf numFmtId="180" fontId="5" fillId="0" borderId="0" xfId="0" applyNumberFormat="1" applyFont="1" applyFill="1" applyAlignment="1">
      <alignment horizontal="center"/>
    </xf>
    <xf numFmtId="0" fontId="8" fillId="0" borderId="0" xfId="0" applyFont="1" applyAlignment="1">
      <alignment vertical="center"/>
    </xf>
    <xf numFmtId="37" fontId="6" fillId="0" borderId="2" xfId="28" applyNumberFormat="1" applyFont="1" applyFill="1" applyBorder="1" applyAlignment="1">
      <alignment horizontal="center" vertical="center"/>
    </xf>
    <xf numFmtId="9" fontId="8" fillId="0" borderId="2" xfId="42" applyFont="1" applyFill="1" applyBorder="1" applyAlignment="1">
      <alignment horizontal="center" vertical="center" wrapText="1"/>
    </xf>
    <xf numFmtId="10" fontId="8" fillId="3" borderId="2" xfId="42" applyNumberFormat="1" applyFont="1" applyFill="1" applyBorder="1" applyAlignment="1">
      <alignment horizontal="center" vertical="center" wrapText="1"/>
    </xf>
    <xf numFmtId="10" fontId="0" fillId="0" borderId="2" xfId="42" applyNumberFormat="1" applyFont="1" applyFill="1" applyBorder="1" applyAlignment="1">
      <alignment horizontal="center" vertical="center"/>
    </xf>
    <xf numFmtId="3" fontId="7" fillId="2" borderId="2" xfId="28" applyNumberFormat="1" applyFont="1" applyFill="1" applyBorder="1" applyAlignment="1">
      <alignment horizontal="center" vertical="center" wrapText="1"/>
    </xf>
    <xf numFmtId="170" fontId="8" fillId="2" borderId="2" xfId="0" applyNumberFormat="1" applyFont="1" applyFill="1" applyBorder="1" applyAlignment="1">
      <alignment horizontal="center" vertical="center"/>
    </xf>
    <xf numFmtId="0" fontId="8"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7" fillId="2" borderId="2" xfId="37" applyFont="1" applyFill="1" applyBorder="1" applyAlignment="1">
      <alignment horizontal="center" vertical="center" wrapText="1"/>
      <protection/>
    </xf>
    <xf numFmtId="170" fontId="8" fillId="3" borderId="7" xfId="28" applyNumberFormat="1" applyFont="1" applyFill="1" applyBorder="1" applyAlignment="1">
      <alignment horizontal="center" vertical="center" wrapText="1"/>
    </xf>
    <xf numFmtId="170" fontId="8" fillId="3" borderId="2" xfId="28" applyNumberFormat="1" applyFont="1" applyFill="1" applyBorder="1" applyAlignment="1">
      <alignment horizontal="center" vertical="center" wrapText="1"/>
    </xf>
    <xf numFmtId="170" fontId="8" fillId="0" borderId="2" xfId="28" applyNumberFormat="1" applyFont="1" applyFill="1" applyBorder="1" applyAlignment="1">
      <alignment horizontal="center" vertical="center" wrapText="1"/>
    </xf>
    <xf numFmtId="176" fontId="8" fillId="2" borderId="2" xfId="37" applyNumberFormat="1" applyFont="1" applyFill="1" applyBorder="1" applyAlignment="1">
      <alignment vertical="center" wrapText="1"/>
      <protection/>
    </xf>
    <xf numFmtId="176" fontId="8" fillId="2" borderId="2" xfId="37" applyNumberFormat="1" applyFont="1" applyFill="1" applyBorder="1" applyAlignment="1">
      <alignment horizontal="left" vertical="center" wrapText="1"/>
      <protection/>
    </xf>
    <xf numFmtId="0" fontId="7" fillId="0" borderId="8" xfId="0" applyFont="1" applyFill="1" applyBorder="1" applyAlignment="1">
      <alignment horizontal="right" vertical="center"/>
    </xf>
    <xf numFmtId="0" fontId="7" fillId="0" borderId="0" xfId="0" applyFont="1" applyFill="1" applyBorder="1" applyAlignment="1">
      <alignment horizontal="right"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pplyProtection="1">
      <alignment horizontal="center" vertical="center" wrapText="1"/>
      <protection locked="0"/>
    </xf>
    <xf numFmtId="0" fontId="0" fillId="0" borderId="2" xfId="0" applyFont="1" applyFill="1" applyBorder="1" applyAlignment="1">
      <alignment horizontal="center"/>
    </xf>
    <xf numFmtId="0" fontId="5" fillId="3" borderId="2" xfId="0" applyFont="1" applyFill="1" applyBorder="1" applyAlignment="1">
      <alignment horizontal="left" vertical="center" wrapText="1"/>
    </xf>
    <xf numFmtId="0" fontId="7" fillId="2" borderId="2" xfId="0" applyFont="1" applyFill="1" applyBorder="1" applyAlignment="1">
      <alignment horizontal="center" wrapText="1"/>
    </xf>
    <xf numFmtId="0" fontId="7" fillId="2" borderId="2" xfId="0" applyFont="1" applyFill="1" applyBorder="1" applyAlignment="1">
      <alignment horizontal="left" vertical="center" wrapText="1"/>
    </xf>
    <xf numFmtId="0" fontId="5" fillId="2" borderId="7" xfId="0" applyFont="1" applyFill="1" applyBorder="1" applyAlignment="1">
      <alignment horizontal="center"/>
    </xf>
    <xf numFmtId="0" fontId="5" fillId="2" borderId="9" xfId="0" applyFont="1" applyFill="1" applyBorder="1" applyAlignment="1">
      <alignment horizontal="center"/>
    </xf>
    <xf numFmtId="0" fontId="5" fillId="2" borderId="6" xfId="0" applyFont="1" applyFill="1" applyBorder="1" applyAlignment="1">
      <alignment horizontal="center"/>
    </xf>
    <xf numFmtId="0" fontId="5" fillId="2"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0" fontId="7" fillId="0" borderId="0" xfId="0" applyFont="1" applyFill="1" applyAlignment="1">
      <alignment horizontal="right" vertical="center"/>
    </xf>
    <xf numFmtId="0" fontId="0" fillId="0" borderId="2" xfId="0" applyFont="1" applyFill="1" applyBorder="1" applyAlignment="1">
      <alignment horizontal="justify" vertical="top" wrapText="1"/>
    </xf>
    <xf numFmtId="0" fontId="0" fillId="0" borderId="2" xfId="0" applyFont="1" applyFill="1" applyBorder="1" applyAlignment="1">
      <alignment horizontal="justify" vertical="top"/>
    </xf>
    <xf numFmtId="0" fontId="5" fillId="0" borderId="2"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0" fillId="0" borderId="2" xfId="0" applyFont="1" applyFill="1" applyBorder="1" applyAlignment="1">
      <alignment horizontal="justify"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5" fillId="0" borderId="2" xfId="0" applyFont="1" applyFill="1" applyBorder="1" applyAlignment="1">
      <alignment horizontal="justify" vertical="top" wrapText="1"/>
    </xf>
    <xf numFmtId="0" fontId="7" fillId="5" borderId="2" xfId="34" applyFont="1" applyFill="1" applyBorder="1" applyAlignment="1">
      <alignment horizontal="center" vertical="center" wrapText="1"/>
      <protection/>
    </xf>
    <xf numFmtId="0" fontId="7" fillId="0" borderId="2" xfId="0" applyFont="1" applyFill="1" applyBorder="1" applyAlignment="1">
      <alignment horizontal="right" vertical="center"/>
    </xf>
    <xf numFmtId="0" fontId="5" fillId="0" borderId="2" xfId="34" applyFont="1" applyFill="1" applyBorder="1" applyAlignment="1">
      <alignment horizontal="center" vertical="center" wrapText="1"/>
      <protection/>
    </xf>
    <xf numFmtId="0" fontId="7" fillId="3" borderId="2" xfId="0" applyFont="1" applyFill="1" applyBorder="1" applyAlignment="1" applyProtection="1">
      <alignment horizontal="center" vertical="center" wrapText="1"/>
      <protection locked="0"/>
    </xf>
    <xf numFmtId="10" fontId="7" fillId="0" borderId="2" xfId="0" applyNumberFormat="1"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0" fillId="0" borderId="2" xfId="34" applyFont="1" applyFill="1" applyBorder="1" applyAlignment="1">
      <alignment horizontal="justify" vertical="top" wrapText="1"/>
      <protection/>
    </xf>
    <xf numFmtId="0" fontId="0" fillId="0" borderId="2" xfId="34" applyFont="1" applyFill="1" applyBorder="1" applyAlignment="1">
      <alignment horizontal="justify" vertical="top"/>
      <protection/>
    </xf>
    <xf numFmtId="0" fontId="5" fillId="0" borderId="2" xfId="34" applyFont="1" applyBorder="1">
      <alignment/>
      <protection/>
    </xf>
    <xf numFmtId="0" fontId="7" fillId="5" borderId="2" xfId="0" applyFont="1" applyFill="1" applyBorder="1" applyAlignment="1">
      <alignment horizontal="center" vertical="center" wrapText="1"/>
    </xf>
    <xf numFmtId="0" fontId="7" fillId="0" borderId="3" xfId="0" applyFont="1" applyFill="1" applyBorder="1" applyAlignment="1">
      <alignment horizontal="right" vertical="center"/>
    </xf>
    <xf numFmtId="0" fontId="7" fillId="0" borderId="4" xfId="0" applyFont="1" applyFill="1" applyBorder="1" applyAlignment="1">
      <alignment horizontal="right" vertical="center"/>
    </xf>
    <xf numFmtId="1" fontId="5" fillId="3" borderId="2" xfId="0" applyNumberFormat="1" applyFont="1" applyFill="1" applyBorder="1" applyAlignment="1">
      <alignment horizontal="center" vertical="center" wrapText="1"/>
    </xf>
    <xf numFmtId="170" fontId="8" fillId="3" borderId="7" xfId="28" applyNumberFormat="1" applyFont="1" applyFill="1" applyBorder="1" applyAlignment="1">
      <alignment horizontal="center" vertical="center" wrapText="1"/>
    </xf>
    <xf numFmtId="170" fontId="8" fillId="3" borderId="9" xfId="28" applyNumberFormat="1" applyFont="1" applyFill="1" applyBorder="1" applyAlignment="1">
      <alignment horizontal="center" vertical="center" wrapText="1"/>
    </xf>
    <xf numFmtId="170" fontId="8" fillId="3" borderId="6" xfId="28" applyNumberFormat="1" applyFont="1" applyFill="1" applyBorder="1" applyAlignment="1">
      <alignment horizontal="center" vertical="center" wrapText="1"/>
    </xf>
    <xf numFmtId="176" fontId="8" fillId="2" borderId="2" xfId="37" applyNumberFormat="1" applyFont="1" applyFill="1" applyBorder="1" applyAlignment="1">
      <alignment vertical="center" wrapText="1"/>
      <protection/>
    </xf>
    <xf numFmtId="170" fontId="8" fillId="0" borderId="2" xfId="28" applyNumberFormat="1" applyFont="1" applyFill="1" applyBorder="1" applyAlignment="1">
      <alignment horizontal="center" vertical="center" wrapText="1"/>
    </xf>
    <xf numFmtId="170" fontId="8" fillId="3" borderId="2" xfId="28" applyNumberFormat="1" applyFont="1" applyFill="1" applyBorder="1" applyAlignment="1">
      <alignment horizontal="center" vertical="center" wrapText="1"/>
    </xf>
    <xf numFmtId="0" fontId="8" fillId="0" borderId="2" xfId="37" applyFont="1" applyFill="1" applyBorder="1" applyAlignment="1">
      <alignment horizontal="center" vertical="center" wrapText="1"/>
      <protection/>
    </xf>
    <xf numFmtId="176" fontId="8" fillId="2" borderId="2" xfId="37" applyNumberFormat="1" applyFont="1" applyFill="1" applyBorder="1" applyAlignment="1">
      <alignment horizontal="left" vertical="center" wrapText="1"/>
      <protection/>
    </xf>
    <xf numFmtId="0" fontId="0" fillId="2" borderId="2" xfId="0" applyFont="1" applyFill="1" applyBorder="1"/>
    <xf numFmtId="0" fontId="5" fillId="0" borderId="2" xfId="37" applyFont="1" applyFill="1" applyBorder="1" applyAlignment="1">
      <alignment horizontal="center" vertical="center" wrapText="1"/>
      <protection/>
    </xf>
    <xf numFmtId="0" fontId="5" fillId="3" borderId="2" xfId="0" applyFont="1" applyFill="1" applyBorder="1" applyAlignment="1">
      <alignment horizontal="center" vertical="center" wrapText="1"/>
    </xf>
    <xf numFmtId="3" fontId="0" fillId="3" borderId="2" xfId="0" applyNumberFormat="1" applyFont="1" applyFill="1" applyBorder="1" applyAlignment="1">
      <alignment horizontal="center" vertical="center" wrapText="1"/>
    </xf>
    <xf numFmtId="1" fontId="0" fillId="3" borderId="2" xfId="0" applyNumberFormat="1" applyFont="1" applyFill="1" applyBorder="1" applyAlignment="1">
      <alignment horizontal="center" vertical="center" wrapText="1"/>
    </xf>
    <xf numFmtId="0" fontId="5" fillId="0" borderId="2" xfId="37" applyFont="1" applyBorder="1" applyAlignment="1">
      <alignment horizontal="center" vertical="center" wrapText="1"/>
      <protection/>
    </xf>
    <xf numFmtId="0" fontId="5" fillId="0" borderId="2" xfId="37" applyFont="1" applyBorder="1" applyAlignment="1">
      <alignment horizontal="center"/>
      <protection/>
    </xf>
    <xf numFmtId="0" fontId="6" fillId="2" borderId="2" xfId="37" applyFont="1" applyFill="1" applyBorder="1" applyAlignment="1">
      <alignment horizontal="center" vertical="center" wrapText="1"/>
      <protection/>
    </xf>
    <xf numFmtId="0" fontId="7" fillId="2" borderId="2" xfId="37" applyFont="1" applyFill="1" applyBorder="1" applyAlignment="1">
      <alignment horizontal="center" vertical="center" wrapText="1"/>
      <protection/>
    </xf>
    <xf numFmtId="0" fontId="5" fillId="3" borderId="2" xfId="37" applyFont="1" applyFill="1" applyBorder="1" applyAlignment="1">
      <alignment horizontal="center"/>
      <protection/>
    </xf>
    <xf numFmtId="171" fontId="8" fillId="0" borderId="2" xfId="42" applyNumberFormat="1" applyFont="1" applyFill="1" applyBorder="1" applyAlignment="1">
      <alignment horizontal="center" vertical="center"/>
    </xf>
    <xf numFmtId="0" fontId="8" fillId="0" borderId="2" xfId="0" applyFont="1" applyFill="1" applyBorder="1" applyAlignment="1">
      <alignment horizontal="left" wrapText="1"/>
    </xf>
    <xf numFmtId="0" fontId="8" fillId="3" borderId="2" xfId="0" applyFont="1" applyFill="1" applyBorder="1" applyAlignment="1">
      <alignment horizontal="left" wrapText="1"/>
    </xf>
    <xf numFmtId="0" fontId="5" fillId="3" borderId="2" xfId="0" applyFont="1" applyFill="1" applyBorder="1" applyAlignment="1">
      <alignment horizontal="left" wrapText="1"/>
    </xf>
    <xf numFmtId="0" fontId="0" fillId="0" borderId="2" xfId="0" applyFont="1" applyFill="1" applyBorder="1" applyAlignment="1">
      <alignment horizontal="center" vertical="center" wrapText="1"/>
    </xf>
    <xf numFmtId="0" fontId="5" fillId="0" borderId="2" xfId="0" applyFont="1" applyFill="1" applyBorder="1" applyAlignment="1">
      <alignment horizontal="justify" vertical="top"/>
    </xf>
    <xf numFmtId="0" fontId="0" fillId="0" borderId="2" xfId="0" applyFont="1" applyFill="1" applyBorder="1" applyAlignment="1">
      <alignment horizontal="left" vertical="top" wrapText="1"/>
    </xf>
    <xf numFmtId="170" fontId="6" fillId="2" borderId="2" xfId="0" applyNumberFormat="1" applyFont="1" applyFill="1" applyBorder="1" applyAlignment="1">
      <alignment horizontal="center" vertical="center"/>
    </xf>
    <xf numFmtId="10" fontId="5" fillId="2" borderId="7" xfId="39" applyNumberFormat="1" applyFont="1" applyFill="1" applyBorder="1" applyAlignment="1">
      <alignment horizontal="center"/>
    </xf>
    <xf numFmtId="10" fontId="5" fillId="2" borderId="9" xfId="39" applyNumberFormat="1" applyFont="1" applyFill="1" applyBorder="1" applyAlignment="1">
      <alignment horizontal="center"/>
    </xf>
    <xf numFmtId="10" fontId="5" fillId="2" borderId="6" xfId="39" applyNumberFormat="1" applyFont="1" applyFill="1" applyBorder="1" applyAlignment="1">
      <alignment horizontal="center"/>
    </xf>
    <xf numFmtId="10" fontId="0" fillId="0" borderId="2" xfId="0" applyNumberFormat="1" applyFont="1" applyFill="1" applyBorder="1" applyAlignment="1">
      <alignment horizontal="center" vertical="center"/>
    </xf>
    <xf numFmtId="10" fontId="5" fillId="0" borderId="2" xfId="0" applyNumberFormat="1" applyFont="1" applyFill="1" applyBorder="1" applyAlignment="1">
      <alignment horizontal="center" vertical="center"/>
    </xf>
    <xf numFmtId="10" fontId="5" fillId="0" borderId="2" xfId="34" applyNumberFormat="1" applyFont="1" applyFill="1" applyBorder="1" applyAlignment="1">
      <alignment horizontal="center" vertical="center" wrapText="1"/>
      <protection/>
    </xf>
    <xf numFmtId="0" fontId="5" fillId="0" borderId="7" xfId="34" applyFont="1" applyFill="1" applyBorder="1" applyAlignment="1">
      <alignment horizontal="justify" vertical="top" wrapText="1"/>
      <protection/>
    </xf>
    <xf numFmtId="0" fontId="5" fillId="0" borderId="6" xfId="34" applyFont="1" applyFill="1" applyBorder="1" applyAlignment="1">
      <alignment horizontal="justify" vertical="top" wrapText="1"/>
      <protection/>
    </xf>
    <xf numFmtId="0" fontId="5" fillId="0" borderId="2" xfId="34" applyFont="1" applyFill="1" applyBorder="1" applyAlignment="1">
      <alignment horizontal="justify" vertical="top" wrapText="1"/>
      <protection/>
    </xf>
    <xf numFmtId="10" fontId="5" fillId="0" borderId="2" xfId="0" applyNumberFormat="1" applyFont="1" applyFill="1" applyBorder="1" applyAlignment="1" applyProtection="1">
      <alignment horizontal="center" vertical="center" wrapText="1"/>
      <protection locked="0"/>
    </xf>
    <xf numFmtId="0" fontId="0" fillId="0" borderId="7" xfId="34" applyFont="1" applyFill="1" applyBorder="1" applyAlignment="1">
      <alignment horizontal="justify" vertical="top" wrapText="1"/>
      <protection/>
    </xf>
    <xf numFmtId="0" fontId="0" fillId="0" borderId="6" xfId="34" applyFont="1" applyFill="1" applyBorder="1" applyAlignment="1">
      <alignment horizontal="justify" vertical="top" wrapText="1"/>
      <protection/>
    </xf>
    <xf numFmtId="0" fontId="0" fillId="0" borderId="2" xfId="34" applyFont="1" applyFill="1" applyBorder="1" applyAlignment="1">
      <alignment horizontal="justify" vertical="top" wrapText="1"/>
      <protection/>
    </xf>
    <xf numFmtId="0" fontId="5" fillId="0" borderId="2" xfId="34" applyFont="1" applyFill="1" applyBorder="1" applyAlignment="1">
      <alignment horizontal="justify" vertical="top"/>
      <protection/>
    </xf>
    <xf numFmtId="0" fontId="0" fillId="0" borderId="6" xfId="34" applyFont="1" applyFill="1" applyBorder="1" applyAlignment="1">
      <alignment horizontal="justify" vertical="top" wrapText="1"/>
      <protection/>
    </xf>
    <xf numFmtId="170" fontId="8" fillId="0" borderId="7" xfId="28" applyNumberFormat="1" applyFont="1" applyFill="1" applyBorder="1" applyAlignment="1">
      <alignment horizontal="center" vertical="center" wrapText="1"/>
    </xf>
    <xf numFmtId="170" fontId="8" fillId="0" borderId="7" xfId="28" applyNumberFormat="1" applyFont="1" applyFill="1" applyBorder="1" applyAlignment="1">
      <alignment horizontal="center" vertical="center" wrapText="1"/>
    </xf>
    <xf numFmtId="170" fontId="8" fillId="0" borderId="9" xfId="28" applyNumberFormat="1" applyFont="1" applyFill="1" applyBorder="1" applyAlignment="1">
      <alignment horizontal="center" vertical="center" wrapText="1"/>
    </xf>
    <xf numFmtId="170" fontId="8" fillId="0" borderId="6" xfId="28" applyNumberFormat="1" applyFont="1" applyFill="1" applyBorder="1" applyAlignment="1">
      <alignment horizontal="center" vertical="center" wrapText="1"/>
    </xf>
    <xf numFmtId="170" fontId="8" fillId="0" borderId="2" xfId="37" applyNumberFormat="1" applyFont="1" applyFill="1" applyBorder="1" applyAlignment="1">
      <alignment vertical="center" wrapText="1"/>
      <protection/>
    </xf>
    <xf numFmtId="170" fontId="5" fillId="0" borderId="2" xfId="23" applyNumberFormat="1" applyFont="1" applyFill="1" applyBorder="1" applyAlignment="1">
      <alignment/>
    </xf>
    <xf numFmtId="170" fontId="7" fillId="2" borderId="2" xfId="28" applyNumberFormat="1" applyFont="1" applyFill="1" applyBorder="1" applyAlignment="1">
      <alignment horizontal="center" vertical="center"/>
    </xf>
    <xf numFmtId="165" fontId="5" fillId="2" borderId="2" xfId="37" applyNumberFormat="1" applyFont="1" applyFill="1" applyBorder="1" applyAlignment="1">
      <alignment horizontal="center"/>
      <protection/>
    </xf>
    <xf numFmtId="167" fontId="5" fillId="0" borderId="0" xfId="23" applyFont="1" applyFill="1" applyBorder="1"/>
    <xf numFmtId="0" fontId="5" fillId="0" borderId="0" xfId="37" applyFont="1" applyFill="1" applyBorder="1" applyAlignment="1">
      <alignment wrapText="1"/>
      <protection/>
    </xf>
    <xf numFmtId="0" fontId="5" fillId="0" borderId="0" xfId="37" applyFont="1" applyFill="1" applyBorder="1">
      <alignment/>
      <protection/>
    </xf>
    <xf numFmtId="0" fontId="5" fillId="0" borderId="0" xfId="37" applyFont="1" applyFill="1">
      <alignment/>
      <protection/>
    </xf>
  </cellXfs>
  <cellStyles count="34">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xfId="27"/>
    <cellStyle name="Moneda 2" xfId="28"/>
    <cellStyle name="Moneda 2 2" xfId="29"/>
    <cellStyle name="Moneda 2 2 2" xfId="30"/>
    <cellStyle name="Moneda 2 3" xfId="31"/>
    <cellStyle name="Moneda 3" xfId="32"/>
    <cellStyle name="Moneda 4" xfId="33"/>
    <cellStyle name="Normal 2" xfId="34"/>
    <cellStyle name="Normal 2 10" xfId="35"/>
    <cellStyle name="Normal 3" xfId="36"/>
    <cellStyle name="Normal 3 2" xfId="37"/>
    <cellStyle name="Normal 4 2" xfId="38"/>
    <cellStyle name="Porcentaje" xfId="39"/>
    <cellStyle name="Porcentual 2" xfId="40"/>
    <cellStyle name="Porcentual 2 2" xfId="41"/>
    <cellStyle name="Porcentaje 2" xfId="42"/>
    <cellStyle name="Moneda 2 3 2" xfId="43"/>
    <cellStyle name="Moneda 3 2" xfId="44"/>
    <cellStyle name="Moneda 2 3 3" xfId="45"/>
    <cellStyle name="Porcentaje 3" xfId="46"/>
    <cellStyle name="Porcentaje 4" xfId="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19050</xdr:rowOff>
    </xdr:from>
    <xdr:to>
      <xdr:col>4</xdr:col>
      <xdr:colOff>1076325</xdr:colOff>
      <xdr:row>3</xdr:row>
      <xdr:rowOff>161925</xdr:rowOff>
    </xdr:to>
    <xdr:pic>
      <xdr:nvPicPr>
        <xdr:cNvPr id="15579" name="Picture 110"/>
        <xdr:cNvPicPr preferRelativeResize="1">
          <a:picLocks noChangeAspect="1"/>
        </xdr:cNvPicPr>
      </xdr:nvPicPr>
      <xdr:blipFill>
        <a:blip r:embed="rId1"/>
        <a:stretch>
          <a:fillRect/>
        </a:stretch>
      </xdr:blipFill>
      <xdr:spPr bwMode="auto">
        <a:xfrm>
          <a:off x="2371725" y="19050"/>
          <a:ext cx="1638300" cy="885825"/>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133350</xdr:rowOff>
    </xdr:from>
    <xdr:to>
      <xdr:col>3</xdr:col>
      <xdr:colOff>419100</xdr:colOff>
      <xdr:row>2</xdr:row>
      <xdr:rowOff>428625</xdr:rowOff>
    </xdr:to>
    <xdr:pic>
      <xdr:nvPicPr>
        <xdr:cNvPr id="9967" name="Imagen 2"/>
        <xdr:cNvPicPr preferRelativeResize="1">
          <a:picLocks noChangeAspect="1"/>
        </xdr:cNvPicPr>
      </xdr:nvPicPr>
      <xdr:blipFill>
        <a:blip r:embed="rId1"/>
        <a:stretch>
          <a:fillRect/>
        </a:stretch>
      </xdr:blipFill>
      <xdr:spPr bwMode="auto">
        <a:xfrm>
          <a:off x="1104900" y="133350"/>
          <a:ext cx="1276350" cy="117157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0</xdr:row>
      <xdr:rowOff>228600</xdr:rowOff>
    </xdr:from>
    <xdr:to>
      <xdr:col>1</xdr:col>
      <xdr:colOff>1314450</xdr:colOff>
      <xdr:row>3</xdr:row>
      <xdr:rowOff>9525</xdr:rowOff>
    </xdr:to>
    <xdr:pic>
      <xdr:nvPicPr>
        <xdr:cNvPr id="10971" name="Imagen 2"/>
        <xdr:cNvPicPr preferRelativeResize="1">
          <a:picLocks noChangeAspect="1"/>
        </xdr:cNvPicPr>
      </xdr:nvPicPr>
      <xdr:blipFill>
        <a:blip r:embed="rId1"/>
        <a:stretch>
          <a:fillRect/>
        </a:stretch>
      </xdr:blipFill>
      <xdr:spPr bwMode="auto">
        <a:xfrm>
          <a:off x="676275" y="228600"/>
          <a:ext cx="1314450" cy="1371600"/>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209550</xdr:rowOff>
    </xdr:from>
    <xdr:to>
      <xdr:col>3</xdr:col>
      <xdr:colOff>142875</xdr:colOff>
      <xdr:row>2</xdr:row>
      <xdr:rowOff>323850</xdr:rowOff>
    </xdr:to>
    <xdr:pic>
      <xdr:nvPicPr>
        <xdr:cNvPr id="2" name="Imagen 1"/>
        <xdr:cNvPicPr preferRelativeResize="1">
          <a:picLocks noChangeAspect="1"/>
        </xdr:cNvPicPr>
      </xdr:nvPicPr>
      <xdr:blipFill>
        <a:blip r:embed="rId1"/>
        <a:stretch>
          <a:fillRect/>
        </a:stretch>
      </xdr:blipFill>
      <xdr:spPr>
        <a:xfrm>
          <a:off x="733425" y="209550"/>
          <a:ext cx="3028950" cy="7905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ola.rodriguez\Documents\0097-2018\0097-2018\Noviembre\FormatosActSegTerri-3trim\1100_oki_ac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
    </sheetNames>
    <sheetDataSet>
      <sheetData sheetId="0" refreshError="1"/>
      <sheetData sheetId="1" refreshError="1">
        <row r="9">
          <cell r="S9">
            <v>1</v>
          </cell>
          <cell r="T9">
            <v>1</v>
          </cell>
          <cell r="U9">
            <v>1</v>
          </cell>
          <cell r="V9">
            <v>1</v>
          </cell>
          <cell r="AK9">
            <v>1</v>
          </cell>
          <cell r="AL9">
            <v>1</v>
          </cell>
        </row>
        <row r="10">
          <cell r="S10">
            <v>252000000</v>
          </cell>
          <cell r="T10">
            <v>252000000</v>
          </cell>
          <cell r="U10">
            <v>252000000</v>
          </cell>
          <cell r="V10">
            <v>252000000</v>
          </cell>
          <cell r="AK10">
            <v>220650399</v>
          </cell>
          <cell r="AL10">
            <v>220650399</v>
          </cell>
        </row>
        <row r="11">
          <cell r="S11">
            <v>0</v>
          </cell>
          <cell r="T11">
            <v>0</v>
          </cell>
          <cell r="U11">
            <v>0</v>
          </cell>
          <cell r="V11">
            <v>0</v>
          </cell>
          <cell r="AK11">
            <v>0</v>
          </cell>
          <cell r="AL11">
            <v>0</v>
          </cell>
        </row>
        <row r="12">
          <cell r="S12">
            <v>15734000</v>
          </cell>
          <cell r="T12">
            <v>15734000</v>
          </cell>
          <cell r="U12">
            <v>15734000</v>
          </cell>
          <cell r="V12">
            <v>15734000</v>
          </cell>
          <cell r="AK12">
            <v>15734000</v>
          </cell>
          <cell r="AL12">
            <v>15734000</v>
          </cell>
        </row>
        <row r="15">
          <cell r="S15">
            <v>8</v>
          </cell>
          <cell r="T15">
            <v>8</v>
          </cell>
          <cell r="U15">
            <v>8</v>
          </cell>
          <cell r="V15">
            <v>8</v>
          </cell>
          <cell r="AK15">
            <v>8</v>
          </cell>
          <cell r="AL15">
            <v>8</v>
          </cell>
        </row>
        <row r="16">
          <cell r="S16">
            <v>930000000</v>
          </cell>
          <cell r="T16">
            <v>930000000</v>
          </cell>
          <cell r="V16">
            <v>929544053</v>
          </cell>
          <cell r="AK16">
            <v>640674634</v>
          </cell>
          <cell r="AL16">
            <v>651047433</v>
          </cell>
        </row>
        <row r="18">
          <cell r="S18">
            <v>436904494</v>
          </cell>
          <cell r="T18">
            <v>436904494</v>
          </cell>
          <cell r="V18">
            <v>432142626</v>
          </cell>
          <cell r="AK18">
            <v>104286948</v>
          </cell>
          <cell r="AL18">
            <v>367035102</v>
          </cell>
        </row>
        <row r="21">
          <cell r="S21">
            <v>1</v>
          </cell>
          <cell r="T21">
            <v>1</v>
          </cell>
          <cell r="U21">
            <v>1</v>
          </cell>
          <cell r="V21">
            <v>1</v>
          </cell>
          <cell r="AK21">
            <v>1</v>
          </cell>
          <cell r="AL21">
            <v>1</v>
          </cell>
        </row>
        <row r="22">
          <cell r="S22">
            <v>78000000</v>
          </cell>
          <cell r="T22">
            <v>78000000</v>
          </cell>
          <cell r="U22">
            <v>78000000</v>
          </cell>
          <cell r="V22">
            <v>78000000</v>
          </cell>
          <cell r="AK22">
            <v>63672000</v>
          </cell>
          <cell r="AL22">
            <v>63672000</v>
          </cell>
        </row>
        <row r="23">
          <cell r="S23">
            <v>0</v>
          </cell>
          <cell r="T23">
            <v>0</v>
          </cell>
          <cell r="U23">
            <v>0</v>
          </cell>
          <cell r="V23">
            <v>0</v>
          </cell>
          <cell r="AK23">
            <v>0</v>
          </cell>
          <cell r="AL23">
            <v>0</v>
          </cell>
        </row>
        <row r="24">
          <cell r="S24">
            <v>24860233</v>
          </cell>
          <cell r="T24">
            <v>24860233</v>
          </cell>
          <cell r="U24">
            <v>24860233</v>
          </cell>
          <cell r="V24">
            <v>24860233</v>
          </cell>
          <cell r="AK24">
            <v>11398400</v>
          </cell>
          <cell r="AL24">
            <v>17947400</v>
          </cell>
        </row>
        <row r="27">
          <cell r="S27">
            <v>0.55</v>
          </cell>
          <cell r="T27">
            <v>0.55</v>
          </cell>
          <cell r="V27">
            <v>0.52</v>
          </cell>
          <cell r="AK27">
            <v>0.3625</v>
          </cell>
          <cell r="AL27">
            <v>0.425</v>
          </cell>
        </row>
        <row r="28">
          <cell r="S28">
            <v>322000000</v>
          </cell>
          <cell r="T28">
            <v>322000000</v>
          </cell>
          <cell r="V28">
            <v>421302666</v>
          </cell>
          <cell r="AK28">
            <v>168765833</v>
          </cell>
          <cell r="AL28">
            <v>191431447</v>
          </cell>
        </row>
        <row r="29">
          <cell r="S29">
            <v>0</v>
          </cell>
          <cell r="T29">
            <v>0</v>
          </cell>
          <cell r="U29">
            <v>0</v>
          </cell>
          <cell r="V29">
            <v>0</v>
          </cell>
          <cell r="AK29">
            <v>0</v>
          </cell>
          <cell r="AL29">
            <v>0</v>
          </cell>
        </row>
        <row r="30">
          <cell r="S30">
            <v>51744754</v>
          </cell>
          <cell r="T30">
            <v>51744754</v>
          </cell>
          <cell r="U30">
            <v>51744754</v>
          </cell>
          <cell r="V30">
            <v>51744754</v>
          </cell>
          <cell r="AK30">
            <v>23092133</v>
          </cell>
          <cell r="AL30">
            <v>37864100</v>
          </cell>
        </row>
        <row r="33">
          <cell r="S33">
            <v>1</v>
          </cell>
          <cell r="AK33">
            <v>1</v>
          </cell>
          <cell r="AL33">
            <v>1</v>
          </cell>
        </row>
        <row r="34">
          <cell r="S34">
            <v>124000000</v>
          </cell>
          <cell r="AK34">
            <v>73950600</v>
          </cell>
          <cell r="AL34">
            <v>73950600</v>
          </cell>
        </row>
        <row r="35">
          <cell r="H35">
            <v>0</v>
          </cell>
          <cell r="AK35">
            <v>0</v>
          </cell>
          <cell r="AL35">
            <v>0</v>
          </cell>
        </row>
        <row r="36">
          <cell r="S36">
            <v>6767037</v>
          </cell>
          <cell r="AK36">
            <v>5652500</v>
          </cell>
          <cell r="AL36">
            <v>5652500</v>
          </cell>
        </row>
        <row r="39">
          <cell r="S39">
            <v>1</v>
          </cell>
          <cell r="AK39">
            <v>1</v>
          </cell>
          <cell r="AL39">
            <v>1</v>
          </cell>
        </row>
        <row r="40">
          <cell r="S40">
            <v>994000000</v>
          </cell>
          <cell r="AK40">
            <v>689694000</v>
          </cell>
          <cell r="AL40">
            <v>702616000</v>
          </cell>
        </row>
        <row r="41">
          <cell r="S41">
            <v>0</v>
          </cell>
          <cell r="AK41">
            <v>0</v>
          </cell>
          <cell r="AL41">
            <v>0</v>
          </cell>
        </row>
        <row r="42">
          <cell r="S42">
            <v>104536133</v>
          </cell>
          <cell r="AK42">
            <v>30919667</v>
          </cell>
          <cell r="AL42">
            <v>58123067</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5"/>
  <sheetViews>
    <sheetView zoomScale="60" zoomScaleNormal="60" workbookViewId="0" topLeftCell="A13">
      <selection activeCell="AS8" sqref="AS8:AS11"/>
    </sheetView>
  </sheetViews>
  <sheetFormatPr defaultColWidth="11.421875" defaultRowHeight="15"/>
  <cols>
    <col min="1" max="1" width="5.421875" style="46" customWidth="1"/>
    <col min="2" max="2" width="8.8515625" style="46" customWidth="1"/>
    <col min="3" max="3" width="20.8515625" style="46" customWidth="1"/>
    <col min="4" max="4" width="8.8515625" style="46" customWidth="1"/>
    <col min="5" max="5" width="27.140625" style="46" customWidth="1"/>
    <col min="6" max="6" width="7.57421875" style="46" customWidth="1"/>
    <col min="7" max="7" width="17.00390625" style="46" customWidth="1"/>
    <col min="8" max="8" width="18.00390625" style="46" customWidth="1"/>
    <col min="9" max="9" width="17.140625" style="46" customWidth="1"/>
    <col min="10" max="10" width="11.7109375" style="50" customWidth="1"/>
    <col min="11" max="13" width="16.7109375" style="50" hidden="1" customWidth="1"/>
    <col min="14" max="14" width="18.28125" style="50" customWidth="1"/>
    <col min="15" max="15" width="24.7109375" style="50" hidden="1" customWidth="1"/>
    <col min="16" max="19" width="16.7109375" style="50" hidden="1" customWidth="1"/>
    <col min="20" max="20" width="18.28125" style="50" customWidth="1"/>
    <col min="21" max="21" width="10.140625" style="50" customWidth="1"/>
    <col min="22" max="22" width="10.7109375" style="50" customWidth="1"/>
    <col min="23" max="23" width="10.140625" style="50" customWidth="1"/>
    <col min="24" max="24" width="9.57421875" style="50" customWidth="1"/>
    <col min="25" max="25" width="16.7109375" style="50" hidden="1" customWidth="1"/>
    <col min="26" max="26" width="18.28125" style="50" hidden="1" customWidth="1"/>
    <col min="27" max="27" width="24.28125" style="50" hidden="1" customWidth="1"/>
    <col min="28" max="31" width="16.7109375" style="50" hidden="1" customWidth="1"/>
    <col min="32" max="32" width="18.28125" style="50" hidden="1" customWidth="1"/>
    <col min="33" max="33" width="24.421875" style="50" hidden="1" customWidth="1"/>
    <col min="34" max="37" width="16.7109375" style="50" hidden="1" customWidth="1"/>
    <col min="38" max="38" width="17.7109375" style="50" hidden="1" customWidth="1"/>
    <col min="39" max="40" width="10.57421875" style="46" customWidth="1"/>
    <col min="41" max="41" width="12.8515625" style="46" customWidth="1"/>
    <col min="42" max="42" width="14.28125" style="46" hidden="1" customWidth="1"/>
    <col min="43" max="43" width="8.8515625" style="46" customWidth="1"/>
    <col min="44" max="44" width="8.421875" style="46" customWidth="1"/>
    <col min="45" max="45" width="66.28125" style="46" customWidth="1"/>
    <col min="46" max="46" width="12.7109375" style="46" customWidth="1"/>
    <col min="47" max="47" width="14.7109375" style="46" customWidth="1"/>
    <col min="48" max="48" width="58.7109375" style="46" customWidth="1"/>
    <col min="49" max="49" width="58.00390625" style="46" customWidth="1"/>
    <col min="50" max="16384" width="11.421875" style="46" customWidth="1"/>
  </cols>
  <sheetData>
    <row r="1" spans="1:49" ht="15">
      <c r="A1" s="106"/>
      <c r="B1" s="106"/>
      <c r="C1" s="106"/>
      <c r="D1" s="106"/>
      <c r="E1" s="106"/>
      <c r="F1" s="106"/>
      <c r="G1" s="106"/>
      <c r="H1" s="103" t="s">
        <v>0</v>
      </c>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row>
    <row r="2" spans="1:49" ht="28.5" customHeight="1">
      <c r="A2" s="106"/>
      <c r="B2" s="106"/>
      <c r="C2" s="106"/>
      <c r="D2" s="106"/>
      <c r="E2" s="106"/>
      <c r="F2" s="106"/>
      <c r="G2" s="106"/>
      <c r="H2" s="108" t="s">
        <v>77</v>
      </c>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row>
    <row r="3" spans="1:49" ht="15">
      <c r="A3" s="106"/>
      <c r="B3" s="106"/>
      <c r="C3" s="106"/>
      <c r="D3" s="106"/>
      <c r="E3" s="106"/>
      <c r="F3" s="106"/>
      <c r="G3" s="106"/>
      <c r="H3" s="103" t="s">
        <v>1</v>
      </c>
      <c r="I3" s="103"/>
      <c r="J3" s="103"/>
      <c r="K3" s="103"/>
      <c r="L3" s="103"/>
      <c r="M3" s="103"/>
      <c r="N3" s="103"/>
      <c r="O3" s="103"/>
      <c r="P3" s="103"/>
      <c r="Q3" s="103"/>
      <c r="R3" s="103"/>
      <c r="S3" s="103" t="s">
        <v>78</v>
      </c>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row>
    <row r="4" spans="1:49" ht="15">
      <c r="A4" s="106"/>
      <c r="B4" s="106"/>
      <c r="C4" s="106"/>
      <c r="D4" s="106"/>
      <c r="E4" s="106"/>
      <c r="F4" s="106"/>
      <c r="G4" s="106"/>
      <c r="H4" s="103" t="s">
        <v>2</v>
      </c>
      <c r="I4" s="103"/>
      <c r="J4" s="103"/>
      <c r="K4" s="103"/>
      <c r="L4" s="103"/>
      <c r="M4" s="103"/>
      <c r="N4" s="103"/>
      <c r="O4" s="103"/>
      <c r="P4" s="103"/>
      <c r="Q4" s="103"/>
      <c r="R4" s="103"/>
      <c r="S4" s="109" t="s">
        <v>82</v>
      </c>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row>
    <row r="5" spans="1:49" ht="15">
      <c r="A5" s="103"/>
      <c r="B5" s="103"/>
      <c r="C5" s="103"/>
      <c r="D5" s="103"/>
      <c r="E5" s="103"/>
      <c r="F5" s="103"/>
      <c r="G5" s="103"/>
      <c r="H5" s="103"/>
      <c r="I5" s="103"/>
      <c r="J5" s="103"/>
      <c r="K5" s="103"/>
      <c r="L5" s="103"/>
      <c r="M5" s="103"/>
      <c r="N5" s="103"/>
      <c r="O5" s="103"/>
      <c r="P5" s="103"/>
      <c r="Q5" s="103"/>
      <c r="R5" s="103"/>
      <c r="S5" s="107" t="s">
        <v>79</v>
      </c>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row>
    <row r="6" spans="1:49" ht="15">
      <c r="A6" s="103"/>
      <c r="B6" s="103"/>
      <c r="C6" s="103"/>
      <c r="D6" s="103"/>
      <c r="E6" s="103"/>
      <c r="F6" s="103"/>
      <c r="G6" s="103"/>
      <c r="H6" s="103"/>
      <c r="I6" s="103"/>
      <c r="J6" s="103"/>
      <c r="K6" s="103"/>
      <c r="L6" s="103"/>
      <c r="M6" s="103"/>
      <c r="N6" s="103"/>
      <c r="O6" s="103"/>
      <c r="P6" s="103"/>
      <c r="Q6" s="103"/>
      <c r="R6" s="103"/>
      <c r="S6" s="107" t="s">
        <v>80</v>
      </c>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row>
    <row r="7" spans="1:49" ht="15">
      <c r="A7" s="63"/>
      <c r="B7" s="64"/>
      <c r="C7" s="64"/>
      <c r="D7" s="64"/>
      <c r="E7" s="64"/>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6"/>
      <c r="AN7" s="66"/>
      <c r="AO7" s="66"/>
      <c r="AP7" s="66"/>
      <c r="AQ7" s="66"/>
      <c r="AR7" s="66"/>
      <c r="AS7" s="66"/>
      <c r="AT7" s="66"/>
      <c r="AU7" s="66"/>
      <c r="AV7" s="66"/>
      <c r="AW7" s="67"/>
    </row>
    <row r="8" spans="1:49" s="22" customFormat="1" ht="15">
      <c r="A8" s="103" t="s">
        <v>198</v>
      </c>
      <c r="B8" s="103"/>
      <c r="C8" s="103"/>
      <c r="D8" s="103" t="s">
        <v>59</v>
      </c>
      <c r="E8" s="103"/>
      <c r="F8" s="103" t="s">
        <v>61</v>
      </c>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t="s">
        <v>68</v>
      </c>
      <c r="AR8" s="103" t="s">
        <v>69</v>
      </c>
      <c r="AS8" s="105" t="s">
        <v>70</v>
      </c>
      <c r="AT8" s="105" t="s">
        <v>71</v>
      </c>
      <c r="AU8" s="105" t="s">
        <v>72</v>
      </c>
      <c r="AV8" s="105" t="s">
        <v>73</v>
      </c>
      <c r="AW8" s="105" t="s">
        <v>74</v>
      </c>
    </row>
    <row r="9" spans="1:49" s="68" customFormat="1" ht="15">
      <c r="A9" s="103" t="s">
        <v>196</v>
      </c>
      <c r="B9" s="103" t="s">
        <v>58</v>
      </c>
      <c r="C9" s="103" t="s">
        <v>94</v>
      </c>
      <c r="D9" s="103" t="s">
        <v>42</v>
      </c>
      <c r="E9" s="103" t="s">
        <v>60</v>
      </c>
      <c r="F9" s="103" t="s">
        <v>62</v>
      </c>
      <c r="G9" s="103" t="s">
        <v>63</v>
      </c>
      <c r="H9" s="103" t="s">
        <v>64</v>
      </c>
      <c r="I9" s="103" t="s">
        <v>65</v>
      </c>
      <c r="J9" s="103" t="s">
        <v>66</v>
      </c>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t="s">
        <v>67</v>
      </c>
      <c r="AN9" s="104"/>
      <c r="AO9" s="104"/>
      <c r="AP9" s="104"/>
      <c r="AQ9" s="103"/>
      <c r="AR9" s="103"/>
      <c r="AS9" s="105"/>
      <c r="AT9" s="105"/>
      <c r="AU9" s="105"/>
      <c r="AV9" s="105"/>
      <c r="AW9" s="105"/>
    </row>
    <row r="10" spans="1:49" s="68" customFormat="1" ht="15">
      <c r="A10" s="103"/>
      <c r="B10" s="103"/>
      <c r="C10" s="103"/>
      <c r="D10" s="103"/>
      <c r="E10" s="103"/>
      <c r="F10" s="103"/>
      <c r="G10" s="103"/>
      <c r="H10" s="103"/>
      <c r="I10" s="103"/>
      <c r="J10" s="103"/>
      <c r="K10" s="104">
        <v>2016</v>
      </c>
      <c r="L10" s="104"/>
      <c r="M10" s="104"/>
      <c r="N10" s="104"/>
      <c r="O10" s="104">
        <v>2017</v>
      </c>
      <c r="P10" s="104"/>
      <c r="Q10" s="104"/>
      <c r="R10" s="104"/>
      <c r="S10" s="104"/>
      <c r="T10" s="104"/>
      <c r="U10" s="104">
        <v>2018</v>
      </c>
      <c r="V10" s="104"/>
      <c r="W10" s="104"/>
      <c r="X10" s="104"/>
      <c r="Y10" s="104"/>
      <c r="Z10" s="104"/>
      <c r="AA10" s="104">
        <v>2019</v>
      </c>
      <c r="AB10" s="104"/>
      <c r="AC10" s="104"/>
      <c r="AD10" s="104"/>
      <c r="AE10" s="104"/>
      <c r="AF10" s="104"/>
      <c r="AG10" s="69">
        <v>2020</v>
      </c>
      <c r="AH10" s="104">
        <v>2020</v>
      </c>
      <c r="AI10" s="104"/>
      <c r="AJ10" s="104"/>
      <c r="AK10" s="104"/>
      <c r="AL10" s="104"/>
      <c r="AM10" s="103" t="s">
        <v>3</v>
      </c>
      <c r="AN10" s="103" t="s">
        <v>4</v>
      </c>
      <c r="AO10" s="103" t="s">
        <v>5</v>
      </c>
      <c r="AP10" s="103" t="s">
        <v>6</v>
      </c>
      <c r="AQ10" s="103"/>
      <c r="AR10" s="103"/>
      <c r="AS10" s="105"/>
      <c r="AT10" s="105"/>
      <c r="AU10" s="105"/>
      <c r="AV10" s="105"/>
      <c r="AW10" s="105"/>
    </row>
    <row r="11" spans="1:49" s="68" customFormat="1" ht="90.75" customHeight="1">
      <c r="A11" s="103"/>
      <c r="B11" s="103"/>
      <c r="C11" s="103"/>
      <c r="D11" s="103"/>
      <c r="E11" s="103"/>
      <c r="F11" s="103"/>
      <c r="G11" s="103"/>
      <c r="H11" s="103"/>
      <c r="I11" s="103"/>
      <c r="J11" s="103"/>
      <c r="K11" s="70" t="s">
        <v>189</v>
      </c>
      <c r="L11" s="70" t="s">
        <v>190</v>
      </c>
      <c r="M11" s="70" t="s">
        <v>191</v>
      </c>
      <c r="N11" s="53" t="s">
        <v>30</v>
      </c>
      <c r="O11" s="70" t="s">
        <v>192</v>
      </c>
      <c r="P11" s="70" t="s">
        <v>193</v>
      </c>
      <c r="Q11" s="70" t="s">
        <v>194</v>
      </c>
      <c r="R11" s="70" t="s">
        <v>190</v>
      </c>
      <c r="S11" s="70" t="s">
        <v>191</v>
      </c>
      <c r="T11" s="53" t="s">
        <v>30</v>
      </c>
      <c r="U11" s="70" t="s">
        <v>192</v>
      </c>
      <c r="V11" s="70" t="s">
        <v>193</v>
      </c>
      <c r="W11" s="70" t="s">
        <v>194</v>
      </c>
      <c r="X11" s="70" t="s">
        <v>190</v>
      </c>
      <c r="Y11" s="70" t="s">
        <v>191</v>
      </c>
      <c r="Z11" s="53" t="s">
        <v>30</v>
      </c>
      <c r="AA11" s="70" t="s">
        <v>192</v>
      </c>
      <c r="AB11" s="70" t="s">
        <v>193</v>
      </c>
      <c r="AC11" s="70" t="s">
        <v>194</v>
      </c>
      <c r="AD11" s="70" t="s">
        <v>190</v>
      </c>
      <c r="AE11" s="70" t="s">
        <v>191</v>
      </c>
      <c r="AF11" s="53" t="s">
        <v>30</v>
      </c>
      <c r="AG11" s="70" t="s">
        <v>192</v>
      </c>
      <c r="AH11" s="70" t="s">
        <v>193</v>
      </c>
      <c r="AI11" s="70" t="s">
        <v>194</v>
      </c>
      <c r="AJ11" s="70" t="s">
        <v>190</v>
      </c>
      <c r="AK11" s="70" t="s">
        <v>191</v>
      </c>
      <c r="AL11" s="53" t="s">
        <v>30</v>
      </c>
      <c r="AM11" s="103"/>
      <c r="AN11" s="103"/>
      <c r="AO11" s="103"/>
      <c r="AP11" s="103"/>
      <c r="AQ11" s="103"/>
      <c r="AR11" s="103"/>
      <c r="AS11" s="105"/>
      <c r="AT11" s="105"/>
      <c r="AU11" s="105"/>
      <c r="AV11" s="105"/>
      <c r="AW11" s="105"/>
    </row>
    <row r="12" spans="1:52" s="68" customFormat="1" ht="272.25" customHeight="1">
      <c r="A12" s="59">
        <v>44</v>
      </c>
      <c r="B12" s="55">
        <v>185</v>
      </c>
      <c r="C12" s="71" t="s">
        <v>81</v>
      </c>
      <c r="D12" s="55"/>
      <c r="E12" s="71" t="s">
        <v>95</v>
      </c>
      <c r="F12" s="55"/>
      <c r="G12" s="72" t="s">
        <v>97</v>
      </c>
      <c r="H12" s="55" t="s">
        <v>98</v>
      </c>
      <c r="I12" s="55" t="s">
        <v>88</v>
      </c>
      <c r="J12" s="55">
        <v>4</v>
      </c>
      <c r="K12" s="74">
        <v>4</v>
      </c>
      <c r="L12" s="74">
        <v>4</v>
      </c>
      <c r="M12" s="74">
        <v>4</v>
      </c>
      <c r="N12" s="74">
        <v>4</v>
      </c>
      <c r="O12" s="74">
        <v>4</v>
      </c>
      <c r="P12" s="74">
        <v>4</v>
      </c>
      <c r="Q12" s="74">
        <v>4</v>
      </c>
      <c r="R12" s="74">
        <v>4</v>
      </c>
      <c r="S12" s="74">
        <v>4</v>
      </c>
      <c r="T12" s="74">
        <v>4</v>
      </c>
      <c r="U12" s="74">
        <v>4</v>
      </c>
      <c r="V12" s="74">
        <v>4</v>
      </c>
      <c r="W12" s="74">
        <v>4</v>
      </c>
      <c r="X12" s="74">
        <v>4</v>
      </c>
      <c r="Y12" s="74"/>
      <c r="Z12" s="74"/>
      <c r="AA12" s="74">
        <v>4</v>
      </c>
      <c r="AB12" s="74"/>
      <c r="AC12" s="74"/>
      <c r="AD12" s="74"/>
      <c r="AE12" s="74"/>
      <c r="AF12" s="74"/>
      <c r="AG12" s="74">
        <v>4</v>
      </c>
      <c r="AH12" s="74"/>
      <c r="AI12" s="74"/>
      <c r="AJ12" s="74"/>
      <c r="AK12" s="74"/>
      <c r="AL12" s="74"/>
      <c r="AM12" s="55">
        <v>4</v>
      </c>
      <c r="AN12" s="74">
        <v>4</v>
      </c>
      <c r="AO12" s="55">
        <v>4</v>
      </c>
      <c r="AP12" s="55"/>
      <c r="AQ12" s="75">
        <f>AO12/X12</f>
        <v>1</v>
      </c>
      <c r="AR12" s="75">
        <f>((100/16)*9)%</f>
        <v>0.5625</v>
      </c>
      <c r="AS12" s="160" t="s">
        <v>247</v>
      </c>
      <c r="AT12" s="76" t="s">
        <v>227</v>
      </c>
      <c r="AU12" s="76" t="s">
        <v>224</v>
      </c>
      <c r="AV12" s="161" t="s">
        <v>239</v>
      </c>
      <c r="AW12" s="161" t="s">
        <v>240</v>
      </c>
      <c r="AX12" s="84"/>
      <c r="AY12" s="84"/>
      <c r="AZ12" s="84">
        <f aca="true" t="shared" si="0" ref="AY12:AZ14">LEN(AW12)</f>
        <v>734</v>
      </c>
    </row>
    <row r="13" spans="1:52" s="80" customFormat="1" ht="259.5" customHeight="1">
      <c r="A13" s="59">
        <v>42</v>
      </c>
      <c r="B13" s="55">
        <v>185</v>
      </c>
      <c r="C13" s="71" t="s">
        <v>96</v>
      </c>
      <c r="D13" s="55">
        <v>70</v>
      </c>
      <c r="E13" s="71" t="s">
        <v>89</v>
      </c>
      <c r="F13" s="55">
        <v>390</v>
      </c>
      <c r="G13" s="72" t="s">
        <v>91</v>
      </c>
      <c r="H13" s="55" t="s">
        <v>99</v>
      </c>
      <c r="I13" s="55" t="s">
        <v>111</v>
      </c>
      <c r="J13" s="73">
        <v>1</v>
      </c>
      <c r="K13" s="77">
        <v>0.04</v>
      </c>
      <c r="L13" s="77">
        <v>0.04</v>
      </c>
      <c r="M13" s="77">
        <v>0.04</v>
      </c>
      <c r="N13" s="77">
        <v>0.04</v>
      </c>
      <c r="O13" s="77">
        <v>0.28</v>
      </c>
      <c r="P13" s="77">
        <v>0.28</v>
      </c>
      <c r="Q13" s="77">
        <v>0.28</v>
      </c>
      <c r="R13" s="79">
        <v>0.28</v>
      </c>
      <c r="S13" s="77">
        <v>0.28</v>
      </c>
      <c r="T13" s="77">
        <v>0.28</v>
      </c>
      <c r="U13" s="77">
        <v>0.28</v>
      </c>
      <c r="V13" s="77">
        <v>0.28</v>
      </c>
      <c r="W13" s="79">
        <v>0.28</v>
      </c>
      <c r="X13" s="79">
        <v>0.28</v>
      </c>
      <c r="Y13" s="77"/>
      <c r="Z13" s="77"/>
      <c r="AA13" s="77">
        <v>0.3</v>
      </c>
      <c r="AB13" s="78"/>
      <c r="AC13" s="78"/>
      <c r="AD13" s="78"/>
      <c r="AE13" s="78"/>
      <c r="AF13" s="77"/>
      <c r="AG13" s="77">
        <v>0.1</v>
      </c>
      <c r="AH13" s="78"/>
      <c r="AI13" s="78"/>
      <c r="AJ13" s="78"/>
      <c r="AK13" s="78"/>
      <c r="AL13" s="77"/>
      <c r="AM13" s="77">
        <v>0.07</v>
      </c>
      <c r="AN13" s="77">
        <v>0.14</v>
      </c>
      <c r="AO13" s="79">
        <v>0.21</v>
      </c>
      <c r="AP13" s="79"/>
      <c r="AQ13" s="159">
        <f>AO13/X13</f>
        <v>0.7499999999999999</v>
      </c>
      <c r="AR13" s="159">
        <f>(N13+T13+AO13)/J13</f>
        <v>0.53</v>
      </c>
      <c r="AS13" s="160" t="s">
        <v>248</v>
      </c>
      <c r="AT13" s="76" t="s">
        <v>227</v>
      </c>
      <c r="AU13" s="76" t="s">
        <v>224</v>
      </c>
      <c r="AV13" s="160" t="s">
        <v>250</v>
      </c>
      <c r="AW13" s="162" t="s">
        <v>249</v>
      </c>
      <c r="AX13" s="84"/>
      <c r="AY13" s="84"/>
      <c r="AZ13" s="84">
        <f t="shared" si="0"/>
        <v>1000</v>
      </c>
    </row>
    <row r="14" spans="1:52" s="80" customFormat="1" ht="237" customHeight="1">
      <c r="A14" s="59">
        <v>42</v>
      </c>
      <c r="B14" s="55">
        <v>185</v>
      </c>
      <c r="C14" s="71" t="s">
        <v>96</v>
      </c>
      <c r="D14" s="55">
        <v>71</v>
      </c>
      <c r="E14" s="71" t="s">
        <v>90</v>
      </c>
      <c r="F14" s="55">
        <v>391</v>
      </c>
      <c r="G14" s="72" t="s">
        <v>92</v>
      </c>
      <c r="H14" s="55" t="s">
        <v>99</v>
      </c>
      <c r="I14" s="55" t="s">
        <v>100</v>
      </c>
      <c r="J14" s="73">
        <v>0.9</v>
      </c>
      <c r="K14" s="77">
        <v>0.1</v>
      </c>
      <c r="L14" s="77">
        <v>0.1</v>
      </c>
      <c r="M14" s="77">
        <v>0.1</v>
      </c>
      <c r="N14" s="77">
        <v>0.1</v>
      </c>
      <c r="O14" s="77">
        <v>0.25</v>
      </c>
      <c r="P14" s="77">
        <v>0.25</v>
      </c>
      <c r="Q14" s="77">
        <v>0.25</v>
      </c>
      <c r="R14" s="79">
        <v>0.25</v>
      </c>
      <c r="S14" s="77">
        <v>0.25</v>
      </c>
      <c r="T14" s="77">
        <v>0.25</v>
      </c>
      <c r="U14" s="77">
        <v>0.5</v>
      </c>
      <c r="V14" s="77">
        <v>0.5</v>
      </c>
      <c r="W14" s="79">
        <v>0.5</v>
      </c>
      <c r="X14" s="79">
        <v>0.5</v>
      </c>
      <c r="Y14" s="77"/>
      <c r="Z14" s="77"/>
      <c r="AA14" s="77">
        <v>0.75</v>
      </c>
      <c r="AB14" s="78"/>
      <c r="AC14" s="78"/>
      <c r="AD14" s="78"/>
      <c r="AE14" s="78"/>
      <c r="AF14" s="77"/>
      <c r="AG14" s="77">
        <v>0.9</v>
      </c>
      <c r="AH14" s="78"/>
      <c r="AI14" s="78"/>
      <c r="AJ14" s="78"/>
      <c r="AK14" s="78"/>
      <c r="AL14" s="77"/>
      <c r="AM14" s="77">
        <f>+T14+6.25%</f>
        <v>0.3125</v>
      </c>
      <c r="AN14" s="77">
        <f>+AM14+6.25%</f>
        <v>0.375</v>
      </c>
      <c r="AO14" s="79">
        <f>+AN14+6.25%</f>
        <v>0.4375</v>
      </c>
      <c r="AP14" s="79"/>
      <c r="AQ14" s="159">
        <f>AO14/X14</f>
        <v>0.875</v>
      </c>
      <c r="AR14" s="159">
        <f>AO14/J14</f>
        <v>0.4861111111111111</v>
      </c>
      <c r="AS14" s="160" t="s">
        <v>264</v>
      </c>
      <c r="AT14" s="76" t="s">
        <v>227</v>
      </c>
      <c r="AU14" s="76" t="s">
        <v>224</v>
      </c>
      <c r="AV14" s="160" t="s">
        <v>267</v>
      </c>
      <c r="AW14" s="162" t="s">
        <v>265</v>
      </c>
      <c r="AX14" s="84">
        <f>LEN(AS14)</f>
        <v>2760</v>
      </c>
      <c r="AY14" s="84">
        <f t="shared" si="0"/>
        <v>927</v>
      </c>
      <c r="AZ14" s="84">
        <f t="shared" si="0"/>
        <v>526</v>
      </c>
    </row>
    <row r="15" spans="1:49" ht="68.25" customHeight="1">
      <c r="A15" s="101" t="s">
        <v>195</v>
      </c>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row>
  </sheetData>
  <mergeCells count="43">
    <mergeCell ref="S6:AW6"/>
    <mergeCell ref="H3:R3"/>
    <mergeCell ref="K10:N10"/>
    <mergeCell ref="K9:AL9"/>
    <mergeCell ref="S4:AW4"/>
    <mergeCell ref="J9:J11"/>
    <mergeCell ref="AV8:AV11"/>
    <mergeCell ref="AW8:AW11"/>
    <mergeCell ref="S3:AW3"/>
    <mergeCell ref="H4:R4"/>
    <mergeCell ref="AM10:AM11"/>
    <mergeCell ref="AN10:AN11"/>
    <mergeCell ref="A1:G4"/>
    <mergeCell ref="A5:R5"/>
    <mergeCell ref="A6:R6"/>
    <mergeCell ref="D9:D11"/>
    <mergeCell ref="AM9:AP9"/>
    <mergeCell ref="B9:B11"/>
    <mergeCell ref="S5:AW5"/>
    <mergeCell ref="F8:AP8"/>
    <mergeCell ref="AQ8:AQ11"/>
    <mergeCell ref="AR8:AR11"/>
    <mergeCell ref="AT8:AT11"/>
    <mergeCell ref="AH10:AL10"/>
    <mergeCell ref="AS8:AS11"/>
    <mergeCell ref="F9:F11"/>
    <mergeCell ref="H1:AW1"/>
    <mergeCell ref="H2:AW2"/>
    <mergeCell ref="A15:AW15"/>
    <mergeCell ref="A8:C8"/>
    <mergeCell ref="A9:A11"/>
    <mergeCell ref="C9:C11"/>
    <mergeCell ref="H9:H11"/>
    <mergeCell ref="I9:I11"/>
    <mergeCell ref="AO10:AO11"/>
    <mergeCell ref="AP10:AP11"/>
    <mergeCell ref="O10:T10"/>
    <mergeCell ref="U10:Z10"/>
    <mergeCell ref="AA10:AF10"/>
    <mergeCell ref="D8:E8"/>
    <mergeCell ref="AU8:AU11"/>
    <mergeCell ref="E9:E11"/>
    <mergeCell ref="G9:G11"/>
  </mergeCells>
  <printOptions horizontalCentered="1" verticalCentered="1"/>
  <pageMargins left="0.03937007874015748" right="0.03937007874015748" top="0.35433070866141736" bottom="0.15748031496062992" header="0.31496062992125984" footer="0.31496062992125984"/>
  <pageSetup fitToWidth="0" horizontalDpi="600" verticalDpi="600" orientation="landscape" scale="55"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52"/>
  <sheetViews>
    <sheetView zoomScale="53" zoomScaleNormal="53" workbookViewId="0" topLeftCell="A1">
      <selection activeCell="A48" sqref="A48:AU48"/>
    </sheetView>
  </sheetViews>
  <sheetFormatPr defaultColWidth="11.421875" defaultRowHeight="15"/>
  <cols>
    <col min="1" max="1" width="6.8515625" style="46" customWidth="1"/>
    <col min="2" max="2" width="6.00390625" style="46" customWidth="1"/>
    <col min="3" max="3" width="16.57421875" style="46" customWidth="1"/>
    <col min="4" max="4" width="12.7109375" style="47" customWidth="1"/>
    <col min="5" max="5" width="21.7109375" style="47" customWidth="1"/>
    <col min="6" max="6" width="11.8515625" style="47" customWidth="1"/>
    <col min="7" max="7" width="16.57421875" style="48" customWidth="1"/>
    <col min="8" max="8" width="25.140625" style="48" bestFit="1" customWidth="1"/>
    <col min="9" max="9" width="23.28125" style="48" hidden="1" customWidth="1"/>
    <col min="10" max="10" width="22.00390625" style="49" hidden="1" customWidth="1"/>
    <col min="11" max="11" width="5.00390625" style="48" hidden="1" customWidth="1"/>
    <col min="12" max="12" width="24.140625" style="48" bestFit="1" customWidth="1"/>
    <col min="13" max="13" width="24.57421875" style="48" hidden="1" customWidth="1"/>
    <col min="14" max="15" width="23.00390625" style="48" hidden="1" customWidth="1"/>
    <col min="16" max="16" width="26.28125" style="48" hidden="1" customWidth="1"/>
    <col min="17" max="17" width="26.8515625" style="48" hidden="1" customWidth="1"/>
    <col min="18" max="18" width="25.140625" style="48" bestFit="1" customWidth="1"/>
    <col min="19" max="19" width="24.28125" style="48" hidden="1" customWidth="1"/>
    <col min="20" max="20" width="20.421875" style="48" hidden="1" customWidth="1"/>
    <col min="21" max="21" width="22.00390625" style="48" hidden="1" customWidth="1"/>
    <col min="22" max="22" width="25.140625" style="48" bestFit="1" customWidth="1"/>
    <col min="23" max="24" width="20.7109375" style="48" hidden="1" customWidth="1"/>
    <col min="25" max="25" width="24.57421875" style="48" hidden="1" customWidth="1"/>
    <col min="26" max="26" width="23.00390625" style="48" hidden="1" customWidth="1"/>
    <col min="27" max="30" width="20.7109375" style="48" hidden="1" customWidth="1"/>
    <col min="31" max="31" width="25.57421875" style="48" hidden="1" customWidth="1"/>
    <col min="32" max="32" width="23.00390625" style="48" hidden="1" customWidth="1"/>
    <col min="33" max="36" width="20.7109375" style="48" hidden="1" customWidth="1"/>
    <col min="37" max="37" width="22.57421875" style="46" hidden="1" customWidth="1"/>
    <col min="38" max="38" width="25.00390625" style="46" bestFit="1" customWidth="1"/>
    <col min="39" max="39" width="23.8515625" style="50" bestFit="1" customWidth="1"/>
    <col min="40" max="40" width="1.7109375" style="50" hidden="1" customWidth="1"/>
    <col min="41" max="41" width="9.57421875" style="46" customWidth="1"/>
    <col min="42" max="42" width="9.28125" style="46" customWidth="1"/>
    <col min="43" max="43" width="47.28125" style="46" customWidth="1"/>
    <col min="44" max="44" width="12.7109375" style="46" customWidth="1"/>
    <col min="45" max="45" width="11.57421875" style="46" customWidth="1"/>
    <col min="46" max="46" width="60.57421875" style="46" customWidth="1"/>
    <col min="47" max="47" width="58.7109375" style="46" customWidth="1"/>
    <col min="48" max="16384" width="11.421875" style="46" customWidth="1"/>
  </cols>
  <sheetData>
    <row r="1" spans="1:47" ht="38.25" customHeight="1">
      <c r="A1" s="106"/>
      <c r="B1" s="106"/>
      <c r="C1" s="106"/>
      <c r="D1" s="106"/>
      <c r="E1" s="106"/>
      <c r="F1" s="103" t="s">
        <v>0</v>
      </c>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row>
    <row r="2" spans="1:47" ht="30.75" customHeight="1">
      <c r="A2" s="106"/>
      <c r="B2" s="106"/>
      <c r="C2" s="106"/>
      <c r="D2" s="106"/>
      <c r="E2" s="106"/>
      <c r="F2" s="103" t="s">
        <v>76</v>
      </c>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row>
    <row r="3" spans="1:47" ht="39.75" customHeight="1">
      <c r="A3" s="106"/>
      <c r="B3" s="106"/>
      <c r="C3" s="106"/>
      <c r="D3" s="106"/>
      <c r="E3" s="106"/>
      <c r="F3" s="103" t="s">
        <v>1</v>
      </c>
      <c r="G3" s="103"/>
      <c r="H3" s="103"/>
      <c r="I3" s="103"/>
      <c r="J3" s="103"/>
      <c r="K3" s="103"/>
      <c r="L3" s="103"/>
      <c r="M3" s="103"/>
      <c r="N3" s="103"/>
      <c r="O3" s="103"/>
      <c r="P3" s="103"/>
      <c r="Q3" s="103" t="s">
        <v>78</v>
      </c>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row>
    <row r="4" spans="1:47" ht="23.25" customHeight="1">
      <c r="A4" s="106"/>
      <c r="B4" s="106"/>
      <c r="C4" s="106"/>
      <c r="D4" s="106"/>
      <c r="E4" s="106"/>
      <c r="F4" s="103" t="s">
        <v>2</v>
      </c>
      <c r="G4" s="103"/>
      <c r="H4" s="103"/>
      <c r="I4" s="103"/>
      <c r="J4" s="103"/>
      <c r="K4" s="103"/>
      <c r="L4" s="103"/>
      <c r="M4" s="103"/>
      <c r="N4" s="103"/>
      <c r="O4" s="103"/>
      <c r="P4" s="103"/>
      <c r="Q4" s="103" t="s">
        <v>82</v>
      </c>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row>
    <row r="5" ht="14.25" customHeight="1">
      <c r="AN5" s="51"/>
    </row>
    <row r="6" spans="1:47" s="52" customFormat="1" ht="33" customHeight="1">
      <c r="A6" s="103" t="s">
        <v>31</v>
      </c>
      <c r="B6" s="103" t="s">
        <v>41</v>
      </c>
      <c r="C6" s="103"/>
      <c r="D6" s="103"/>
      <c r="E6" s="103" t="s">
        <v>45</v>
      </c>
      <c r="F6" s="122" t="s">
        <v>105</v>
      </c>
      <c r="G6" s="103" t="s">
        <v>46</v>
      </c>
      <c r="H6" s="103" t="s">
        <v>47</v>
      </c>
      <c r="I6" s="124" t="s">
        <v>48</v>
      </c>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6"/>
      <c r="AK6" s="103" t="s">
        <v>49</v>
      </c>
      <c r="AL6" s="103"/>
      <c r="AM6" s="103"/>
      <c r="AN6" s="103"/>
      <c r="AO6" s="103" t="s">
        <v>51</v>
      </c>
      <c r="AP6" s="103" t="s">
        <v>52</v>
      </c>
      <c r="AQ6" s="103" t="s">
        <v>53</v>
      </c>
      <c r="AR6" s="103" t="s">
        <v>54</v>
      </c>
      <c r="AS6" s="103" t="s">
        <v>55</v>
      </c>
      <c r="AT6" s="103" t="s">
        <v>56</v>
      </c>
      <c r="AU6" s="103" t="s">
        <v>57</v>
      </c>
    </row>
    <row r="7" spans="1:47" s="52" customFormat="1" ht="33" customHeight="1">
      <c r="A7" s="103"/>
      <c r="B7" s="103"/>
      <c r="C7" s="103"/>
      <c r="D7" s="103"/>
      <c r="E7" s="103"/>
      <c r="F7" s="122"/>
      <c r="G7" s="103"/>
      <c r="H7" s="103"/>
      <c r="I7" s="124">
        <v>2016</v>
      </c>
      <c r="J7" s="125"/>
      <c r="K7" s="125"/>
      <c r="L7" s="126"/>
      <c r="M7" s="124">
        <v>2017</v>
      </c>
      <c r="N7" s="125"/>
      <c r="O7" s="125"/>
      <c r="P7" s="125"/>
      <c r="Q7" s="125"/>
      <c r="R7" s="126"/>
      <c r="S7" s="124">
        <v>2018</v>
      </c>
      <c r="T7" s="125"/>
      <c r="U7" s="125"/>
      <c r="V7" s="125"/>
      <c r="W7" s="125"/>
      <c r="X7" s="126"/>
      <c r="Y7" s="124">
        <v>2019</v>
      </c>
      <c r="Z7" s="125"/>
      <c r="AA7" s="125"/>
      <c r="AB7" s="125"/>
      <c r="AC7" s="125"/>
      <c r="AD7" s="126"/>
      <c r="AE7" s="124">
        <v>2020</v>
      </c>
      <c r="AF7" s="125"/>
      <c r="AG7" s="125"/>
      <c r="AH7" s="125"/>
      <c r="AI7" s="125"/>
      <c r="AJ7" s="126"/>
      <c r="AK7" s="104" t="s">
        <v>50</v>
      </c>
      <c r="AL7" s="104"/>
      <c r="AM7" s="104"/>
      <c r="AN7" s="104"/>
      <c r="AO7" s="103"/>
      <c r="AP7" s="103"/>
      <c r="AQ7" s="103"/>
      <c r="AR7" s="103"/>
      <c r="AS7" s="103"/>
      <c r="AT7" s="103"/>
      <c r="AU7" s="103"/>
    </row>
    <row r="8" spans="1:47" s="52" customFormat="1" ht="54" customHeight="1" thickBot="1">
      <c r="A8" s="103"/>
      <c r="B8" s="53" t="s">
        <v>42</v>
      </c>
      <c r="C8" s="53" t="s">
        <v>43</v>
      </c>
      <c r="D8" s="53" t="s">
        <v>44</v>
      </c>
      <c r="E8" s="103"/>
      <c r="F8" s="122"/>
      <c r="G8" s="103"/>
      <c r="H8" s="123"/>
      <c r="I8" s="62" t="s">
        <v>189</v>
      </c>
      <c r="J8" s="62" t="s">
        <v>190</v>
      </c>
      <c r="K8" s="62" t="s">
        <v>191</v>
      </c>
      <c r="L8" s="53" t="s">
        <v>30</v>
      </c>
      <c r="M8" s="62" t="s">
        <v>192</v>
      </c>
      <c r="N8" s="62" t="s">
        <v>193</v>
      </c>
      <c r="O8" s="62" t="s">
        <v>194</v>
      </c>
      <c r="P8" s="62" t="s">
        <v>190</v>
      </c>
      <c r="Q8" s="62" t="s">
        <v>191</v>
      </c>
      <c r="R8" s="53" t="s">
        <v>30</v>
      </c>
      <c r="S8" s="62" t="s">
        <v>192</v>
      </c>
      <c r="T8" s="62" t="s">
        <v>193</v>
      </c>
      <c r="U8" s="62" t="s">
        <v>194</v>
      </c>
      <c r="V8" s="92" t="s">
        <v>190</v>
      </c>
      <c r="W8" s="62" t="s">
        <v>191</v>
      </c>
      <c r="X8" s="53" t="s">
        <v>30</v>
      </c>
      <c r="Y8" s="62" t="s">
        <v>192</v>
      </c>
      <c r="Z8" s="62" t="s">
        <v>193</v>
      </c>
      <c r="AA8" s="62" t="s">
        <v>194</v>
      </c>
      <c r="AB8" s="62" t="s">
        <v>190</v>
      </c>
      <c r="AC8" s="62" t="s">
        <v>191</v>
      </c>
      <c r="AD8" s="53" t="s">
        <v>30</v>
      </c>
      <c r="AE8" s="62" t="s">
        <v>192</v>
      </c>
      <c r="AF8" s="62" t="s">
        <v>193</v>
      </c>
      <c r="AG8" s="62" t="s">
        <v>194</v>
      </c>
      <c r="AH8" s="62" t="s">
        <v>190</v>
      </c>
      <c r="AI8" s="62" t="s">
        <v>191</v>
      </c>
      <c r="AJ8" s="53" t="s">
        <v>30</v>
      </c>
      <c r="AK8" s="53" t="s">
        <v>3</v>
      </c>
      <c r="AL8" s="53" t="s">
        <v>4</v>
      </c>
      <c r="AM8" s="53" t="s">
        <v>5</v>
      </c>
      <c r="AN8" s="53" t="s">
        <v>6</v>
      </c>
      <c r="AO8" s="103"/>
      <c r="AP8" s="103"/>
      <c r="AQ8" s="103"/>
      <c r="AR8" s="103"/>
      <c r="AS8" s="103"/>
      <c r="AT8" s="103"/>
      <c r="AU8" s="103"/>
    </row>
    <row r="9" spans="1:47" s="52" customFormat="1" ht="20.25" customHeight="1">
      <c r="A9" s="115" t="s">
        <v>106</v>
      </c>
      <c r="B9" s="115">
        <v>1</v>
      </c>
      <c r="C9" s="119" t="s">
        <v>101</v>
      </c>
      <c r="D9" s="114" t="s">
        <v>88</v>
      </c>
      <c r="E9" s="115">
        <v>71</v>
      </c>
      <c r="F9" s="115">
        <v>185</v>
      </c>
      <c r="G9" s="93" t="s">
        <v>7</v>
      </c>
      <c r="H9" s="54">
        <v>1</v>
      </c>
      <c r="I9" s="54">
        <v>1</v>
      </c>
      <c r="J9" s="54">
        <v>1</v>
      </c>
      <c r="K9" s="54">
        <v>1</v>
      </c>
      <c r="L9" s="54">
        <v>1</v>
      </c>
      <c r="M9" s="54">
        <v>1</v>
      </c>
      <c r="N9" s="54">
        <v>1</v>
      </c>
      <c r="O9" s="54">
        <v>1</v>
      </c>
      <c r="P9" s="54">
        <v>1</v>
      </c>
      <c r="Q9" s="54">
        <v>1</v>
      </c>
      <c r="R9" s="54">
        <v>1</v>
      </c>
      <c r="S9" s="54">
        <v>1</v>
      </c>
      <c r="T9" s="54">
        <v>1</v>
      </c>
      <c r="U9" s="54">
        <v>1</v>
      </c>
      <c r="V9" s="54">
        <v>1</v>
      </c>
      <c r="W9" s="54"/>
      <c r="X9" s="54"/>
      <c r="Y9" s="54">
        <v>1</v>
      </c>
      <c r="Z9" s="54"/>
      <c r="AA9" s="54"/>
      <c r="AB9" s="54"/>
      <c r="AC9" s="54"/>
      <c r="AD9" s="54"/>
      <c r="AE9" s="54">
        <v>1</v>
      </c>
      <c r="AF9" s="54"/>
      <c r="AG9" s="54"/>
      <c r="AH9" s="54"/>
      <c r="AI9" s="54"/>
      <c r="AJ9" s="54"/>
      <c r="AK9" s="54">
        <v>1</v>
      </c>
      <c r="AL9" s="54">
        <v>1</v>
      </c>
      <c r="AM9" s="54">
        <v>1</v>
      </c>
      <c r="AN9" s="54"/>
      <c r="AO9" s="88">
        <f>AM9/V9</f>
        <v>1</v>
      </c>
      <c r="AP9" s="88">
        <f>9/16</f>
        <v>0.5625</v>
      </c>
      <c r="AQ9" s="117" t="s">
        <v>255</v>
      </c>
      <c r="AR9" s="163" t="s">
        <v>223</v>
      </c>
      <c r="AS9" s="163" t="s">
        <v>224</v>
      </c>
      <c r="AT9" s="117" t="s">
        <v>225</v>
      </c>
      <c r="AU9" s="117" t="s">
        <v>226</v>
      </c>
    </row>
    <row r="10" spans="1:47" s="52" customFormat="1" ht="20.25" customHeight="1">
      <c r="A10" s="115"/>
      <c r="B10" s="115"/>
      <c r="C10" s="119"/>
      <c r="D10" s="114"/>
      <c r="E10" s="115"/>
      <c r="F10" s="115"/>
      <c r="G10" s="93" t="s">
        <v>8</v>
      </c>
      <c r="H10" s="8">
        <f>K10+Q10+S10+Y10+AE10</f>
        <v>1176204466</v>
      </c>
      <c r="I10" s="8">
        <v>168507479</v>
      </c>
      <c r="J10" s="8">
        <v>168507479</v>
      </c>
      <c r="K10" s="8">
        <v>162736812</v>
      </c>
      <c r="L10" s="8">
        <v>161402141</v>
      </c>
      <c r="M10" s="8">
        <v>162276000</v>
      </c>
      <c r="N10" s="8">
        <v>162276000</v>
      </c>
      <c r="O10" s="8">
        <v>162276000</v>
      </c>
      <c r="P10" s="8">
        <v>199493966</v>
      </c>
      <c r="Q10" s="8">
        <v>199493966</v>
      </c>
      <c r="R10" s="8">
        <v>199493966</v>
      </c>
      <c r="S10" s="8">
        <v>252000000</v>
      </c>
      <c r="T10" s="8">
        <v>252000000</v>
      </c>
      <c r="U10" s="8">
        <v>252000000</v>
      </c>
      <c r="V10" s="8">
        <v>252000000</v>
      </c>
      <c r="W10" s="8"/>
      <c r="X10" s="8"/>
      <c r="Y10" s="8">
        <v>276834000</v>
      </c>
      <c r="Z10" s="8"/>
      <c r="AA10" s="8"/>
      <c r="AB10" s="8"/>
      <c r="AC10" s="8"/>
      <c r="AD10" s="8"/>
      <c r="AE10" s="8">
        <v>285139688</v>
      </c>
      <c r="AF10" s="8"/>
      <c r="AG10" s="8"/>
      <c r="AH10" s="8"/>
      <c r="AI10" s="8"/>
      <c r="AJ10" s="8"/>
      <c r="AK10" s="8">
        <v>220650399</v>
      </c>
      <c r="AL10" s="8">
        <v>220650399</v>
      </c>
      <c r="AM10" s="8">
        <v>220650399</v>
      </c>
      <c r="AN10" s="8"/>
      <c r="AO10" s="88">
        <f>AM10/V10</f>
        <v>0.8755968214285714</v>
      </c>
      <c r="AP10" s="88">
        <f>(L10+R10+AM10)/H10</f>
        <v>0.4944263712734449</v>
      </c>
      <c r="AQ10" s="118"/>
      <c r="AR10" s="163"/>
      <c r="AS10" s="163"/>
      <c r="AT10" s="118"/>
      <c r="AU10" s="117"/>
    </row>
    <row r="11" spans="1:47" s="52" customFormat="1" ht="20.25" customHeight="1">
      <c r="A11" s="115"/>
      <c r="B11" s="115"/>
      <c r="C11" s="119"/>
      <c r="D11" s="114"/>
      <c r="E11" s="115"/>
      <c r="F11" s="115"/>
      <c r="G11" s="93" t="s">
        <v>9</v>
      </c>
      <c r="H11" s="55">
        <v>0</v>
      </c>
      <c r="I11" s="55">
        <v>0</v>
      </c>
      <c r="J11" s="55">
        <v>0</v>
      </c>
      <c r="K11" s="55">
        <v>0</v>
      </c>
      <c r="L11" s="55">
        <v>0</v>
      </c>
      <c r="M11" s="55">
        <v>0</v>
      </c>
      <c r="N11" s="55">
        <v>0</v>
      </c>
      <c r="O11" s="55">
        <v>0</v>
      </c>
      <c r="P11" s="55">
        <v>0</v>
      </c>
      <c r="Q11" s="55">
        <v>0</v>
      </c>
      <c r="R11" s="55">
        <v>0</v>
      </c>
      <c r="S11" s="55">
        <v>0</v>
      </c>
      <c r="T11" s="55">
        <v>0</v>
      </c>
      <c r="U11" s="55">
        <v>0</v>
      </c>
      <c r="V11" s="55">
        <v>0</v>
      </c>
      <c r="W11" s="55"/>
      <c r="X11" s="55"/>
      <c r="Y11" s="55">
        <v>0</v>
      </c>
      <c r="Z11" s="55"/>
      <c r="AA11" s="55"/>
      <c r="AB11" s="55"/>
      <c r="AC11" s="55"/>
      <c r="AD11" s="55"/>
      <c r="AE11" s="55">
        <v>0</v>
      </c>
      <c r="AF11" s="55"/>
      <c r="AG11" s="55"/>
      <c r="AH11" s="55"/>
      <c r="AI11" s="55"/>
      <c r="AJ11" s="55"/>
      <c r="AK11" s="55">
        <v>0</v>
      </c>
      <c r="AL11" s="55">
        <v>0</v>
      </c>
      <c r="AM11" s="55">
        <v>0</v>
      </c>
      <c r="AN11" s="55"/>
      <c r="AO11" s="88"/>
      <c r="AP11" s="88"/>
      <c r="AQ11" s="118"/>
      <c r="AR11" s="163"/>
      <c r="AS11" s="163"/>
      <c r="AT11" s="118"/>
      <c r="AU11" s="117"/>
    </row>
    <row r="12" spans="1:47" s="52" customFormat="1" ht="20.25" customHeight="1">
      <c r="A12" s="115"/>
      <c r="B12" s="115"/>
      <c r="C12" s="119"/>
      <c r="D12" s="114"/>
      <c r="E12" s="115"/>
      <c r="F12" s="115"/>
      <c r="G12" s="93" t="s">
        <v>10</v>
      </c>
      <c r="H12" s="8">
        <f>R12+AM12</f>
        <v>68830983</v>
      </c>
      <c r="I12" s="8">
        <v>0</v>
      </c>
      <c r="J12" s="8">
        <v>0</v>
      </c>
      <c r="K12" s="8">
        <v>0</v>
      </c>
      <c r="L12" s="8">
        <v>0</v>
      </c>
      <c r="M12" s="8">
        <v>53096983</v>
      </c>
      <c r="N12" s="8">
        <v>53096983</v>
      </c>
      <c r="O12" s="8">
        <v>53096983</v>
      </c>
      <c r="P12" s="8">
        <v>53096983</v>
      </c>
      <c r="Q12" s="8">
        <v>53096983</v>
      </c>
      <c r="R12" s="8">
        <v>53096983</v>
      </c>
      <c r="S12" s="8">
        <v>15734000</v>
      </c>
      <c r="T12" s="8">
        <v>15734000</v>
      </c>
      <c r="U12" s="8">
        <v>15734000</v>
      </c>
      <c r="V12" s="8">
        <v>15734000</v>
      </c>
      <c r="W12" s="8"/>
      <c r="X12" s="8"/>
      <c r="Y12" s="8">
        <v>0</v>
      </c>
      <c r="Z12" s="8"/>
      <c r="AA12" s="8"/>
      <c r="AB12" s="8"/>
      <c r="AC12" s="8"/>
      <c r="AD12" s="8"/>
      <c r="AE12" s="8">
        <v>0</v>
      </c>
      <c r="AF12" s="8"/>
      <c r="AG12" s="8"/>
      <c r="AH12" s="8"/>
      <c r="AI12" s="8"/>
      <c r="AJ12" s="8"/>
      <c r="AK12" s="8">
        <v>15734000</v>
      </c>
      <c r="AL12" s="8">
        <v>15734000</v>
      </c>
      <c r="AM12" s="8">
        <v>15734000</v>
      </c>
      <c r="AN12" s="8"/>
      <c r="AO12" s="88">
        <f aca="true" t="shared" si="0" ref="AO11:AO14">AM12/V12</f>
        <v>1</v>
      </c>
      <c r="AP12" s="88"/>
      <c r="AQ12" s="118"/>
      <c r="AR12" s="163"/>
      <c r="AS12" s="163"/>
      <c r="AT12" s="118"/>
      <c r="AU12" s="117"/>
    </row>
    <row r="13" spans="1:47" s="52" customFormat="1" ht="20.25" customHeight="1">
      <c r="A13" s="115"/>
      <c r="B13" s="115"/>
      <c r="C13" s="119"/>
      <c r="D13" s="114"/>
      <c r="E13" s="115"/>
      <c r="F13" s="115"/>
      <c r="G13" s="93" t="s">
        <v>11</v>
      </c>
      <c r="H13" s="56">
        <f>H11+H9</f>
        <v>1</v>
      </c>
      <c r="I13" s="56">
        <v>1</v>
      </c>
      <c r="J13" s="56">
        <f>J11+J9</f>
        <v>1</v>
      </c>
      <c r="K13" s="56">
        <v>1</v>
      </c>
      <c r="L13" s="56">
        <v>1</v>
      </c>
      <c r="M13" s="56">
        <v>1</v>
      </c>
      <c r="N13" s="56">
        <f>N11+N9</f>
        <v>1</v>
      </c>
      <c r="O13" s="56">
        <v>1</v>
      </c>
      <c r="P13" s="56">
        <v>1</v>
      </c>
      <c r="Q13" s="56">
        <v>1</v>
      </c>
      <c r="R13" s="56">
        <v>1</v>
      </c>
      <c r="S13" s="56">
        <v>1</v>
      </c>
      <c r="T13" s="56">
        <v>1</v>
      </c>
      <c r="U13" s="56">
        <v>1</v>
      </c>
      <c r="V13" s="56">
        <v>1</v>
      </c>
      <c r="W13" s="56"/>
      <c r="X13" s="56"/>
      <c r="Y13" s="56">
        <f>Y11+Y9</f>
        <v>1</v>
      </c>
      <c r="Z13" s="56"/>
      <c r="AA13" s="56"/>
      <c r="AB13" s="56"/>
      <c r="AC13" s="56"/>
      <c r="AD13" s="56"/>
      <c r="AE13" s="56">
        <f>AE11+AE9</f>
        <v>1</v>
      </c>
      <c r="AF13" s="56"/>
      <c r="AG13" s="56"/>
      <c r="AH13" s="56"/>
      <c r="AI13" s="56"/>
      <c r="AJ13" s="56"/>
      <c r="AK13" s="56">
        <v>1</v>
      </c>
      <c r="AL13" s="56">
        <v>1</v>
      </c>
      <c r="AM13" s="56">
        <v>1</v>
      </c>
      <c r="AN13" s="56"/>
      <c r="AO13" s="88">
        <f t="shared" si="0"/>
        <v>1</v>
      </c>
      <c r="AP13" s="88"/>
      <c r="AQ13" s="118"/>
      <c r="AR13" s="163"/>
      <c r="AS13" s="163"/>
      <c r="AT13" s="118"/>
      <c r="AU13" s="117"/>
    </row>
    <row r="14" spans="1:47" s="52" customFormat="1" ht="20.25" customHeight="1">
      <c r="A14" s="115"/>
      <c r="B14" s="115"/>
      <c r="C14" s="119"/>
      <c r="D14" s="114"/>
      <c r="E14" s="115"/>
      <c r="F14" s="115"/>
      <c r="G14" s="93" t="s">
        <v>12</v>
      </c>
      <c r="H14" s="57">
        <f>H10+H12</f>
        <v>1245035449</v>
      </c>
      <c r="I14" s="57">
        <v>168507479</v>
      </c>
      <c r="J14" s="57">
        <f>J10+J12</f>
        <v>168507479</v>
      </c>
      <c r="K14" s="57">
        <f>K10+K12</f>
        <v>162736812</v>
      </c>
      <c r="L14" s="57">
        <f>L10+L12</f>
        <v>161402141</v>
      </c>
      <c r="M14" s="57">
        <f aca="true" t="shared" si="1" ref="M14:AP14">M10+M12</f>
        <v>215372983</v>
      </c>
      <c r="N14" s="57">
        <f t="shared" si="1"/>
        <v>215372983</v>
      </c>
      <c r="O14" s="57">
        <f t="shared" si="1"/>
        <v>215372983</v>
      </c>
      <c r="P14" s="57">
        <f t="shared" si="1"/>
        <v>252590949</v>
      </c>
      <c r="Q14" s="57">
        <f t="shared" si="1"/>
        <v>252590949</v>
      </c>
      <c r="R14" s="57">
        <v>252590949</v>
      </c>
      <c r="S14" s="57">
        <f t="shared" si="1"/>
        <v>267734000</v>
      </c>
      <c r="T14" s="85">
        <f t="shared" si="1"/>
        <v>267734000</v>
      </c>
      <c r="U14" s="85">
        <f t="shared" si="1"/>
        <v>267734000</v>
      </c>
      <c r="V14" s="57">
        <f t="shared" si="1"/>
        <v>267734000</v>
      </c>
      <c r="W14" s="57">
        <f t="shared" si="1"/>
        <v>0</v>
      </c>
      <c r="X14" s="57">
        <f t="shared" si="1"/>
        <v>0</v>
      </c>
      <c r="Y14" s="57">
        <f t="shared" si="1"/>
        <v>276834000</v>
      </c>
      <c r="Z14" s="57">
        <f t="shared" si="1"/>
        <v>0</v>
      </c>
      <c r="AA14" s="57">
        <f t="shared" si="1"/>
        <v>0</v>
      </c>
      <c r="AB14" s="57">
        <f t="shared" si="1"/>
        <v>0</v>
      </c>
      <c r="AC14" s="57">
        <f t="shared" si="1"/>
        <v>0</v>
      </c>
      <c r="AD14" s="57">
        <f t="shared" si="1"/>
        <v>0</v>
      </c>
      <c r="AE14" s="57">
        <f t="shared" si="1"/>
        <v>285139688</v>
      </c>
      <c r="AF14" s="57">
        <f t="shared" si="1"/>
        <v>0</v>
      </c>
      <c r="AG14" s="57">
        <f t="shared" si="1"/>
        <v>0</v>
      </c>
      <c r="AH14" s="57">
        <f t="shared" si="1"/>
        <v>0</v>
      </c>
      <c r="AI14" s="57">
        <f t="shared" si="1"/>
        <v>0</v>
      </c>
      <c r="AJ14" s="57">
        <f t="shared" si="1"/>
        <v>0</v>
      </c>
      <c r="AK14" s="57">
        <v>236384399</v>
      </c>
      <c r="AL14" s="57">
        <v>236384399</v>
      </c>
      <c r="AM14" s="57">
        <f t="shared" si="1"/>
        <v>236384399</v>
      </c>
      <c r="AN14" s="57">
        <f t="shared" si="1"/>
        <v>0</v>
      </c>
      <c r="AO14" s="88">
        <f t="shared" si="0"/>
        <v>0.8829076583474643</v>
      </c>
      <c r="AP14" s="88">
        <f aca="true" t="shared" si="2" ref="AP11:AP14">(L14+R14+AM14)/H14</f>
        <v>0.5223766837501508</v>
      </c>
      <c r="AQ14" s="118"/>
      <c r="AR14" s="163"/>
      <c r="AS14" s="163"/>
      <c r="AT14" s="118"/>
      <c r="AU14" s="117"/>
    </row>
    <row r="15" spans="1:47" s="52" customFormat="1" ht="20.25" customHeight="1">
      <c r="A15" s="115"/>
      <c r="B15" s="115">
        <v>2</v>
      </c>
      <c r="C15" s="119" t="s">
        <v>102</v>
      </c>
      <c r="D15" s="114" t="s">
        <v>88</v>
      </c>
      <c r="E15" s="115">
        <v>71</v>
      </c>
      <c r="F15" s="115"/>
      <c r="G15" s="93" t="s">
        <v>7</v>
      </c>
      <c r="H15" s="54">
        <v>8</v>
      </c>
      <c r="I15" s="54">
        <v>8</v>
      </c>
      <c r="J15" s="54">
        <v>8</v>
      </c>
      <c r="K15" s="54">
        <v>8</v>
      </c>
      <c r="L15" s="54">
        <v>8</v>
      </c>
      <c r="M15" s="54">
        <v>8</v>
      </c>
      <c r="N15" s="54">
        <v>8</v>
      </c>
      <c r="O15" s="54">
        <v>8</v>
      </c>
      <c r="P15" s="54">
        <v>8</v>
      </c>
      <c r="Q15" s="54">
        <v>8</v>
      </c>
      <c r="R15" s="54">
        <v>8</v>
      </c>
      <c r="S15" s="54">
        <v>8</v>
      </c>
      <c r="T15" s="54">
        <v>8</v>
      </c>
      <c r="U15" s="54">
        <v>8</v>
      </c>
      <c r="V15" s="54">
        <v>8</v>
      </c>
      <c r="W15" s="54"/>
      <c r="X15" s="54"/>
      <c r="Y15" s="54">
        <v>8</v>
      </c>
      <c r="Z15" s="54"/>
      <c r="AA15" s="54"/>
      <c r="AB15" s="54"/>
      <c r="AC15" s="54"/>
      <c r="AD15" s="54"/>
      <c r="AE15" s="54">
        <v>8</v>
      </c>
      <c r="AF15" s="54"/>
      <c r="AG15" s="54"/>
      <c r="AH15" s="54"/>
      <c r="AI15" s="54"/>
      <c r="AJ15" s="54"/>
      <c r="AK15" s="54">
        <v>8</v>
      </c>
      <c r="AL15" s="54">
        <v>8</v>
      </c>
      <c r="AM15" s="54">
        <v>8</v>
      </c>
      <c r="AN15" s="54"/>
      <c r="AO15" s="88">
        <f>AM15/V15</f>
        <v>1</v>
      </c>
      <c r="AP15" s="88">
        <f>9/16</f>
        <v>0.5625</v>
      </c>
      <c r="AQ15" s="117" t="s">
        <v>234</v>
      </c>
      <c r="AR15" s="163" t="s">
        <v>223</v>
      </c>
      <c r="AS15" s="163" t="s">
        <v>224</v>
      </c>
      <c r="AT15" s="117" t="s">
        <v>235</v>
      </c>
      <c r="AU15" s="127" t="s">
        <v>236</v>
      </c>
    </row>
    <row r="16" spans="1:47" s="52" customFormat="1" ht="20.25" customHeight="1">
      <c r="A16" s="115"/>
      <c r="B16" s="115"/>
      <c r="C16" s="119"/>
      <c r="D16" s="114"/>
      <c r="E16" s="115"/>
      <c r="F16" s="115"/>
      <c r="G16" s="93" t="s">
        <v>8</v>
      </c>
      <c r="H16" s="8">
        <f>K16+Q16+S16+Y16+AE16</f>
        <v>5887713962</v>
      </c>
      <c r="I16" s="8">
        <v>705875987</v>
      </c>
      <c r="J16" s="8">
        <v>705875987</v>
      </c>
      <c r="K16" s="8">
        <v>705875987</v>
      </c>
      <c r="L16" s="8">
        <v>658128467</v>
      </c>
      <c r="M16" s="8">
        <v>1097892000</v>
      </c>
      <c r="N16" s="8">
        <v>1097892000</v>
      </c>
      <c r="O16" s="8">
        <v>1097892000</v>
      </c>
      <c r="P16" s="8">
        <v>1148167135</v>
      </c>
      <c r="Q16" s="8">
        <f>+P16-455947</f>
        <v>1147711188</v>
      </c>
      <c r="R16" s="8">
        <v>1092997319</v>
      </c>
      <c r="S16" s="8">
        <v>930000000</v>
      </c>
      <c r="T16" s="8">
        <v>930000000</v>
      </c>
      <c r="U16" s="8">
        <v>930000000</v>
      </c>
      <c r="V16" s="8">
        <v>929544053</v>
      </c>
      <c r="W16" s="8"/>
      <c r="X16" s="8"/>
      <c r="Y16" s="8">
        <v>1529126000</v>
      </c>
      <c r="Z16" s="8"/>
      <c r="AA16" s="8"/>
      <c r="AB16" s="8"/>
      <c r="AC16" s="8"/>
      <c r="AD16" s="8"/>
      <c r="AE16" s="8">
        <v>1575000787</v>
      </c>
      <c r="AF16" s="8"/>
      <c r="AG16" s="8"/>
      <c r="AH16" s="8"/>
      <c r="AI16" s="8"/>
      <c r="AJ16" s="8"/>
      <c r="AK16" s="8">
        <v>640674634</v>
      </c>
      <c r="AL16" s="8">
        <v>651047433</v>
      </c>
      <c r="AM16" s="8">
        <v>830652585</v>
      </c>
      <c r="AN16" s="8"/>
      <c r="AO16" s="88">
        <f>AM16/V16</f>
        <v>0.8936129302523761</v>
      </c>
      <c r="AP16" s="88">
        <f>(L16+R16+AM16)/H16</f>
        <v>0.4385026833271966</v>
      </c>
      <c r="AQ16" s="118"/>
      <c r="AR16" s="163"/>
      <c r="AS16" s="163"/>
      <c r="AT16" s="118"/>
      <c r="AU16" s="127"/>
    </row>
    <row r="17" spans="1:47" s="52" customFormat="1" ht="20.25" customHeight="1">
      <c r="A17" s="115"/>
      <c r="B17" s="115"/>
      <c r="C17" s="119"/>
      <c r="D17" s="114"/>
      <c r="E17" s="115"/>
      <c r="F17" s="115"/>
      <c r="G17" s="93" t="s">
        <v>9</v>
      </c>
      <c r="H17" s="55">
        <v>0</v>
      </c>
      <c r="I17" s="55">
        <v>0</v>
      </c>
      <c r="J17" s="55">
        <v>0</v>
      </c>
      <c r="K17" s="55">
        <v>0</v>
      </c>
      <c r="L17" s="55">
        <v>0</v>
      </c>
      <c r="M17" s="55">
        <v>0</v>
      </c>
      <c r="N17" s="55">
        <v>0</v>
      </c>
      <c r="O17" s="55">
        <v>0</v>
      </c>
      <c r="P17" s="55">
        <v>0</v>
      </c>
      <c r="Q17" s="55">
        <v>0</v>
      </c>
      <c r="R17" s="55">
        <v>0</v>
      </c>
      <c r="S17" s="55">
        <v>0</v>
      </c>
      <c r="T17" s="55">
        <v>0</v>
      </c>
      <c r="U17" s="55">
        <v>0</v>
      </c>
      <c r="V17" s="55"/>
      <c r="W17" s="55"/>
      <c r="X17" s="55"/>
      <c r="Y17" s="55">
        <v>0</v>
      </c>
      <c r="Z17" s="55"/>
      <c r="AA17" s="55"/>
      <c r="AB17" s="55"/>
      <c r="AC17" s="55"/>
      <c r="AD17" s="55"/>
      <c r="AE17" s="55">
        <v>0</v>
      </c>
      <c r="AF17" s="55"/>
      <c r="AG17" s="55"/>
      <c r="AH17" s="55"/>
      <c r="AI17" s="55"/>
      <c r="AJ17" s="55"/>
      <c r="AK17" s="55">
        <v>0</v>
      </c>
      <c r="AL17" s="55">
        <v>0</v>
      </c>
      <c r="AM17" s="55">
        <v>0</v>
      </c>
      <c r="AN17" s="55"/>
      <c r="AO17" s="88"/>
      <c r="AP17" s="88"/>
      <c r="AQ17" s="118"/>
      <c r="AR17" s="163"/>
      <c r="AS17" s="163"/>
      <c r="AT17" s="118"/>
      <c r="AU17" s="127"/>
    </row>
    <row r="18" spans="1:47" s="52" customFormat="1" ht="20.25" customHeight="1">
      <c r="A18" s="115"/>
      <c r="B18" s="115"/>
      <c r="C18" s="119"/>
      <c r="D18" s="114"/>
      <c r="E18" s="115"/>
      <c r="F18" s="115"/>
      <c r="G18" s="93" t="s">
        <v>10</v>
      </c>
      <c r="H18" s="8">
        <f>R18+AM18</f>
        <v>687985582</v>
      </c>
      <c r="I18" s="8">
        <v>0</v>
      </c>
      <c r="J18" s="8">
        <v>0</v>
      </c>
      <c r="K18" s="8">
        <v>0</v>
      </c>
      <c r="L18" s="8">
        <v>0</v>
      </c>
      <c r="M18" s="8">
        <v>318286468</v>
      </c>
      <c r="N18" s="8">
        <v>318286468</v>
      </c>
      <c r="O18" s="8">
        <v>318286464</v>
      </c>
      <c r="P18" s="8">
        <v>318286464</v>
      </c>
      <c r="Q18" s="8">
        <v>318286464</v>
      </c>
      <c r="R18" s="8">
        <v>317565913</v>
      </c>
      <c r="S18" s="8">
        <v>436904494</v>
      </c>
      <c r="T18" s="8">
        <v>436904494</v>
      </c>
      <c r="U18" s="8">
        <v>436904494</v>
      </c>
      <c r="V18" s="8">
        <v>432142626</v>
      </c>
      <c r="W18" s="8"/>
      <c r="X18" s="8"/>
      <c r="Y18" s="8">
        <v>0</v>
      </c>
      <c r="Z18" s="8"/>
      <c r="AA18" s="8"/>
      <c r="AB18" s="8"/>
      <c r="AC18" s="8"/>
      <c r="AD18" s="8"/>
      <c r="AE18" s="8">
        <v>0</v>
      </c>
      <c r="AF18" s="8"/>
      <c r="AG18" s="8"/>
      <c r="AH18" s="8"/>
      <c r="AI18" s="8"/>
      <c r="AJ18" s="8"/>
      <c r="AK18" s="8">
        <v>104286948</v>
      </c>
      <c r="AL18" s="8">
        <v>367035102</v>
      </c>
      <c r="AM18" s="8">
        <v>370419669</v>
      </c>
      <c r="AN18" s="8"/>
      <c r="AO18" s="88">
        <f aca="true" t="shared" si="3" ref="AO18:AO20">AM18/V18</f>
        <v>0.8571699404631284</v>
      </c>
      <c r="AP18" s="88"/>
      <c r="AQ18" s="118"/>
      <c r="AR18" s="163"/>
      <c r="AS18" s="163"/>
      <c r="AT18" s="118"/>
      <c r="AU18" s="127"/>
    </row>
    <row r="19" spans="1:47" s="52" customFormat="1" ht="20.25" customHeight="1">
      <c r="A19" s="115"/>
      <c r="B19" s="115"/>
      <c r="C19" s="119"/>
      <c r="D19" s="114"/>
      <c r="E19" s="115"/>
      <c r="F19" s="115"/>
      <c r="G19" s="93" t="s">
        <v>11</v>
      </c>
      <c r="H19" s="56">
        <f aca="true" t="shared" si="4" ref="H19:W20">H17+H15</f>
        <v>8</v>
      </c>
      <c r="I19" s="56">
        <v>8</v>
      </c>
      <c r="J19" s="56">
        <f t="shared" si="4"/>
        <v>8</v>
      </c>
      <c r="K19" s="56">
        <f t="shared" si="4"/>
        <v>8</v>
      </c>
      <c r="L19" s="56">
        <v>8</v>
      </c>
      <c r="M19" s="56">
        <v>8</v>
      </c>
      <c r="N19" s="56">
        <f>N17+N15</f>
        <v>8</v>
      </c>
      <c r="O19" s="56">
        <v>8</v>
      </c>
      <c r="P19" s="56">
        <v>8</v>
      </c>
      <c r="Q19" s="56">
        <v>8</v>
      </c>
      <c r="R19" s="56">
        <v>8</v>
      </c>
      <c r="S19" s="56">
        <v>8</v>
      </c>
      <c r="T19" s="56">
        <v>8</v>
      </c>
      <c r="U19" s="56">
        <v>8</v>
      </c>
      <c r="V19" s="56">
        <v>8</v>
      </c>
      <c r="W19" s="56"/>
      <c r="X19" s="56"/>
      <c r="Y19" s="56">
        <f>Y17+Y15</f>
        <v>8</v>
      </c>
      <c r="Z19" s="56"/>
      <c r="AA19" s="56"/>
      <c r="AB19" s="56"/>
      <c r="AC19" s="56"/>
      <c r="AD19" s="56"/>
      <c r="AE19" s="56">
        <f>AE17+AE15</f>
        <v>8</v>
      </c>
      <c r="AF19" s="56"/>
      <c r="AG19" s="56"/>
      <c r="AH19" s="56"/>
      <c r="AI19" s="56"/>
      <c r="AJ19" s="56"/>
      <c r="AK19" s="56">
        <v>8</v>
      </c>
      <c r="AL19" s="56">
        <v>8</v>
      </c>
      <c r="AM19" s="56">
        <v>8</v>
      </c>
      <c r="AN19" s="56"/>
      <c r="AO19" s="88">
        <f t="shared" si="3"/>
        <v>1</v>
      </c>
      <c r="AP19" s="88"/>
      <c r="AQ19" s="118"/>
      <c r="AR19" s="163"/>
      <c r="AS19" s="163"/>
      <c r="AT19" s="118"/>
      <c r="AU19" s="127"/>
    </row>
    <row r="20" spans="1:47" s="52" customFormat="1" ht="22.5" customHeight="1">
      <c r="A20" s="115"/>
      <c r="B20" s="115"/>
      <c r="C20" s="119"/>
      <c r="D20" s="114"/>
      <c r="E20" s="115"/>
      <c r="F20" s="115"/>
      <c r="G20" s="93" t="s">
        <v>12</v>
      </c>
      <c r="H20" s="57">
        <f t="shared" si="4"/>
        <v>6575699544</v>
      </c>
      <c r="I20" s="57">
        <v>705875987</v>
      </c>
      <c r="J20" s="57">
        <f t="shared" si="4"/>
        <v>705875987</v>
      </c>
      <c r="K20" s="57">
        <f t="shared" si="4"/>
        <v>705875987</v>
      </c>
      <c r="L20" s="57">
        <f t="shared" si="4"/>
        <v>658128467</v>
      </c>
      <c r="M20" s="57">
        <f t="shared" si="4"/>
        <v>1416178468</v>
      </c>
      <c r="N20" s="57">
        <f t="shared" si="4"/>
        <v>1416178468</v>
      </c>
      <c r="O20" s="57">
        <f t="shared" si="4"/>
        <v>1416178464</v>
      </c>
      <c r="P20" s="57">
        <f t="shared" si="4"/>
        <v>1466453599</v>
      </c>
      <c r="Q20" s="57">
        <f t="shared" si="4"/>
        <v>1465997652</v>
      </c>
      <c r="R20" s="57">
        <v>1410563232</v>
      </c>
      <c r="S20" s="57">
        <f t="shared" si="4"/>
        <v>1366904494</v>
      </c>
      <c r="T20" s="85">
        <f t="shared" si="4"/>
        <v>1366904494</v>
      </c>
      <c r="U20" s="85">
        <f t="shared" si="4"/>
        <v>1366904494</v>
      </c>
      <c r="V20" s="57">
        <f t="shared" si="4"/>
        <v>1361686679</v>
      </c>
      <c r="W20" s="57">
        <f t="shared" si="4"/>
        <v>0</v>
      </c>
      <c r="X20" s="57">
        <f aca="true" t="shared" si="5" ref="X20:AP20">X18+X16</f>
        <v>0</v>
      </c>
      <c r="Y20" s="57">
        <f t="shared" si="5"/>
        <v>1529126000</v>
      </c>
      <c r="Z20" s="57">
        <f t="shared" si="5"/>
        <v>0</v>
      </c>
      <c r="AA20" s="57">
        <f t="shared" si="5"/>
        <v>0</v>
      </c>
      <c r="AB20" s="57">
        <f t="shared" si="5"/>
        <v>0</v>
      </c>
      <c r="AC20" s="57">
        <f t="shared" si="5"/>
        <v>0</v>
      </c>
      <c r="AD20" s="57">
        <f t="shared" si="5"/>
        <v>0</v>
      </c>
      <c r="AE20" s="57">
        <f t="shared" si="5"/>
        <v>1575000787</v>
      </c>
      <c r="AF20" s="57">
        <f t="shared" si="5"/>
        <v>0</v>
      </c>
      <c r="AG20" s="57">
        <f t="shared" si="5"/>
        <v>0</v>
      </c>
      <c r="AH20" s="57">
        <f t="shared" si="5"/>
        <v>0</v>
      </c>
      <c r="AI20" s="57">
        <f t="shared" si="5"/>
        <v>0</v>
      </c>
      <c r="AJ20" s="57">
        <f t="shared" si="5"/>
        <v>0</v>
      </c>
      <c r="AK20" s="57">
        <v>744961582</v>
      </c>
      <c r="AL20" s="57">
        <v>1018082535</v>
      </c>
      <c r="AM20" s="57">
        <f t="shared" si="5"/>
        <v>1201072254</v>
      </c>
      <c r="AN20" s="57">
        <f t="shared" si="5"/>
        <v>0</v>
      </c>
      <c r="AO20" s="88">
        <f t="shared" si="3"/>
        <v>0.88204744345597</v>
      </c>
      <c r="AP20" s="88">
        <f aca="true" t="shared" si="6" ref="AP20">(L20+R20+AM20)/H20</f>
        <v>0.4972495977228001</v>
      </c>
      <c r="AQ20" s="118"/>
      <c r="AR20" s="163"/>
      <c r="AS20" s="163"/>
      <c r="AT20" s="118"/>
      <c r="AU20" s="127"/>
    </row>
    <row r="21" spans="1:47" s="52" customFormat="1" ht="20.25" customHeight="1">
      <c r="A21" s="115"/>
      <c r="B21" s="115">
        <v>3</v>
      </c>
      <c r="C21" s="119" t="s">
        <v>103</v>
      </c>
      <c r="D21" s="114" t="s">
        <v>88</v>
      </c>
      <c r="E21" s="115">
        <v>71</v>
      </c>
      <c r="F21" s="115"/>
      <c r="G21" s="93" t="s">
        <v>7</v>
      </c>
      <c r="H21" s="58">
        <v>1</v>
      </c>
      <c r="I21" s="58">
        <v>1</v>
      </c>
      <c r="J21" s="58">
        <v>1</v>
      </c>
      <c r="K21" s="58">
        <v>1</v>
      </c>
      <c r="L21" s="58">
        <v>1</v>
      </c>
      <c r="M21" s="58">
        <v>1</v>
      </c>
      <c r="N21" s="58">
        <v>1</v>
      </c>
      <c r="O21" s="58">
        <v>1</v>
      </c>
      <c r="P21" s="58">
        <v>1</v>
      </c>
      <c r="Q21" s="58">
        <v>1</v>
      </c>
      <c r="R21" s="58">
        <v>1</v>
      </c>
      <c r="S21" s="58">
        <v>1</v>
      </c>
      <c r="T21" s="58">
        <v>1</v>
      </c>
      <c r="U21" s="58">
        <v>1</v>
      </c>
      <c r="V21" s="58">
        <v>1</v>
      </c>
      <c r="W21" s="58"/>
      <c r="X21" s="58"/>
      <c r="Y21" s="58">
        <v>1</v>
      </c>
      <c r="Z21" s="58"/>
      <c r="AA21" s="58"/>
      <c r="AB21" s="58"/>
      <c r="AC21" s="58"/>
      <c r="AD21" s="58"/>
      <c r="AE21" s="58">
        <v>1</v>
      </c>
      <c r="AF21" s="58"/>
      <c r="AG21" s="58"/>
      <c r="AH21" s="58"/>
      <c r="AI21" s="58"/>
      <c r="AJ21" s="58"/>
      <c r="AK21" s="58">
        <v>1</v>
      </c>
      <c r="AL21" s="58">
        <v>1</v>
      </c>
      <c r="AM21" s="58">
        <v>1</v>
      </c>
      <c r="AN21" s="58"/>
      <c r="AO21" s="88">
        <f>AM21/V21</f>
        <v>1</v>
      </c>
      <c r="AP21" s="88">
        <f>9/16</f>
        <v>0.5625</v>
      </c>
      <c r="AQ21" s="127" t="s">
        <v>256</v>
      </c>
      <c r="AR21" s="163" t="s">
        <v>223</v>
      </c>
      <c r="AS21" s="163" t="s">
        <v>224</v>
      </c>
      <c r="AT21" s="117" t="s">
        <v>237</v>
      </c>
      <c r="AU21" s="117" t="s">
        <v>238</v>
      </c>
    </row>
    <row r="22" spans="1:47" s="52" customFormat="1" ht="20.25" customHeight="1">
      <c r="A22" s="115"/>
      <c r="B22" s="115"/>
      <c r="C22" s="119"/>
      <c r="D22" s="114"/>
      <c r="E22" s="115"/>
      <c r="F22" s="115"/>
      <c r="G22" s="93" t="s">
        <v>8</v>
      </c>
      <c r="H22" s="8">
        <f>K22+Q22+S22+Y22+AE22</f>
        <v>500893592</v>
      </c>
      <c r="I22" s="8">
        <v>41116592</v>
      </c>
      <c r="J22" s="8">
        <v>41116592</v>
      </c>
      <c r="K22" s="8">
        <v>41116592</v>
      </c>
      <c r="L22" s="8">
        <v>40532394</v>
      </c>
      <c r="M22" s="8">
        <v>62667000</v>
      </c>
      <c r="N22" s="8">
        <v>62667000</v>
      </c>
      <c r="O22" s="8">
        <v>62667000</v>
      </c>
      <c r="P22" s="8">
        <v>62667000</v>
      </c>
      <c r="Q22" s="8">
        <v>62667000</v>
      </c>
      <c r="R22" s="8">
        <v>62615033</v>
      </c>
      <c r="S22" s="8">
        <v>78000000</v>
      </c>
      <c r="T22" s="8">
        <v>78000000</v>
      </c>
      <c r="U22" s="8">
        <v>78000000</v>
      </c>
      <c r="V22" s="8">
        <v>78000000</v>
      </c>
      <c r="W22" s="8"/>
      <c r="X22" s="8"/>
      <c r="Y22" s="8">
        <v>157197000</v>
      </c>
      <c r="Z22" s="8"/>
      <c r="AA22" s="8"/>
      <c r="AB22" s="8"/>
      <c r="AC22" s="8"/>
      <c r="AD22" s="8"/>
      <c r="AE22" s="8">
        <v>161913000</v>
      </c>
      <c r="AF22" s="8"/>
      <c r="AG22" s="8"/>
      <c r="AH22" s="8"/>
      <c r="AI22" s="8"/>
      <c r="AJ22" s="8"/>
      <c r="AK22" s="8">
        <v>63672000</v>
      </c>
      <c r="AL22" s="8">
        <v>63672000</v>
      </c>
      <c r="AM22" s="8">
        <v>63672000</v>
      </c>
      <c r="AN22" s="8"/>
      <c r="AO22" s="88">
        <f>AM22/V22</f>
        <v>0.8163076923076923</v>
      </c>
      <c r="AP22" s="88">
        <f>(L22+R22+AM22)/H22</f>
        <v>0.3330436437286265</v>
      </c>
      <c r="AQ22" s="164"/>
      <c r="AR22" s="163"/>
      <c r="AS22" s="163"/>
      <c r="AT22" s="118"/>
      <c r="AU22" s="117"/>
    </row>
    <row r="23" spans="1:47" s="52" customFormat="1" ht="20.25" customHeight="1">
      <c r="A23" s="115"/>
      <c r="B23" s="115"/>
      <c r="C23" s="119"/>
      <c r="D23" s="114"/>
      <c r="E23" s="115"/>
      <c r="F23" s="115"/>
      <c r="G23" s="93" t="s">
        <v>9</v>
      </c>
      <c r="H23" s="58">
        <v>0</v>
      </c>
      <c r="I23" s="55">
        <v>0</v>
      </c>
      <c r="J23" s="58">
        <v>0</v>
      </c>
      <c r="K23" s="58">
        <v>0</v>
      </c>
      <c r="L23" s="58">
        <v>0</v>
      </c>
      <c r="M23" s="58">
        <v>0</v>
      </c>
      <c r="N23" s="58">
        <v>0</v>
      </c>
      <c r="O23" s="58">
        <v>0</v>
      </c>
      <c r="P23" s="58">
        <v>0</v>
      </c>
      <c r="Q23" s="58">
        <v>0</v>
      </c>
      <c r="R23" s="58">
        <v>0</v>
      </c>
      <c r="S23" s="58">
        <v>0</v>
      </c>
      <c r="T23" s="58">
        <v>0</v>
      </c>
      <c r="U23" s="58">
        <v>0</v>
      </c>
      <c r="V23" s="58">
        <v>0</v>
      </c>
      <c r="W23" s="58"/>
      <c r="X23" s="58"/>
      <c r="Y23" s="58">
        <v>0</v>
      </c>
      <c r="Z23" s="58"/>
      <c r="AA23" s="58"/>
      <c r="AB23" s="58"/>
      <c r="AC23" s="58"/>
      <c r="AD23" s="58"/>
      <c r="AE23" s="58">
        <v>0</v>
      </c>
      <c r="AF23" s="58"/>
      <c r="AG23" s="58"/>
      <c r="AH23" s="58"/>
      <c r="AI23" s="58"/>
      <c r="AJ23" s="58"/>
      <c r="AK23" s="58">
        <v>0</v>
      </c>
      <c r="AL23" s="58">
        <v>0</v>
      </c>
      <c r="AM23" s="58">
        <v>0</v>
      </c>
      <c r="AN23" s="58"/>
      <c r="AO23" s="88"/>
      <c r="AP23" s="88"/>
      <c r="AQ23" s="164"/>
      <c r="AR23" s="163"/>
      <c r="AS23" s="163"/>
      <c r="AT23" s="118"/>
      <c r="AU23" s="117"/>
    </row>
    <row r="24" spans="1:47" s="52" customFormat="1" ht="20.25" customHeight="1">
      <c r="A24" s="115"/>
      <c r="B24" s="115"/>
      <c r="C24" s="119"/>
      <c r="D24" s="114"/>
      <c r="E24" s="115"/>
      <c r="F24" s="115"/>
      <c r="G24" s="93" t="s">
        <v>10</v>
      </c>
      <c r="H24" s="8">
        <f>R24+AM24</f>
        <v>34316422</v>
      </c>
      <c r="I24" s="8">
        <v>0</v>
      </c>
      <c r="J24" s="8">
        <v>0</v>
      </c>
      <c r="K24" s="8">
        <v>0</v>
      </c>
      <c r="L24" s="8">
        <v>0</v>
      </c>
      <c r="M24" s="8">
        <v>12003024</v>
      </c>
      <c r="N24" s="8">
        <v>12003024</v>
      </c>
      <c r="O24" s="8">
        <v>12003022</v>
      </c>
      <c r="P24" s="8">
        <v>12003022</v>
      </c>
      <c r="Q24" s="8">
        <v>12003022</v>
      </c>
      <c r="R24" s="8">
        <v>12003022</v>
      </c>
      <c r="S24" s="8">
        <v>24860233</v>
      </c>
      <c r="T24" s="8">
        <v>24860233</v>
      </c>
      <c r="U24" s="8">
        <v>24860233</v>
      </c>
      <c r="V24" s="8">
        <v>24860233</v>
      </c>
      <c r="W24" s="8"/>
      <c r="X24" s="8"/>
      <c r="Y24" s="8">
        <v>0</v>
      </c>
      <c r="Z24" s="8"/>
      <c r="AA24" s="8"/>
      <c r="AB24" s="8"/>
      <c r="AC24" s="8"/>
      <c r="AD24" s="8"/>
      <c r="AE24" s="8">
        <v>0</v>
      </c>
      <c r="AF24" s="8"/>
      <c r="AG24" s="8"/>
      <c r="AH24" s="8"/>
      <c r="AI24" s="8"/>
      <c r="AJ24" s="8"/>
      <c r="AK24" s="8">
        <v>11398400</v>
      </c>
      <c r="AL24" s="8">
        <v>17947400</v>
      </c>
      <c r="AM24" s="8">
        <v>22313400</v>
      </c>
      <c r="AN24" s="8"/>
      <c r="AO24" s="88">
        <f aca="true" t="shared" si="7" ref="AO24:AO26">AM24/V24</f>
        <v>0.8975539368436329</v>
      </c>
      <c r="AP24" s="88"/>
      <c r="AQ24" s="164"/>
      <c r="AR24" s="163"/>
      <c r="AS24" s="163"/>
      <c r="AT24" s="118"/>
      <c r="AU24" s="117"/>
    </row>
    <row r="25" spans="1:47" s="52" customFormat="1" ht="20.25" customHeight="1">
      <c r="A25" s="115"/>
      <c r="B25" s="115"/>
      <c r="C25" s="119"/>
      <c r="D25" s="114"/>
      <c r="E25" s="115"/>
      <c r="F25" s="115"/>
      <c r="G25" s="93" t="s">
        <v>11</v>
      </c>
      <c r="H25" s="58">
        <f>H23+H21</f>
        <v>1</v>
      </c>
      <c r="I25" s="58">
        <v>1</v>
      </c>
      <c r="J25" s="58">
        <f>J23+J21</f>
        <v>1</v>
      </c>
      <c r="K25" s="58">
        <f>K23+K21</f>
        <v>1</v>
      </c>
      <c r="L25" s="58">
        <v>1</v>
      </c>
      <c r="M25" s="58">
        <v>1</v>
      </c>
      <c r="N25" s="58">
        <f>N23+N21</f>
        <v>1</v>
      </c>
      <c r="O25" s="58">
        <v>1</v>
      </c>
      <c r="P25" s="58">
        <v>1</v>
      </c>
      <c r="Q25" s="58">
        <v>1</v>
      </c>
      <c r="R25" s="58">
        <v>1</v>
      </c>
      <c r="S25" s="58">
        <v>1</v>
      </c>
      <c r="T25" s="58">
        <v>1</v>
      </c>
      <c r="U25" s="58">
        <v>1</v>
      </c>
      <c r="V25" s="58">
        <v>1</v>
      </c>
      <c r="W25" s="58"/>
      <c r="X25" s="58"/>
      <c r="Y25" s="58">
        <f>Y23+Y21</f>
        <v>1</v>
      </c>
      <c r="Z25" s="58"/>
      <c r="AA25" s="58"/>
      <c r="AB25" s="58"/>
      <c r="AC25" s="58"/>
      <c r="AD25" s="58"/>
      <c r="AE25" s="58">
        <f>AE23+AE21</f>
        <v>1</v>
      </c>
      <c r="AF25" s="58"/>
      <c r="AG25" s="58"/>
      <c r="AH25" s="58"/>
      <c r="AI25" s="58"/>
      <c r="AJ25" s="58"/>
      <c r="AK25" s="58">
        <v>1</v>
      </c>
      <c r="AL25" s="58">
        <v>1</v>
      </c>
      <c r="AM25" s="58">
        <v>1</v>
      </c>
      <c r="AN25" s="58"/>
      <c r="AO25" s="88">
        <f t="shared" si="7"/>
        <v>1</v>
      </c>
      <c r="AP25" s="88"/>
      <c r="AQ25" s="164"/>
      <c r="AR25" s="163"/>
      <c r="AS25" s="163"/>
      <c r="AT25" s="118"/>
      <c r="AU25" s="117"/>
    </row>
    <row r="26" spans="1:47" s="52" customFormat="1" ht="20.25" customHeight="1">
      <c r="A26" s="115"/>
      <c r="B26" s="115"/>
      <c r="C26" s="119"/>
      <c r="D26" s="114"/>
      <c r="E26" s="115"/>
      <c r="F26" s="115"/>
      <c r="G26" s="93" t="s">
        <v>12</v>
      </c>
      <c r="H26" s="57">
        <f>H24+H22</f>
        <v>535210014</v>
      </c>
      <c r="I26" s="57">
        <v>41116592</v>
      </c>
      <c r="J26" s="57">
        <f aca="true" t="shared" si="8" ref="J26:AP26">J24+J22</f>
        <v>41116592</v>
      </c>
      <c r="K26" s="57">
        <f t="shared" si="8"/>
        <v>41116592</v>
      </c>
      <c r="L26" s="57">
        <f t="shared" si="8"/>
        <v>40532394</v>
      </c>
      <c r="M26" s="57">
        <f t="shared" si="8"/>
        <v>74670024</v>
      </c>
      <c r="N26" s="57">
        <f t="shared" si="8"/>
        <v>74670024</v>
      </c>
      <c r="O26" s="57">
        <f t="shared" si="8"/>
        <v>74670022</v>
      </c>
      <c r="P26" s="57">
        <f t="shared" si="8"/>
        <v>74670022</v>
      </c>
      <c r="Q26" s="57">
        <f t="shared" si="8"/>
        <v>74670022</v>
      </c>
      <c r="R26" s="57">
        <v>74618055</v>
      </c>
      <c r="S26" s="57">
        <f t="shared" si="8"/>
        <v>102860233</v>
      </c>
      <c r="T26" s="85">
        <f t="shared" si="8"/>
        <v>102860233</v>
      </c>
      <c r="U26" s="85">
        <f t="shared" si="8"/>
        <v>102860233</v>
      </c>
      <c r="V26" s="57">
        <f t="shared" si="8"/>
        <v>102860233</v>
      </c>
      <c r="W26" s="57">
        <f t="shared" si="8"/>
        <v>0</v>
      </c>
      <c r="X26" s="57">
        <f t="shared" si="8"/>
        <v>0</v>
      </c>
      <c r="Y26" s="57">
        <f t="shared" si="8"/>
        <v>157197000</v>
      </c>
      <c r="Z26" s="57">
        <f t="shared" si="8"/>
        <v>0</v>
      </c>
      <c r="AA26" s="57">
        <f t="shared" si="8"/>
        <v>0</v>
      </c>
      <c r="AB26" s="57">
        <f t="shared" si="8"/>
        <v>0</v>
      </c>
      <c r="AC26" s="57">
        <f t="shared" si="8"/>
        <v>0</v>
      </c>
      <c r="AD26" s="57">
        <f t="shared" si="8"/>
        <v>0</v>
      </c>
      <c r="AE26" s="57">
        <f t="shared" si="8"/>
        <v>161913000</v>
      </c>
      <c r="AF26" s="57">
        <f t="shared" si="8"/>
        <v>0</v>
      </c>
      <c r="AG26" s="57">
        <f t="shared" si="8"/>
        <v>0</v>
      </c>
      <c r="AH26" s="57">
        <f t="shared" si="8"/>
        <v>0</v>
      </c>
      <c r="AI26" s="57">
        <f t="shared" si="8"/>
        <v>0</v>
      </c>
      <c r="AJ26" s="57">
        <f t="shared" si="8"/>
        <v>0</v>
      </c>
      <c r="AK26" s="57">
        <v>75070400</v>
      </c>
      <c r="AL26" s="57">
        <v>81619400</v>
      </c>
      <c r="AM26" s="57">
        <f t="shared" si="8"/>
        <v>85985400</v>
      </c>
      <c r="AN26" s="57">
        <f t="shared" si="8"/>
        <v>0</v>
      </c>
      <c r="AO26" s="88">
        <f t="shared" si="7"/>
        <v>0.8359440523530605</v>
      </c>
      <c r="AP26" s="88">
        <f aca="true" t="shared" si="9" ref="AP26">(L26+R26+AM26)/H26</f>
        <v>0.3758073349502014</v>
      </c>
      <c r="AQ26" s="164"/>
      <c r="AR26" s="163"/>
      <c r="AS26" s="163"/>
      <c r="AT26" s="118"/>
      <c r="AU26" s="117"/>
    </row>
    <row r="27" spans="1:47" s="52" customFormat="1" ht="20.25" customHeight="1">
      <c r="A27" s="115"/>
      <c r="B27" s="115">
        <v>4</v>
      </c>
      <c r="C27" s="119" t="s">
        <v>86</v>
      </c>
      <c r="D27" s="114" t="s">
        <v>100</v>
      </c>
      <c r="E27" s="115">
        <v>71</v>
      </c>
      <c r="F27" s="115"/>
      <c r="G27" s="93" t="s">
        <v>7</v>
      </c>
      <c r="H27" s="58">
        <v>0.9</v>
      </c>
      <c r="I27" s="58">
        <v>0.05</v>
      </c>
      <c r="J27" s="58">
        <v>0.05</v>
      </c>
      <c r="K27" s="58">
        <v>0.1</v>
      </c>
      <c r="L27" s="58">
        <v>0.1</v>
      </c>
      <c r="M27" s="58">
        <v>0.3</v>
      </c>
      <c r="N27" s="58">
        <v>0.3</v>
      </c>
      <c r="O27" s="58">
        <v>0.3</v>
      </c>
      <c r="P27" s="58">
        <v>0.3</v>
      </c>
      <c r="Q27" s="58">
        <v>0.3</v>
      </c>
      <c r="R27" s="58">
        <v>0.3</v>
      </c>
      <c r="S27" s="58">
        <v>0.55</v>
      </c>
      <c r="T27" s="58">
        <v>0.55</v>
      </c>
      <c r="U27" s="58">
        <v>0.55</v>
      </c>
      <c r="V27" s="58">
        <v>0.52</v>
      </c>
      <c r="W27" s="58"/>
      <c r="X27" s="58"/>
      <c r="Y27" s="58">
        <v>0.75</v>
      </c>
      <c r="Z27" s="58"/>
      <c r="AA27" s="58"/>
      <c r="AB27" s="58"/>
      <c r="AC27" s="58"/>
      <c r="AD27" s="58"/>
      <c r="AE27" s="58">
        <v>0.9</v>
      </c>
      <c r="AF27" s="58"/>
      <c r="AG27" s="58"/>
      <c r="AH27" s="58"/>
      <c r="AI27" s="58"/>
      <c r="AJ27" s="58"/>
      <c r="AK27" s="58">
        <f>+R27+6.25%</f>
        <v>0.3625</v>
      </c>
      <c r="AL27" s="58">
        <f>+AK27+6.25%</f>
        <v>0.425</v>
      </c>
      <c r="AM27" s="58">
        <f>+AL27+4.25%</f>
        <v>0.46749999999999997</v>
      </c>
      <c r="AN27" s="58"/>
      <c r="AO27" s="88">
        <f>AM27/V27</f>
        <v>0.8990384615384615</v>
      </c>
      <c r="AP27" s="88">
        <f>AM27/H27</f>
        <v>0.5194444444444444</v>
      </c>
      <c r="AQ27" s="117" t="s">
        <v>263</v>
      </c>
      <c r="AR27" s="165" t="s">
        <v>245</v>
      </c>
      <c r="AS27" s="165" t="s">
        <v>246</v>
      </c>
      <c r="AT27" s="120"/>
      <c r="AU27" s="117" t="s">
        <v>261</v>
      </c>
    </row>
    <row r="28" spans="1:47" s="52" customFormat="1" ht="20.25" customHeight="1">
      <c r="A28" s="115"/>
      <c r="B28" s="115"/>
      <c r="C28" s="119"/>
      <c r="D28" s="114"/>
      <c r="E28" s="115"/>
      <c r="F28" s="115"/>
      <c r="G28" s="93" t="s">
        <v>8</v>
      </c>
      <c r="H28" s="8">
        <f>K28+Q28+S28+Y28+AE28</f>
        <v>2052862386.0037153</v>
      </c>
      <c r="I28" s="8">
        <v>209533986.00371528</v>
      </c>
      <c r="J28" s="8">
        <v>209533986.00371528</v>
      </c>
      <c r="K28" s="8">
        <v>209533986.00371528</v>
      </c>
      <c r="L28" s="8">
        <v>199088165.00371528</v>
      </c>
      <c r="M28" s="8">
        <v>194185000</v>
      </c>
      <c r="N28" s="8">
        <v>194185000</v>
      </c>
      <c r="O28" s="8">
        <v>194185000</v>
      </c>
      <c r="P28" s="8">
        <v>217577400</v>
      </c>
      <c r="Q28" s="8">
        <v>217577400</v>
      </c>
      <c r="R28" s="8">
        <v>172624262</v>
      </c>
      <c r="S28" s="8">
        <v>322000000</v>
      </c>
      <c r="T28" s="8">
        <v>322000000</v>
      </c>
      <c r="U28" s="8">
        <v>322000000</v>
      </c>
      <c r="V28" s="8">
        <v>421302666</v>
      </c>
      <c r="W28" s="8"/>
      <c r="X28" s="8"/>
      <c r="Y28" s="8">
        <v>642242000</v>
      </c>
      <c r="Z28" s="8"/>
      <c r="AA28" s="8"/>
      <c r="AB28" s="8"/>
      <c r="AC28" s="8"/>
      <c r="AD28" s="8"/>
      <c r="AE28" s="8">
        <v>661509000</v>
      </c>
      <c r="AF28" s="8"/>
      <c r="AG28" s="8"/>
      <c r="AH28" s="8"/>
      <c r="AI28" s="8"/>
      <c r="AJ28" s="8"/>
      <c r="AK28" s="8">
        <v>168765833</v>
      </c>
      <c r="AL28" s="8">
        <v>191431447</v>
      </c>
      <c r="AM28" s="8">
        <v>191431447</v>
      </c>
      <c r="AN28" s="8"/>
      <c r="AO28" s="88">
        <f>AM28/V28</f>
        <v>0.45437986143671827</v>
      </c>
      <c r="AP28" s="88">
        <f>(L28+R28+AM28)/H28</f>
        <v>0.2743212978342797</v>
      </c>
      <c r="AQ28" s="118"/>
      <c r="AR28" s="165"/>
      <c r="AS28" s="165"/>
      <c r="AT28" s="121"/>
      <c r="AU28" s="117"/>
    </row>
    <row r="29" spans="1:47" s="52" customFormat="1" ht="20.25" customHeight="1">
      <c r="A29" s="115"/>
      <c r="B29" s="115"/>
      <c r="C29" s="119"/>
      <c r="D29" s="114"/>
      <c r="E29" s="115"/>
      <c r="F29" s="115"/>
      <c r="G29" s="93" t="s">
        <v>9</v>
      </c>
      <c r="H29" s="58">
        <v>0</v>
      </c>
      <c r="I29" s="55">
        <v>0</v>
      </c>
      <c r="J29" s="58">
        <v>0</v>
      </c>
      <c r="K29" s="58">
        <v>0</v>
      </c>
      <c r="L29" s="58">
        <v>0</v>
      </c>
      <c r="M29" s="58">
        <v>0</v>
      </c>
      <c r="N29" s="58">
        <v>0</v>
      </c>
      <c r="O29" s="58">
        <v>0</v>
      </c>
      <c r="P29" s="58">
        <v>0</v>
      </c>
      <c r="Q29" s="58">
        <v>0</v>
      </c>
      <c r="R29" s="58">
        <v>0</v>
      </c>
      <c r="S29" s="58">
        <v>0</v>
      </c>
      <c r="T29" s="58">
        <v>0</v>
      </c>
      <c r="U29" s="58">
        <v>0</v>
      </c>
      <c r="V29" s="58">
        <v>0</v>
      </c>
      <c r="W29" s="58"/>
      <c r="X29" s="58"/>
      <c r="Y29" s="58">
        <v>0</v>
      </c>
      <c r="Z29" s="58"/>
      <c r="AA29" s="58"/>
      <c r="AB29" s="58"/>
      <c r="AC29" s="58"/>
      <c r="AD29" s="58"/>
      <c r="AE29" s="58">
        <v>0</v>
      </c>
      <c r="AF29" s="58"/>
      <c r="AG29" s="58"/>
      <c r="AH29" s="58"/>
      <c r="AI29" s="58"/>
      <c r="AJ29" s="58"/>
      <c r="AK29" s="58">
        <v>0</v>
      </c>
      <c r="AL29" s="58">
        <v>0</v>
      </c>
      <c r="AM29" s="58">
        <v>0</v>
      </c>
      <c r="AN29" s="58"/>
      <c r="AO29" s="88"/>
      <c r="AP29" s="88"/>
      <c r="AQ29" s="118"/>
      <c r="AR29" s="165"/>
      <c r="AS29" s="165"/>
      <c r="AT29" s="121"/>
      <c r="AU29" s="117"/>
    </row>
    <row r="30" spans="1:47" s="52" customFormat="1" ht="20.25" customHeight="1">
      <c r="A30" s="115"/>
      <c r="B30" s="115"/>
      <c r="C30" s="119"/>
      <c r="D30" s="114"/>
      <c r="E30" s="115"/>
      <c r="F30" s="115"/>
      <c r="G30" s="93" t="s">
        <v>10</v>
      </c>
      <c r="H30" s="8">
        <f>R30+AM30</f>
        <v>153847205</v>
      </c>
      <c r="I30" s="8">
        <v>0</v>
      </c>
      <c r="J30" s="8">
        <v>0</v>
      </c>
      <c r="K30" s="8">
        <v>0</v>
      </c>
      <c r="L30" s="8"/>
      <c r="M30" s="8">
        <v>102102454</v>
      </c>
      <c r="N30" s="8">
        <v>102102454</v>
      </c>
      <c r="O30" s="8">
        <v>102102451</v>
      </c>
      <c r="P30" s="8">
        <v>102102451</v>
      </c>
      <c r="Q30" s="8">
        <v>102102451</v>
      </c>
      <c r="R30" s="8">
        <v>102102451</v>
      </c>
      <c r="S30" s="8">
        <v>51744754</v>
      </c>
      <c r="T30" s="8">
        <v>51744754</v>
      </c>
      <c r="U30" s="8">
        <v>51744754</v>
      </c>
      <c r="V30" s="8">
        <v>51744754</v>
      </c>
      <c r="W30" s="8"/>
      <c r="X30" s="8"/>
      <c r="Y30" s="8">
        <v>0</v>
      </c>
      <c r="Z30" s="8"/>
      <c r="AA30" s="8"/>
      <c r="AB30" s="8"/>
      <c r="AC30" s="8"/>
      <c r="AD30" s="8"/>
      <c r="AE30" s="8">
        <v>0</v>
      </c>
      <c r="AF30" s="8"/>
      <c r="AG30" s="8"/>
      <c r="AH30" s="8"/>
      <c r="AI30" s="8"/>
      <c r="AJ30" s="8"/>
      <c r="AK30" s="8">
        <v>23092133</v>
      </c>
      <c r="AL30" s="8">
        <v>37864100</v>
      </c>
      <c r="AM30" s="8">
        <v>51744754</v>
      </c>
      <c r="AN30" s="8"/>
      <c r="AO30" s="88">
        <f aca="true" t="shared" si="10" ref="AO29:AO32">AM30/V30</f>
        <v>1</v>
      </c>
      <c r="AP30" s="88"/>
      <c r="AQ30" s="118"/>
      <c r="AR30" s="165"/>
      <c r="AS30" s="165"/>
      <c r="AT30" s="121"/>
      <c r="AU30" s="117"/>
    </row>
    <row r="31" spans="1:47" s="52" customFormat="1" ht="20.25" customHeight="1">
      <c r="A31" s="115"/>
      <c r="B31" s="115"/>
      <c r="C31" s="119"/>
      <c r="D31" s="114"/>
      <c r="E31" s="115"/>
      <c r="F31" s="115"/>
      <c r="G31" s="93" t="s">
        <v>11</v>
      </c>
      <c r="H31" s="58">
        <v>0.9</v>
      </c>
      <c r="I31" s="58">
        <v>0.1</v>
      </c>
      <c r="J31" s="58">
        <v>0.1</v>
      </c>
      <c r="K31" s="58">
        <v>0.1</v>
      </c>
      <c r="L31" s="58">
        <v>0.1</v>
      </c>
      <c r="M31" s="58">
        <v>0.3</v>
      </c>
      <c r="N31" s="58">
        <v>0.3</v>
      </c>
      <c r="O31" s="58">
        <v>0.3</v>
      </c>
      <c r="P31" s="58">
        <v>0.3</v>
      </c>
      <c r="Q31" s="58">
        <v>0.3</v>
      </c>
      <c r="R31" s="58">
        <v>0.3</v>
      </c>
      <c r="S31" s="58">
        <v>0.55</v>
      </c>
      <c r="T31" s="58">
        <v>0.55</v>
      </c>
      <c r="U31" s="58">
        <v>0.55</v>
      </c>
      <c r="V31" s="58">
        <v>0.52</v>
      </c>
      <c r="W31" s="58"/>
      <c r="X31" s="58"/>
      <c r="Y31" s="58">
        <f>Y29+Y27</f>
        <v>0.75</v>
      </c>
      <c r="Z31" s="58"/>
      <c r="AA31" s="58"/>
      <c r="AB31" s="58"/>
      <c r="AC31" s="58"/>
      <c r="AD31" s="58"/>
      <c r="AE31" s="58">
        <f>AE29+AE27</f>
        <v>0.9</v>
      </c>
      <c r="AF31" s="58"/>
      <c r="AG31" s="58"/>
      <c r="AH31" s="58"/>
      <c r="AI31" s="58"/>
      <c r="AJ31" s="58"/>
      <c r="AK31" s="58">
        <v>0.3625</v>
      </c>
      <c r="AL31" s="58">
        <v>0.425</v>
      </c>
      <c r="AM31" s="58">
        <v>0.4875</v>
      </c>
      <c r="AN31" s="58"/>
      <c r="AO31" s="88">
        <f t="shared" si="10"/>
        <v>0.9375</v>
      </c>
      <c r="AP31" s="88"/>
      <c r="AQ31" s="118"/>
      <c r="AR31" s="165"/>
      <c r="AS31" s="165"/>
      <c r="AT31" s="121"/>
      <c r="AU31" s="117"/>
    </row>
    <row r="32" spans="1:47" s="52" customFormat="1" ht="20.25" customHeight="1">
      <c r="A32" s="115"/>
      <c r="B32" s="115"/>
      <c r="C32" s="119"/>
      <c r="D32" s="114"/>
      <c r="E32" s="115"/>
      <c r="F32" s="115"/>
      <c r="G32" s="93" t="s">
        <v>12</v>
      </c>
      <c r="H32" s="57">
        <f>H30+H28</f>
        <v>2206709591.0037155</v>
      </c>
      <c r="I32" s="57">
        <v>209533986.00371528</v>
      </c>
      <c r="J32" s="57">
        <f aca="true" t="shared" si="11" ref="J32:AP32">J30+J28</f>
        <v>209533986.00371528</v>
      </c>
      <c r="K32" s="57">
        <f t="shared" si="11"/>
        <v>209533986.00371528</v>
      </c>
      <c r="L32" s="57">
        <f t="shared" si="11"/>
        <v>199088165.00371528</v>
      </c>
      <c r="M32" s="57">
        <f t="shared" si="11"/>
        <v>296287454</v>
      </c>
      <c r="N32" s="57">
        <f t="shared" si="11"/>
        <v>296287454</v>
      </c>
      <c r="O32" s="57">
        <f t="shared" si="11"/>
        <v>296287451</v>
      </c>
      <c r="P32" s="57">
        <f t="shared" si="11"/>
        <v>319679851</v>
      </c>
      <c r="Q32" s="57">
        <f t="shared" si="11"/>
        <v>319679851</v>
      </c>
      <c r="R32" s="57">
        <v>274726713</v>
      </c>
      <c r="S32" s="57">
        <f t="shared" si="11"/>
        <v>373744754</v>
      </c>
      <c r="T32" s="85">
        <f t="shared" si="11"/>
        <v>373744754</v>
      </c>
      <c r="U32" s="85">
        <f t="shared" si="11"/>
        <v>373744754</v>
      </c>
      <c r="V32" s="57">
        <f t="shared" si="11"/>
        <v>473047420</v>
      </c>
      <c r="W32" s="57">
        <f t="shared" si="11"/>
        <v>0</v>
      </c>
      <c r="X32" s="57">
        <f t="shared" si="11"/>
        <v>0</v>
      </c>
      <c r="Y32" s="57">
        <f t="shared" si="11"/>
        <v>642242000</v>
      </c>
      <c r="Z32" s="57">
        <f t="shared" si="11"/>
        <v>0</v>
      </c>
      <c r="AA32" s="57">
        <f t="shared" si="11"/>
        <v>0</v>
      </c>
      <c r="AB32" s="57">
        <f t="shared" si="11"/>
        <v>0</v>
      </c>
      <c r="AC32" s="57">
        <f t="shared" si="11"/>
        <v>0</v>
      </c>
      <c r="AD32" s="57">
        <f t="shared" si="11"/>
        <v>0</v>
      </c>
      <c r="AE32" s="57">
        <f t="shared" si="11"/>
        <v>661509000</v>
      </c>
      <c r="AF32" s="57">
        <f t="shared" si="11"/>
        <v>0</v>
      </c>
      <c r="AG32" s="57">
        <f t="shared" si="11"/>
        <v>0</v>
      </c>
      <c r="AH32" s="57">
        <f t="shared" si="11"/>
        <v>0</v>
      </c>
      <c r="AI32" s="57">
        <f t="shared" si="11"/>
        <v>0</v>
      </c>
      <c r="AJ32" s="57">
        <f t="shared" si="11"/>
        <v>0</v>
      </c>
      <c r="AK32" s="57">
        <v>191857966</v>
      </c>
      <c r="AL32" s="57">
        <v>229295547</v>
      </c>
      <c r="AM32" s="57">
        <f t="shared" si="11"/>
        <v>243176201</v>
      </c>
      <c r="AN32" s="57">
        <f t="shared" si="11"/>
        <v>0</v>
      </c>
      <c r="AO32" s="88">
        <f t="shared" si="10"/>
        <v>0.5140630531290077</v>
      </c>
      <c r="AP32" s="88">
        <f aca="true" t="shared" si="12" ref="AP29:AP32">(L32+R32+AM32)/H32</f>
        <v>0.32491410828444983</v>
      </c>
      <c r="AQ32" s="118"/>
      <c r="AR32" s="165"/>
      <c r="AS32" s="165"/>
      <c r="AT32" s="121"/>
      <c r="AU32" s="117"/>
    </row>
    <row r="33" spans="1:47" s="52" customFormat="1" ht="20.25" customHeight="1">
      <c r="A33" s="115"/>
      <c r="B33" s="115">
        <v>5</v>
      </c>
      <c r="C33" s="119" t="s">
        <v>93</v>
      </c>
      <c r="D33" s="114" t="s">
        <v>88</v>
      </c>
      <c r="E33" s="115">
        <f>+GESTIÓN!D13</f>
        <v>70</v>
      </c>
      <c r="F33" s="115"/>
      <c r="G33" s="93" t="s">
        <v>7</v>
      </c>
      <c r="H33" s="58">
        <v>1</v>
      </c>
      <c r="I33" s="58">
        <v>1</v>
      </c>
      <c r="J33" s="58">
        <v>1</v>
      </c>
      <c r="K33" s="58">
        <v>1</v>
      </c>
      <c r="L33" s="58">
        <v>1</v>
      </c>
      <c r="M33" s="58">
        <v>1</v>
      </c>
      <c r="N33" s="58">
        <v>1</v>
      </c>
      <c r="O33" s="58">
        <v>1</v>
      </c>
      <c r="P33" s="58">
        <v>1</v>
      </c>
      <c r="Q33" s="58">
        <v>1</v>
      </c>
      <c r="R33" s="58">
        <v>1</v>
      </c>
      <c r="S33" s="58">
        <v>1</v>
      </c>
      <c r="T33" s="58">
        <v>1</v>
      </c>
      <c r="U33" s="58">
        <v>1</v>
      </c>
      <c r="V33" s="58">
        <v>1</v>
      </c>
      <c r="W33" s="58"/>
      <c r="X33" s="58"/>
      <c r="Y33" s="58">
        <v>1</v>
      </c>
      <c r="Z33" s="58"/>
      <c r="AA33" s="58"/>
      <c r="AB33" s="58"/>
      <c r="AC33" s="58"/>
      <c r="AD33" s="58"/>
      <c r="AE33" s="58">
        <v>1</v>
      </c>
      <c r="AF33" s="58"/>
      <c r="AG33" s="58"/>
      <c r="AH33" s="58"/>
      <c r="AI33" s="58"/>
      <c r="AJ33" s="58"/>
      <c r="AK33" s="58">
        <v>1</v>
      </c>
      <c r="AL33" s="58">
        <v>1</v>
      </c>
      <c r="AM33" s="58">
        <v>1</v>
      </c>
      <c r="AN33" s="58"/>
      <c r="AO33" s="88">
        <f>AM33/V33</f>
        <v>1</v>
      </c>
      <c r="AP33" s="88">
        <f>9/16</f>
        <v>0.5625</v>
      </c>
      <c r="AQ33" s="127" t="s">
        <v>252</v>
      </c>
      <c r="AR33" s="163" t="s">
        <v>223</v>
      </c>
      <c r="AS33" s="163" t="s">
        <v>224</v>
      </c>
      <c r="AT33" s="117" t="s">
        <v>253</v>
      </c>
      <c r="AU33" s="119" t="s">
        <v>249</v>
      </c>
    </row>
    <row r="34" spans="1:47" s="52" customFormat="1" ht="20.25" customHeight="1">
      <c r="A34" s="115"/>
      <c r="B34" s="115"/>
      <c r="C34" s="119"/>
      <c r="D34" s="114"/>
      <c r="E34" s="115"/>
      <c r="F34" s="115"/>
      <c r="G34" s="93" t="s">
        <v>8</v>
      </c>
      <c r="H34" s="8">
        <f>K34+Q34+S34+Y34+AE34</f>
        <v>515071460</v>
      </c>
      <c r="I34" s="8">
        <v>69391993</v>
      </c>
      <c r="J34" s="8">
        <v>69391993</v>
      </c>
      <c r="K34" s="8">
        <v>69391993</v>
      </c>
      <c r="L34" s="8">
        <v>67986272</v>
      </c>
      <c r="M34" s="8">
        <v>74198000</v>
      </c>
      <c r="N34" s="8">
        <v>74198000</v>
      </c>
      <c r="O34" s="8">
        <v>74198000</v>
      </c>
      <c r="P34" s="8">
        <v>92066467</v>
      </c>
      <c r="Q34" s="8">
        <v>92066467</v>
      </c>
      <c r="R34" s="8">
        <v>92066467</v>
      </c>
      <c r="S34" s="8">
        <v>124000000</v>
      </c>
      <c r="T34" s="8">
        <v>124000000</v>
      </c>
      <c r="U34" s="8">
        <v>124000000</v>
      </c>
      <c r="V34" s="8">
        <v>124000000</v>
      </c>
      <c r="W34" s="8"/>
      <c r="X34" s="8"/>
      <c r="Y34" s="8">
        <v>113110000</v>
      </c>
      <c r="Z34" s="8"/>
      <c r="AA34" s="8"/>
      <c r="AB34" s="8"/>
      <c r="AC34" s="8"/>
      <c r="AD34" s="8"/>
      <c r="AE34" s="8">
        <v>116503000</v>
      </c>
      <c r="AF34" s="8"/>
      <c r="AG34" s="8"/>
      <c r="AH34" s="8"/>
      <c r="AI34" s="8"/>
      <c r="AJ34" s="8"/>
      <c r="AK34" s="8">
        <v>73950600</v>
      </c>
      <c r="AL34" s="8">
        <v>73950600</v>
      </c>
      <c r="AM34" s="8">
        <v>73950600</v>
      </c>
      <c r="AN34" s="8"/>
      <c r="AO34" s="88">
        <f>AM34/V34</f>
        <v>0.5963758064516129</v>
      </c>
      <c r="AP34" s="88">
        <f>(L34+R34+AM34)/H34</f>
        <v>0.4543123763836575</v>
      </c>
      <c r="AQ34" s="164"/>
      <c r="AR34" s="163"/>
      <c r="AS34" s="163"/>
      <c r="AT34" s="118"/>
      <c r="AU34" s="119"/>
    </row>
    <row r="35" spans="1:47" s="52" customFormat="1" ht="20.25" customHeight="1">
      <c r="A35" s="115"/>
      <c r="B35" s="115"/>
      <c r="C35" s="119"/>
      <c r="D35" s="114"/>
      <c r="E35" s="115"/>
      <c r="F35" s="115"/>
      <c r="G35" s="93" t="s">
        <v>9</v>
      </c>
      <c r="H35" s="58">
        <v>0</v>
      </c>
      <c r="I35" s="58">
        <v>0</v>
      </c>
      <c r="J35" s="58">
        <v>0</v>
      </c>
      <c r="K35" s="58">
        <v>0</v>
      </c>
      <c r="L35" s="58">
        <v>0</v>
      </c>
      <c r="M35" s="58">
        <v>0</v>
      </c>
      <c r="N35" s="58">
        <v>0</v>
      </c>
      <c r="O35" s="58">
        <v>0</v>
      </c>
      <c r="P35" s="58">
        <v>0</v>
      </c>
      <c r="Q35" s="58">
        <v>0</v>
      </c>
      <c r="R35" s="58">
        <v>0</v>
      </c>
      <c r="S35" s="58">
        <v>0</v>
      </c>
      <c r="T35" s="58">
        <v>0</v>
      </c>
      <c r="U35" s="58">
        <v>0</v>
      </c>
      <c r="V35" s="58">
        <v>0</v>
      </c>
      <c r="W35" s="58"/>
      <c r="X35" s="58"/>
      <c r="Y35" s="58">
        <v>0</v>
      </c>
      <c r="Z35" s="58"/>
      <c r="AA35" s="58"/>
      <c r="AB35" s="58"/>
      <c r="AC35" s="58"/>
      <c r="AD35" s="58"/>
      <c r="AE35" s="58">
        <v>0</v>
      </c>
      <c r="AF35" s="58"/>
      <c r="AG35" s="58"/>
      <c r="AH35" s="58"/>
      <c r="AI35" s="58"/>
      <c r="AJ35" s="58"/>
      <c r="AK35" s="58">
        <v>0</v>
      </c>
      <c r="AL35" s="58">
        <v>0</v>
      </c>
      <c r="AM35" s="58">
        <v>0</v>
      </c>
      <c r="AN35" s="58"/>
      <c r="AO35" s="88"/>
      <c r="AP35" s="88"/>
      <c r="AQ35" s="164"/>
      <c r="AR35" s="163"/>
      <c r="AS35" s="163"/>
      <c r="AT35" s="118"/>
      <c r="AU35" s="119"/>
    </row>
    <row r="36" spans="1:47" s="52" customFormat="1" ht="20.25" customHeight="1">
      <c r="A36" s="115"/>
      <c r="B36" s="115"/>
      <c r="C36" s="119"/>
      <c r="D36" s="114"/>
      <c r="E36" s="115"/>
      <c r="F36" s="115"/>
      <c r="G36" s="93" t="s">
        <v>10</v>
      </c>
      <c r="H36" s="8">
        <f>R36+AM36</f>
        <v>46222877</v>
      </c>
      <c r="I36" s="8">
        <v>0</v>
      </c>
      <c r="J36" s="8">
        <v>0</v>
      </c>
      <c r="K36" s="8">
        <v>0</v>
      </c>
      <c r="L36" s="8">
        <v>0</v>
      </c>
      <c r="M36" s="8">
        <v>39455841</v>
      </c>
      <c r="N36" s="8">
        <v>39455841</v>
      </c>
      <c r="O36" s="8">
        <v>39455840</v>
      </c>
      <c r="P36" s="8">
        <v>39455840</v>
      </c>
      <c r="Q36" s="8">
        <v>39455840</v>
      </c>
      <c r="R36" s="8">
        <v>39455840</v>
      </c>
      <c r="S36" s="8">
        <v>6767037</v>
      </c>
      <c r="T36" s="8">
        <v>6767037</v>
      </c>
      <c r="U36" s="8">
        <v>6767037</v>
      </c>
      <c r="V36" s="8">
        <v>6767037</v>
      </c>
      <c r="W36" s="8"/>
      <c r="X36" s="8"/>
      <c r="Y36" s="8">
        <v>0</v>
      </c>
      <c r="Z36" s="8"/>
      <c r="AA36" s="8"/>
      <c r="AB36" s="8"/>
      <c r="AC36" s="8"/>
      <c r="AD36" s="8"/>
      <c r="AE36" s="8">
        <v>0</v>
      </c>
      <c r="AF36" s="8"/>
      <c r="AG36" s="8"/>
      <c r="AH36" s="8"/>
      <c r="AI36" s="8"/>
      <c r="AJ36" s="8"/>
      <c r="AK36" s="8">
        <v>5652500</v>
      </c>
      <c r="AL36" s="8">
        <v>5652500</v>
      </c>
      <c r="AM36" s="8">
        <v>6767037</v>
      </c>
      <c r="AN36" s="8"/>
      <c r="AO36" s="88">
        <f aca="true" t="shared" si="13" ref="AO36:AO38">AM36/V36</f>
        <v>1</v>
      </c>
      <c r="AP36" s="88"/>
      <c r="AQ36" s="164"/>
      <c r="AR36" s="163"/>
      <c r="AS36" s="163"/>
      <c r="AT36" s="118"/>
      <c r="AU36" s="119"/>
    </row>
    <row r="37" spans="1:47" s="52" customFormat="1" ht="20.25" customHeight="1">
      <c r="A37" s="115"/>
      <c r="B37" s="115"/>
      <c r="C37" s="119"/>
      <c r="D37" s="114"/>
      <c r="E37" s="115"/>
      <c r="F37" s="115"/>
      <c r="G37" s="93" t="s">
        <v>11</v>
      </c>
      <c r="H37" s="58">
        <f aca="true" t="shared" si="14" ref="H37:W38">H35+H33</f>
        <v>1</v>
      </c>
      <c r="I37" s="58">
        <v>1</v>
      </c>
      <c r="J37" s="58">
        <f t="shared" si="14"/>
        <v>1</v>
      </c>
      <c r="K37" s="58">
        <f t="shared" si="14"/>
        <v>1</v>
      </c>
      <c r="L37" s="58">
        <v>1</v>
      </c>
      <c r="M37" s="58">
        <v>1</v>
      </c>
      <c r="N37" s="58">
        <f>N35+N33</f>
        <v>1</v>
      </c>
      <c r="O37" s="58">
        <v>1</v>
      </c>
      <c r="P37" s="58">
        <v>1</v>
      </c>
      <c r="Q37" s="58">
        <v>1</v>
      </c>
      <c r="R37" s="58">
        <v>1</v>
      </c>
      <c r="S37" s="58">
        <v>1</v>
      </c>
      <c r="T37" s="58">
        <v>1</v>
      </c>
      <c r="U37" s="58">
        <v>1</v>
      </c>
      <c r="V37" s="58">
        <v>1</v>
      </c>
      <c r="W37" s="58"/>
      <c r="X37" s="58"/>
      <c r="Y37" s="58">
        <f>Y35+Y33</f>
        <v>1</v>
      </c>
      <c r="Z37" s="58"/>
      <c r="AA37" s="58"/>
      <c r="AB37" s="58"/>
      <c r="AC37" s="58"/>
      <c r="AD37" s="58"/>
      <c r="AE37" s="58">
        <f>AE35+AE33</f>
        <v>1</v>
      </c>
      <c r="AF37" s="58"/>
      <c r="AG37" s="58"/>
      <c r="AH37" s="58"/>
      <c r="AI37" s="58"/>
      <c r="AJ37" s="58"/>
      <c r="AK37" s="58">
        <v>1</v>
      </c>
      <c r="AL37" s="58">
        <v>1</v>
      </c>
      <c r="AM37" s="58">
        <v>1</v>
      </c>
      <c r="AN37" s="58"/>
      <c r="AO37" s="88">
        <f t="shared" si="13"/>
        <v>1</v>
      </c>
      <c r="AP37" s="88"/>
      <c r="AQ37" s="164"/>
      <c r="AR37" s="163"/>
      <c r="AS37" s="163"/>
      <c r="AT37" s="118"/>
      <c r="AU37" s="119"/>
    </row>
    <row r="38" spans="1:47" s="52" customFormat="1" ht="20.25" customHeight="1">
      <c r="A38" s="115"/>
      <c r="B38" s="115"/>
      <c r="C38" s="119"/>
      <c r="D38" s="114"/>
      <c r="E38" s="115"/>
      <c r="F38" s="115"/>
      <c r="G38" s="93" t="s">
        <v>12</v>
      </c>
      <c r="H38" s="57">
        <f t="shared" si="14"/>
        <v>561294337</v>
      </c>
      <c r="I38" s="57">
        <v>69391993</v>
      </c>
      <c r="J38" s="57">
        <f t="shared" si="14"/>
        <v>69391993</v>
      </c>
      <c r="K38" s="57">
        <f t="shared" si="14"/>
        <v>69391993</v>
      </c>
      <c r="L38" s="57">
        <f t="shared" si="14"/>
        <v>67986272</v>
      </c>
      <c r="M38" s="57">
        <f t="shared" si="14"/>
        <v>113653841</v>
      </c>
      <c r="N38" s="57">
        <f t="shared" si="14"/>
        <v>113653841</v>
      </c>
      <c r="O38" s="57">
        <f t="shared" si="14"/>
        <v>113653840</v>
      </c>
      <c r="P38" s="57">
        <f t="shared" si="14"/>
        <v>131522307</v>
      </c>
      <c r="Q38" s="57">
        <f t="shared" si="14"/>
        <v>131522307</v>
      </c>
      <c r="R38" s="57">
        <v>131522307</v>
      </c>
      <c r="S38" s="57">
        <f t="shared" si="14"/>
        <v>130767037</v>
      </c>
      <c r="T38" s="85">
        <f t="shared" si="14"/>
        <v>130767037</v>
      </c>
      <c r="U38" s="85">
        <f t="shared" si="14"/>
        <v>130767037</v>
      </c>
      <c r="V38" s="57">
        <f t="shared" si="14"/>
        <v>130767037</v>
      </c>
      <c r="W38" s="57">
        <f t="shared" si="14"/>
        <v>0</v>
      </c>
      <c r="X38" s="57">
        <f aca="true" t="shared" si="15" ref="X38:AP38">X36+X34</f>
        <v>0</v>
      </c>
      <c r="Y38" s="57">
        <f t="shared" si="15"/>
        <v>113110000</v>
      </c>
      <c r="Z38" s="57">
        <f t="shared" si="15"/>
        <v>0</v>
      </c>
      <c r="AA38" s="57">
        <f t="shared" si="15"/>
        <v>0</v>
      </c>
      <c r="AB38" s="57">
        <f t="shared" si="15"/>
        <v>0</v>
      </c>
      <c r="AC38" s="57">
        <f t="shared" si="15"/>
        <v>0</v>
      </c>
      <c r="AD38" s="57">
        <f t="shared" si="15"/>
        <v>0</v>
      </c>
      <c r="AE38" s="57">
        <f t="shared" si="15"/>
        <v>116503000</v>
      </c>
      <c r="AF38" s="57">
        <f t="shared" si="15"/>
        <v>0</v>
      </c>
      <c r="AG38" s="57">
        <f t="shared" si="15"/>
        <v>0</v>
      </c>
      <c r="AH38" s="57">
        <f t="shared" si="15"/>
        <v>0</v>
      </c>
      <c r="AI38" s="57">
        <f t="shared" si="15"/>
        <v>0</v>
      </c>
      <c r="AJ38" s="57">
        <f t="shared" si="15"/>
        <v>0</v>
      </c>
      <c r="AK38" s="57">
        <v>79603100</v>
      </c>
      <c r="AL38" s="57">
        <v>79603100</v>
      </c>
      <c r="AM38" s="57">
        <f t="shared" si="15"/>
        <v>80717637</v>
      </c>
      <c r="AN38" s="57">
        <f t="shared" si="15"/>
        <v>0</v>
      </c>
      <c r="AO38" s="88">
        <f t="shared" si="13"/>
        <v>0.6172628733646385</v>
      </c>
      <c r="AP38" s="88">
        <f aca="true" t="shared" si="16" ref="AP38">(L38+R38+AM38)/H38</f>
        <v>0.49925003251903466</v>
      </c>
      <c r="AQ38" s="164"/>
      <c r="AR38" s="163"/>
      <c r="AS38" s="163"/>
      <c r="AT38" s="118"/>
      <c r="AU38" s="119"/>
    </row>
    <row r="39" spans="1:47" s="52" customFormat="1" ht="20.25" customHeight="1">
      <c r="A39" s="115"/>
      <c r="B39" s="115">
        <v>6</v>
      </c>
      <c r="C39" s="119" t="s">
        <v>104</v>
      </c>
      <c r="D39" s="114" t="s">
        <v>88</v>
      </c>
      <c r="E39" s="115">
        <v>71</v>
      </c>
      <c r="F39" s="115"/>
      <c r="G39" s="93" t="s">
        <v>7</v>
      </c>
      <c r="H39" s="54">
        <v>1</v>
      </c>
      <c r="I39" s="54">
        <v>1</v>
      </c>
      <c r="J39" s="54">
        <v>1</v>
      </c>
      <c r="K39" s="54">
        <v>1</v>
      </c>
      <c r="L39" s="54">
        <v>1</v>
      </c>
      <c r="M39" s="54">
        <v>1</v>
      </c>
      <c r="N39" s="54">
        <v>1</v>
      </c>
      <c r="O39" s="54">
        <v>1</v>
      </c>
      <c r="P39" s="54">
        <v>1</v>
      </c>
      <c r="Q39" s="54">
        <v>1</v>
      </c>
      <c r="R39" s="54">
        <v>1</v>
      </c>
      <c r="S39" s="54">
        <v>1</v>
      </c>
      <c r="T39" s="54">
        <v>1</v>
      </c>
      <c r="U39" s="54">
        <v>1</v>
      </c>
      <c r="V39" s="54">
        <v>1</v>
      </c>
      <c r="W39" s="54"/>
      <c r="X39" s="54"/>
      <c r="Y39" s="54">
        <v>1</v>
      </c>
      <c r="Z39" s="54"/>
      <c r="AA39" s="54"/>
      <c r="AB39" s="54"/>
      <c r="AC39" s="54"/>
      <c r="AD39" s="54"/>
      <c r="AE39" s="54">
        <v>1</v>
      </c>
      <c r="AF39" s="54"/>
      <c r="AG39" s="54"/>
      <c r="AH39" s="54"/>
      <c r="AI39" s="54"/>
      <c r="AJ39" s="54"/>
      <c r="AK39" s="54">
        <v>1</v>
      </c>
      <c r="AL39" s="54">
        <v>1</v>
      </c>
      <c r="AM39" s="54">
        <v>1</v>
      </c>
      <c r="AN39" s="54"/>
      <c r="AO39" s="88">
        <f>AM39/V39</f>
        <v>1</v>
      </c>
      <c r="AP39" s="88">
        <v>0.6</v>
      </c>
      <c r="AQ39" s="117" t="s">
        <v>251</v>
      </c>
      <c r="AR39" s="163" t="s">
        <v>223</v>
      </c>
      <c r="AS39" s="163" t="s">
        <v>224</v>
      </c>
      <c r="AT39" s="120" t="s">
        <v>254</v>
      </c>
      <c r="AU39" s="120" t="s">
        <v>266</v>
      </c>
    </row>
    <row r="40" spans="1:47" s="52" customFormat="1" ht="20.25" customHeight="1">
      <c r="A40" s="115"/>
      <c r="B40" s="115"/>
      <c r="C40" s="119"/>
      <c r="D40" s="114"/>
      <c r="E40" s="115"/>
      <c r="F40" s="115"/>
      <c r="G40" s="93" t="s">
        <v>8</v>
      </c>
      <c r="H40" s="8">
        <f>K40+Q40+S40+Y40+AE40</f>
        <v>4776832269</v>
      </c>
      <c r="I40" s="8">
        <v>655805237</v>
      </c>
      <c r="J40" s="8">
        <v>655805237</v>
      </c>
      <c r="K40" s="8">
        <v>655805237</v>
      </c>
      <c r="L40" s="8">
        <v>655635489</v>
      </c>
      <c r="M40" s="8">
        <v>781542000</v>
      </c>
      <c r="N40" s="8">
        <v>781542000</v>
      </c>
      <c r="O40" s="8">
        <v>781542000</v>
      </c>
      <c r="P40" s="8">
        <v>652788032</v>
      </c>
      <c r="Q40" s="8">
        <v>652788032</v>
      </c>
      <c r="R40" s="8">
        <v>638253200</v>
      </c>
      <c r="S40" s="8">
        <v>994000000</v>
      </c>
      <c r="T40" s="8">
        <v>994000000</v>
      </c>
      <c r="U40" s="8">
        <v>994000000</v>
      </c>
      <c r="V40" s="8">
        <v>894697334</v>
      </c>
      <c r="W40" s="8"/>
      <c r="X40" s="8"/>
      <c r="Y40" s="8">
        <v>1218837000</v>
      </c>
      <c r="Z40" s="8"/>
      <c r="AA40" s="8"/>
      <c r="AB40" s="8"/>
      <c r="AC40" s="8"/>
      <c r="AD40" s="8"/>
      <c r="AE40" s="8">
        <v>1255402000</v>
      </c>
      <c r="AF40" s="8"/>
      <c r="AG40" s="8"/>
      <c r="AH40" s="8"/>
      <c r="AI40" s="8"/>
      <c r="AJ40" s="8"/>
      <c r="AK40" s="8">
        <v>689694000</v>
      </c>
      <c r="AL40" s="8">
        <v>702616000</v>
      </c>
      <c r="AM40" s="8">
        <v>647163133</v>
      </c>
      <c r="AN40" s="8"/>
      <c r="AO40" s="88">
        <f>AM40/V40</f>
        <v>0.7233319117054617</v>
      </c>
      <c r="AP40" s="88">
        <f>(L40+R40+AM40)/H40</f>
        <v>0.4063470753613769</v>
      </c>
      <c r="AQ40" s="118"/>
      <c r="AR40" s="163"/>
      <c r="AS40" s="163"/>
      <c r="AT40" s="121"/>
      <c r="AU40" s="120"/>
    </row>
    <row r="41" spans="1:47" s="52" customFormat="1" ht="20.25" customHeight="1">
      <c r="A41" s="115"/>
      <c r="B41" s="115"/>
      <c r="C41" s="119"/>
      <c r="D41" s="114"/>
      <c r="E41" s="115"/>
      <c r="F41" s="115"/>
      <c r="G41" s="93" t="s">
        <v>9</v>
      </c>
      <c r="H41" s="55">
        <v>0</v>
      </c>
      <c r="I41" s="55">
        <v>0</v>
      </c>
      <c r="J41" s="55">
        <v>0</v>
      </c>
      <c r="K41" s="55">
        <v>0</v>
      </c>
      <c r="L41" s="55">
        <v>0</v>
      </c>
      <c r="M41" s="55">
        <v>0</v>
      </c>
      <c r="N41" s="55">
        <v>0</v>
      </c>
      <c r="O41" s="55">
        <v>0</v>
      </c>
      <c r="P41" s="55">
        <v>0</v>
      </c>
      <c r="Q41" s="55">
        <v>0</v>
      </c>
      <c r="R41" s="55">
        <v>0</v>
      </c>
      <c r="S41" s="55">
        <v>0</v>
      </c>
      <c r="T41" s="55">
        <v>0</v>
      </c>
      <c r="U41" s="55">
        <v>0</v>
      </c>
      <c r="V41" s="55">
        <v>0</v>
      </c>
      <c r="W41" s="55"/>
      <c r="X41" s="55"/>
      <c r="Y41" s="55">
        <v>0</v>
      </c>
      <c r="Z41" s="55"/>
      <c r="AA41" s="55"/>
      <c r="AB41" s="55"/>
      <c r="AC41" s="55"/>
      <c r="AD41" s="55"/>
      <c r="AE41" s="55">
        <v>0</v>
      </c>
      <c r="AF41" s="55"/>
      <c r="AG41" s="55"/>
      <c r="AH41" s="55"/>
      <c r="AI41" s="55"/>
      <c r="AJ41" s="55"/>
      <c r="AK41" s="55">
        <v>0</v>
      </c>
      <c r="AL41" s="55">
        <v>0</v>
      </c>
      <c r="AM41" s="55">
        <v>0</v>
      </c>
      <c r="AN41" s="55"/>
      <c r="AO41" s="88"/>
      <c r="AP41" s="88"/>
      <c r="AQ41" s="118"/>
      <c r="AR41" s="163"/>
      <c r="AS41" s="163"/>
      <c r="AT41" s="121"/>
      <c r="AU41" s="120"/>
    </row>
    <row r="42" spans="1:47" s="52" customFormat="1" ht="20.25" customHeight="1">
      <c r="A42" s="115"/>
      <c r="B42" s="115"/>
      <c r="C42" s="119"/>
      <c r="D42" s="114"/>
      <c r="E42" s="115"/>
      <c r="F42" s="115"/>
      <c r="G42" s="93" t="s">
        <v>10</v>
      </c>
      <c r="H42" s="8">
        <f>R42+AM42</f>
        <v>317303372</v>
      </c>
      <c r="I42" s="8">
        <v>0</v>
      </c>
      <c r="J42" s="8">
        <v>0</v>
      </c>
      <c r="K42" s="8">
        <v>0</v>
      </c>
      <c r="L42" s="8">
        <v>0</v>
      </c>
      <c r="M42" s="8">
        <v>241084572</v>
      </c>
      <c r="N42" s="8">
        <v>241084572</v>
      </c>
      <c r="O42" s="8">
        <v>241084572</v>
      </c>
      <c r="P42" s="8">
        <v>241084572</v>
      </c>
      <c r="Q42" s="8">
        <v>241084572</v>
      </c>
      <c r="R42" s="8">
        <v>241084572</v>
      </c>
      <c r="S42" s="8">
        <v>104536133</v>
      </c>
      <c r="T42" s="8">
        <v>104536133</v>
      </c>
      <c r="U42" s="8">
        <v>104536133</v>
      </c>
      <c r="V42" s="8">
        <v>104536133</v>
      </c>
      <c r="W42" s="8"/>
      <c r="X42" s="8"/>
      <c r="Y42" s="8">
        <v>0</v>
      </c>
      <c r="Z42" s="8"/>
      <c r="AA42" s="8"/>
      <c r="AB42" s="8"/>
      <c r="AC42" s="8"/>
      <c r="AD42" s="8"/>
      <c r="AE42" s="8">
        <v>0</v>
      </c>
      <c r="AF42" s="8"/>
      <c r="AG42" s="8"/>
      <c r="AH42" s="8"/>
      <c r="AI42" s="8"/>
      <c r="AJ42" s="8"/>
      <c r="AK42" s="8">
        <v>30919667</v>
      </c>
      <c r="AL42" s="8">
        <v>58123067</v>
      </c>
      <c r="AM42" s="8">
        <v>76218800</v>
      </c>
      <c r="AN42" s="8"/>
      <c r="AO42" s="88">
        <f aca="true" t="shared" si="17" ref="AO41:AO44">AM42/V42</f>
        <v>0.7291144010463827</v>
      </c>
      <c r="AP42" s="88"/>
      <c r="AQ42" s="118"/>
      <c r="AR42" s="163"/>
      <c r="AS42" s="163"/>
      <c r="AT42" s="121"/>
      <c r="AU42" s="120"/>
    </row>
    <row r="43" spans="1:47" s="52" customFormat="1" ht="20.25" customHeight="1">
      <c r="A43" s="115"/>
      <c r="B43" s="115"/>
      <c r="C43" s="119"/>
      <c r="D43" s="114"/>
      <c r="E43" s="115"/>
      <c r="F43" s="115"/>
      <c r="G43" s="93" t="s">
        <v>11</v>
      </c>
      <c r="H43" s="56">
        <f>H41+H39</f>
        <v>1</v>
      </c>
      <c r="I43" s="56">
        <v>1</v>
      </c>
      <c r="J43" s="56">
        <f>J41+J39</f>
        <v>1</v>
      </c>
      <c r="K43" s="56">
        <f>K41+K39</f>
        <v>1</v>
      </c>
      <c r="L43" s="56">
        <v>1</v>
      </c>
      <c r="M43" s="56">
        <v>1</v>
      </c>
      <c r="N43" s="56">
        <f>N41+N39</f>
        <v>1</v>
      </c>
      <c r="O43" s="56">
        <v>1</v>
      </c>
      <c r="P43" s="56">
        <v>1</v>
      </c>
      <c r="Q43" s="56">
        <v>1</v>
      </c>
      <c r="R43" s="56">
        <v>1</v>
      </c>
      <c r="S43" s="56">
        <v>1</v>
      </c>
      <c r="T43" s="56">
        <v>1</v>
      </c>
      <c r="U43" s="56">
        <v>1</v>
      </c>
      <c r="V43" s="56">
        <v>1</v>
      </c>
      <c r="W43" s="56"/>
      <c r="X43" s="56"/>
      <c r="Y43" s="56">
        <f>Y41+Y39</f>
        <v>1</v>
      </c>
      <c r="Z43" s="56"/>
      <c r="AA43" s="56"/>
      <c r="AB43" s="56"/>
      <c r="AC43" s="56"/>
      <c r="AD43" s="56"/>
      <c r="AE43" s="56">
        <f>AE41+AE39</f>
        <v>1</v>
      </c>
      <c r="AF43" s="56"/>
      <c r="AG43" s="56"/>
      <c r="AH43" s="56"/>
      <c r="AI43" s="56"/>
      <c r="AJ43" s="56"/>
      <c r="AK43" s="56">
        <v>1</v>
      </c>
      <c r="AL43" s="56">
        <v>1</v>
      </c>
      <c r="AM43" s="56">
        <v>1</v>
      </c>
      <c r="AN43" s="56"/>
      <c r="AO43" s="88">
        <f t="shared" si="17"/>
        <v>1</v>
      </c>
      <c r="AP43" s="88"/>
      <c r="AQ43" s="118"/>
      <c r="AR43" s="163"/>
      <c r="AS43" s="163"/>
      <c r="AT43" s="121"/>
      <c r="AU43" s="120"/>
    </row>
    <row r="44" spans="1:47" s="52" customFormat="1" ht="20.25" customHeight="1">
      <c r="A44" s="115"/>
      <c r="B44" s="115"/>
      <c r="C44" s="119"/>
      <c r="D44" s="114"/>
      <c r="E44" s="115"/>
      <c r="F44" s="115"/>
      <c r="G44" s="93" t="s">
        <v>12</v>
      </c>
      <c r="H44" s="57">
        <f>H42+H40</f>
        <v>5094135641</v>
      </c>
      <c r="I44" s="57">
        <v>655805237</v>
      </c>
      <c r="J44" s="57">
        <f aca="true" t="shared" si="18" ref="J44:AP44">J42+J40</f>
        <v>655805237</v>
      </c>
      <c r="K44" s="57">
        <f t="shared" si="18"/>
        <v>655805237</v>
      </c>
      <c r="L44" s="57">
        <f t="shared" si="18"/>
        <v>655635489</v>
      </c>
      <c r="M44" s="57">
        <f t="shared" si="18"/>
        <v>1022626572</v>
      </c>
      <c r="N44" s="57">
        <f t="shared" si="18"/>
        <v>1022626572</v>
      </c>
      <c r="O44" s="57">
        <f t="shared" si="18"/>
        <v>1022626572</v>
      </c>
      <c r="P44" s="57">
        <f t="shared" si="18"/>
        <v>893872604</v>
      </c>
      <c r="Q44" s="57">
        <f t="shared" si="18"/>
        <v>893872604</v>
      </c>
      <c r="R44" s="57">
        <v>879337772</v>
      </c>
      <c r="S44" s="57">
        <f t="shared" si="18"/>
        <v>1098536133</v>
      </c>
      <c r="T44" s="85">
        <f t="shared" si="18"/>
        <v>1098536133</v>
      </c>
      <c r="U44" s="85">
        <f t="shared" si="18"/>
        <v>1098536133</v>
      </c>
      <c r="V44" s="57">
        <f t="shared" si="18"/>
        <v>999233467</v>
      </c>
      <c r="W44" s="57">
        <f t="shared" si="18"/>
        <v>0</v>
      </c>
      <c r="X44" s="57">
        <f t="shared" si="18"/>
        <v>0</v>
      </c>
      <c r="Y44" s="57">
        <f t="shared" si="18"/>
        <v>1218837000</v>
      </c>
      <c r="Z44" s="57">
        <f t="shared" si="18"/>
        <v>0</v>
      </c>
      <c r="AA44" s="57">
        <f t="shared" si="18"/>
        <v>0</v>
      </c>
      <c r="AB44" s="57">
        <f t="shared" si="18"/>
        <v>0</v>
      </c>
      <c r="AC44" s="57">
        <f t="shared" si="18"/>
        <v>0</v>
      </c>
      <c r="AD44" s="57">
        <f t="shared" si="18"/>
        <v>0</v>
      </c>
      <c r="AE44" s="57">
        <f t="shared" si="18"/>
        <v>1255402000</v>
      </c>
      <c r="AF44" s="57">
        <f t="shared" si="18"/>
        <v>0</v>
      </c>
      <c r="AG44" s="57">
        <f t="shared" si="18"/>
        <v>0</v>
      </c>
      <c r="AH44" s="57">
        <f t="shared" si="18"/>
        <v>0</v>
      </c>
      <c r="AI44" s="57">
        <f t="shared" si="18"/>
        <v>0</v>
      </c>
      <c r="AJ44" s="57">
        <f t="shared" si="18"/>
        <v>0</v>
      </c>
      <c r="AK44" s="57">
        <v>720613667</v>
      </c>
      <c r="AL44" s="57">
        <v>760739067</v>
      </c>
      <c r="AM44" s="57">
        <f t="shared" si="18"/>
        <v>723381933</v>
      </c>
      <c r="AN44" s="57">
        <f t="shared" si="18"/>
        <v>0</v>
      </c>
      <c r="AO44" s="88">
        <f t="shared" si="17"/>
        <v>0.7239368544888819</v>
      </c>
      <c r="AP44" s="88">
        <f aca="true" t="shared" si="19" ref="AP41:AP44">(L44+R44+AM44)/H44</f>
        <v>0.44332451138986073</v>
      </c>
      <c r="AQ44" s="118"/>
      <c r="AR44" s="163"/>
      <c r="AS44" s="163"/>
      <c r="AT44" s="121"/>
      <c r="AU44" s="120"/>
    </row>
    <row r="45" spans="1:47" ht="31.5" customHeight="1">
      <c r="A45" s="113" t="s">
        <v>13</v>
      </c>
      <c r="B45" s="113"/>
      <c r="C45" s="113"/>
      <c r="D45" s="113"/>
      <c r="E45" s="113"/>
      <c r="F45" s="113"/>
      <c r="G45" s="94" t="s">
        <v>8</v>
      </c>
      <c r="H45" s="166">
        <f>+H10+H16+H22+H28+H34+H40</f>
        <v>14909578135.003716</v>
      </c>
      <c r="I45" s="166">
        <f aca="true" t="shared" si="20" ref="I45:AN45">+I10+I16+I22+I28+I34+I40</f>
        <v>1850231274.0037153</v>
      </c>
      <c r="J45" s="166">
        <f t="shared" si="20"/>
        <v>1850231274.0037153</v>
      </c>
      <c r="K45" s="166">
        <f t="shared" si="20"/>
        <v>1844460607.0037153</v>
      </c>
      <c r="L45" s="166">
        <f t="shared" si="20"/>
        <v>1782772928.0037153</v>
      </c>
      <c r="M45" s="166">
        <v>2372760000</v>
      </c>
      <c r="N45" s="166">
        <f t="shared" si="20"/>
        <v>2372760000</v>
      </c>
      <c r="O45" s="89">
        <f t="shared" si="20"/>
        <v>2372760000</v>
      </c>
      <c r="P45" s="89">
        <f t="shared" si="20"/>
        <v>2372760000</v>
      </c>
      <c r="Q45" s="89">
        <f t="shared" si="20"/>
        <v>2372304053</v>
      </c>
      <c r="R45" s="89">
        <f t="shared" si="20"/>
        <v>2258050247</v>
      </c>
      <c r="S45" s="89">
        <f t="shared" si="20"/>
        <v>2700000000</v>
      </c>
      <c r="T45" s="89">
        <f t="shared" si="20"/>
        <v>2700000000</v>
      </c>
      <c r="U45" s="89">
        <f t="shared" si="20"/>
        <v>2700000000</v>
      </c>
      <c r="V45" s="89">
        <f t="shared" si="20"/>
        <v>2699544053</v>
      </c>
      <c r="W45" s="89">
        <f t="shared" si="20"/>
        <v>0</v>
      </c>
      <c r="X45" s="89">
        <f t="shared" si="20"/>
        <v>0</v>
      </c>
      <c r="Y45" s="89">
        <f t="shared" si="20"/>
        <v>3937346000</v>
      </c>
      <c r="Z45" s="89">
        <f t="shared" si="20"/>
        <v>0</v>
      </c>
      <c r="AA45" s="89">
        <f t="shared" si="20"/>
        <v>0</v>
      </c>
      <c r="AB45" s="89">
        <f t="shared" si="20"/>
        <v>0</v>
      </c>
      <c r="AC45" s="89">
        <f t="shared" si="20"/>
        <v>0</v>
      </c>
      <c r="AD45" s="89">
        <f t="shared" si="20"/>
        <v>0</v>
      </c>
      <c r="AE45" s="89">
        <f t="shared" si="20"/>
        <v>4055467475</v>
      </c>
      <c r="AF45" s="89">
        <f t="shared" si="20"/>
        <v>0</v>
      </c>
      <c r="AG45" s="89">
        <f t="shared" si="20"/>
        <v>0</v>
      </c>
      <c r="AH45" s="89">
        <f t="shared" si="20"/>
        <v>0</v>
      </c>
      <c r="AI45" s="89">
        <f t="shared" si="20"/>
        <v>0</v>
      </c>
      <c r="AJ45" s="89">
        <f t="shared" si="20"/>
        <v>0</v>
      </c>
      <c r="AK45" s="89">
        <f t="shared" si="20"/>
        <v>1857407466</v>
      </c>
      <c r="AL45" s="89">
        <f t="shared" si="20"/>
        <v>1903367879</v>
      </c>
      <c r="AM45" s="89">
        <f t="shared" si="20"/>
        <v>2027520164</v>
      </c>
      <c r="AN45" s="89">
        <f t="shared" si="20"/>
        <v>0</v>
      </c>
      <c r="AO45" s="167"/>
      <c r="AP45" s="110"/>
      <c r="AQ45" s="110"/>
      <c r="AR45" s="110"/>
      <c r="AS45" s="110"/>
      <c r="AT45" s="110"/>
      <c r="AU45" s="110"/>
    </row>
    <row r="46" spans="1:47" ht="28.5" customHeight="1">
      <c r="A46" s="113"/>
      <c r="B46" s="113"/>
      <c r="C46" s="113"/>
      <c r="D46" s="113"/>
      <c r="E46" s="113"/>
      <c r="F46" s="113"/>
      <c r="G46" s="94" t="s">
        <v>10</v>
      </c>
      <c r="H46" s="91">
        <v>0</v>
      </c>
      <c r="I46" s="91"/>
      <c r="J46" s="90">
        <v>0</v>
      </c>
      <c r="K46" s="90">
        <v>0</v>
      </c>
      <c r="L46" s="90">
        <v>0</v>
      </c>
      <c r="M46" s="90">
        <f>M12+M18+M24+M30+M36+M42</f>
        <v>766029342</v>
      </c>
      <c r="N46" s="90">
        <f>N12+N18+N24+N30+N36+N42</f>
        <v>766029342</v>
      </c>
      <c r="O46" s="90">
        <f aca="true" t="shared" si="21" ref="O46:AJ46">O12+O18+O24+O30+O36+O42</f>
        <v>766029332</v>
      </c>
      <c r="P46" s="90">
        <f t="shared" si="21"/>
        <v>766029332</v>
      </c>
      <c r="Q46" s="90">
        <f t="shared" si="21"/>
        <v>766029332</v>
      </c>
      <c r="R46" s="90">
        <f t="shared" si="21"/>
        <v>765308781</v>
      </c>
      <c r="S46" s="90">
        <f t="shared" si="21"/>
        <v>640546651</v>
      </c>
      <c r="T46" s="90">
        <f t="shared" si="21"/>
        <v>640546651</v>
      </c>
      <c r="U46" s="90">
        <f t="shared" si="21"/>
        <v>640546651</v>
      </c>
      <c r="V46" s="90">
        <f t="shared" si="21"/>
        <v>635784783</v>
      </c>
      <c r="W46" s="90">
        <f t="shared" si="21"/>
        <v>0</v>
      </c>
      <c r="X46" s="90">
        <f t="shared" si="21"/>
        <v>0</v>
      </c>
      <c r="Y46" s="90">
        <f t="shared" si="21"/>
        <v>0</v>
      </c>
      <c r="Z46" s="90">
        <f t="shared" si="21"/>
        <v>0</v>
      </c>
      <c r="AA46" s="90">
        <f t="shared" si="21"/>
        <v>0</v>
      </c>
      <c r="AB46" s="90">
        <f t="shared" si="21"/>
        <v>0</v>
      </c>
      <c r="AC46" s="90">
        <f t="shared" si="21"/>
        <v>0</v>
      </c>
      <c r="AD46" s="90">
        <f t="shared" si="21"/>
        <v>0</v>
      </c>
      <c r="AE46" s="90">
        <f t="shared" si="21"/>
        <v>0</v>
      </c>
      <c r="AF46" s="90">
        <f t="shared" si="21"/>
        <v>0</v>
      </c>
      <c r="AG46" s="90">
        <f t="shared" si="21"/>
        <v>0</v>
      </c>
      <c r="AH46" s="90">
        <f t="shared" si="21"/>
        <v>0</v>
      </c>
      <c r="AI46" s="90">
        <f t="shared" si="21"/>
        <v>0</v>
      </c>
      <c r="AJ46" s="90">
        <f t="shared" si="21"/>
        <v>0</v>
      </c>
      <c r="AK46" s="90">
        <f aca="true" t="shared" si="22" ref="AK46:AN46">AK12+AK18+AK24+AK30+AK36+AK42</f>
        <v>191083648</v>
      </c>
      <c r="AL46" s="90">
        <f t="shared" si="22"/>
        <v>502356169</v>
      </c>
      <c r="AM46" s="90">
        <f t="shared" si="22"/>
        <v>543197660</v>
      </c>
      <c r="AN46" s="90">
        <f t="shared" si="22"/>
        <v>0</v>
      </c>
      <c r="AO46" s="168"/>
      <c r="AP46" s="111"/>
      <c r="AQ46" s="111"/>
      <c r="AR46" s="111"/>
      <c r="AS46" s="111"/>
      <c r="AT46" s="111"/>
      <c r="AU46" s="111"/>
    </row>
    <row r="47" spans="1:47" ht="35.25" customHeight="1">
      <c r="A47" s="113"/>
      <c r="B47" s="113"/>
      <c r="C47" s="113"/>
      <c r="D47" s="113"/>
      <c r="E47" s="113"/>
      <c r="F47" s="113"/>
      <c r="G47" s="94" t="s">
        <v>13</v>
      </c>
      <c r="H47" s="166">
        <f>H46+H45</f>
        <v>14909578135.003716</v>
      </c>
      <c r="I47" s="166">
        <f aca="true" t="shared" si="23" ref="I47:AN47">I46+I45</f>
        <v>1850231274.0037153</v>
      </c>
      <c r="J47" s="166">
        <f t="shared" si="23"/>
        <v>1850231274.0037153</v>
      </c>
      <c r="K47" s="166">
        <f t="shared" si="23"/>
        <v>1844460607.0037153</v>
      </c>
      <c r="L47" s="166">
        <f t="shared" si="23"/>
        <v>1782772928.0037153</v>
      </c>
      <c r="M47" s="166">
        <f t="shared" si="23"/>
        <v>3138789342</v>
      </c>
      <c r="N47" s="166">
        <f t="shared" si="23"/>
        <v>3138789342</v>
      </c>
      <c r="O47" s="166">
        <f t="shared" si="23"/>
        <v>3138789332</v>
      </c>
      <c r="P47" s="166">
        <f t="shared" si="23"/>
        <v>3138789332</v>
      </c>
      <c r="Q47" s="166">
        <f t="shared" si="23"/>
        <v>3138333385</v>
      </c>
      <c r="R47" s="166">
        <f t="shared" si="23"/>
        <v>3023359028</v>
      </c>
      <c r="S47" s="166">
        <f t="shared" si="23"/>
        <v>3340546651</v>
      </c>
      <c r="T47" s="166">
        <f t="shared" si="23"/>
        <v>3340546651</v>
      </c>
      <c r="U47" s="166">
        <f t="shared" si="23"/>
        <v>3340546651</v>
      </c>
      <c r="V47" s="166">
        <f t="shared" si="23"/>
        <v>3335328836</v>
      </c>
      <c r="W47" s="166">
        <f t="shared" si="23"/>
        <v>0</v>
      </c>
      <c r="X47" s="166">
        <f t="shared" si="23"/>
        <v>0</v>
      </c>
      <c r="Y47" s="166">
        <f t="shared" si="23"/>
        <v>3937346000</v>
      </c>
      <c r="Z47" s="166">
        <f t="shared" si="23"/>
        <v>0</v>
      </c>
      <c r="AA47" s="166">
        <f t="shared" si="23"/>
        <v>0</v>
      </c>
      <c r="AB47" s="166">
        <f t="shared" si="23"/>
        <v>0</v>
      </c>
      <c r="AC47" s="166">
        <f t="shared" si="23"/>
        <v>0</v>
      </c>
      <c r="AD47" s="166">
        <f t="shared" si="23"/>
        <v>0</v>
      </c>
      <c r="AE47" s="166">
        <f t="shared" si="23"/>
        <v>4055467475</v>
      </c>
      <c r="AF47" s="166">
        <f t="shared" si="23"/>
        <v>0</v>
      </c>
      <c r="AG47" s="166">
        <f t="shared" si="23"/>
        <v>0</v>
      </c>
      <c r="AH47" s="166">
        <f t="shared" si="23"/>
        <v>0</v>
      </c>
      <c r="AI47" s="166">
        <f t="shared" si="23"/>
        <v>0</v>
      </c>
      <c r="AJ47" s="166">
        <f t="shared" si="23"/>
        <v>0</v>
      </c>
      <c r="AK47" s="166">
        <f t="shared" si="23"/>
        <v>2048491114</v>
      </c>
      <c r="AL47" s="166">
        <f t="shared" si="23"/>
        <v>2405724048</v>
      </c>
      <c r="AM47" s="166">
        <f t="shared" si="23"/>
        <v>2570717824</v>
      </c>
      <c r="AN47" s="166">
        <f t="shared" si="23"/>
        <v>0</v>
      </c>
      <c r="AO47" s="169"/>
      <c r="AP47" s="112"/>
      <c r="AQ47" s="112"/>
      <c r="AR47" s="112"/>
      <c r="AS47" s="112"/>
      <c r="AT47" s="112"/>
      <c r="AU47" s="112"/>
    </row>
    <row r="48" spans="1:47" ht="71.25" customHeight="1">
      <c r="A48" s="116" t="s">
        <v>195</v>
      </c>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row>
    <row r="49" spans="18:19" ht="15" hidden="1">
      <c r="R49" s="60">
        <f>+R45-R46</f>
        <v>1492741466</v>
      </c>
      <c r="S49" s="60">
        <f>+R45-S46</f>
        <v>1617503596</v>
      </c>
    </row>
    <row r="50" ht="15" hidden="1"/>
    <row r="51" spans="18:19" ht="15" hidden="1">
      <c r="R51" s="82">
        <f>(+R46/Q45)*100</f>
        <v>32.260147261991804</v>
      </c>
      <c r="S51" s="48">
        <f>+S46/Q45</f>
        <v>0.27001035140920027</v>
      </c>
    </row>
    <row r="52" spans="18:37" ht="15" hidden="1">
      <c r="R52" s="48">
        <f>+R46/R45*100</f>
        <v>33.89246018846453</v>
      </c>
      <c r="S52" s="83">
        <f>+S46/S49*100</f>
        <v>39.60094138795348</v>
      </c>
      <c r="AK52" s="61"/>
    </row>
    <row r="53" ht="15" hidden="1"/>
  </sheetData>
  <mergeCells count="93">
    <mergeCell ref="AU39:AU44"/>
    <mergeCell ref="AU27:AU32"/>
    <mergeCell ref="AU15:AU20"/>
    <mergeCell ref="AU9:AU14"/>
    <mergeCell ref="AT15:AT20"/>
    <mergeCell ref="AT9:AT14"/>
    <mergeCell ref="AT33:AT38"/>
    <mergeCell ref="AT39:AT44"/>
    <mergeCell ref="A9:A44"/>
    <mergeCell ref="B33:B38"/>
    <mergeCell ref="AR9:AR14"/>
    <mergeCell ref="AQ9:AQ14"/>
    <mergeCell ref="D33:D38"/>
    <mergeCell ref="E27:E32"/>
    <mergeCell ref="F9:F44"/>
    <mergeCell ref="AR39:AR44"/>
    <mergeCell ref="D39:D44"/>
    <mergeCell ref="E39:E44"/>
    <mergeCell ref="B9:B14"/>
    <mergeCell ref="C9:C14"/>
    <mergeCell ref="D9:D14"/>
    <mergeCell ref="E9:E14"/>
    <mergeCell ref="C33:C38"/>
    <mergeCell ref="F3:P3"/>
    <mergeCell ref="F4:P4"/>
    <mergeCell ref="A1:E4"/>
    <mergeCell ref="E6:E8"/>
    <mergeCell ref="B6:D7"/>
    <mergeCell ref="A6:A8"/>
    <mergeCell ref="F1:AU1"/>
    <mergeCell ref="F2:AU2"/>
    <mergeCell ref="AO6:AO8"/>
    <mergeCell ref="AR6:AR8"/>
    <mergeCell ref="AP6:AP8"/>
    <mergeCell ref="AS6:AS8"/>
    <mergeCell ref="AT6:AT8"/>
    <mergeCell ref="AU6:AU8"/>
    <mergeCell ref="Q3:AU3"/>
    <mergeCell ref="Q4:AU4"/>
    <mergeCell ref="F6:F8"/>
    <mergeCell ref="AK6:AN6"/>
    <mergeCell ref="G6:G8"/>
    <mergeCell ref="H6:H8"/>
    <mergeCell ref="I6:AJ6"/>
    <mergeCell ref="M7:R7"/>
    <mergeCell ref="S7:X7"/>
    <mergeCell ref="Y7:AD7"/>
    <mergeCell ref="AE7:AJ7"/>
    <mergeCell ref="I7:L7"/>
    <mergeCell ref="A48:AU48"/>
    <mergeCell ref="AT21:AT26"/>
    <mergeCell ref="AU21:AU26"/>
    <mergeCell ref="B21:B26"/>
    <mergeCell ref="C21:C26"/>
    <mergeCell ref="D21:D26"/>
    <mergeCell ref="E21:E26"/>
    <mergeCell ref="AU33:AU38"/>
    <mergeCell ref="AQ27:AQ32"/>
    <mergeCell ref="AR27:AR32"/>
    <mergeCell ref="AS27:AS32"/>
    <mergeCell ref="AT27:AT32"/>
    <mergeCell ref="AQ33:AQ38"/>
    <mergeCell ref="AR33:AR38"/>
    <mergeCell ref="B39:B44"/>
    <mergeCell ref="C39:C44"/>
    <mergeCell ref="A45:F47"/>
    <mergeCell ref="AS15:AS20"/>
    <mergeCell ref="D15:D20"/>
    <mergeCell ref="AR21:AR26"/>
    <mergeCell ref="AS21:AS26"/>
    <mergeCell ref="AQ21:AQ26"/>
    <mergeCell ref="C15:C20"/>
    <mergeCell ref="AS33:AS38"/>
    <mergeCell ref="B27:B32"/>
    <mergeCell ref="C27:C32"/>
    <mergeCell ref="D27:D32"/>
    <mergeCell ref="B15:B20"/>
    <mergeCell ref="E15:E20"/>
    <mergeCell ref="E33:E38"/>
    <mergeCell ref="AS39:AS44"/>
    <mergeCell ref="AQ39:AQ44"/>
    <mergeCell ref="AU45:AU47"/>
    <mergeCell ref="AO45:AO47"/>
    <mergeCell ref="AP45:AP47"/>
    <mergeCell ref="AQ45:AQ47"/>
    <mergeCell ref="AR45:AR47"/>
    <mergeCell ref="AS45:AS47"/>
    <mergeCell ref="AT45:AT47"/>
    <mergeCell ref="AQ6:AQ8"/>
    <mergeCell ref="AS9:AS14"/>
    <mergeCell ref="AK7:AN7"/>
    <mergeCell ref="AQ15:AQ20"/>
    <mergeCell ref="AR15:AR20"/>
  </mergeCells>
  <dataValidations count="1">
    <dataValidation showInputMessage="1" showErrorMessage="1" sqref="D9:D44"/>
  </dataValidations>
  <printOptions horizontalCentered="1" verticalCentered="1"/>
  <pageMargins left="0.2362204724409449" right="0.2362204724409449" top="0" bottom="0.35433070866141736" header="0.31496062992125984" footer="0.31496062992125984"/>
  <pageSetup fitToHeight="0" horizontalDpi="600" verticalDpi="600" orientation="landscape" scale="55" r:id="rId5"/>
  <headerFooter>
    <oddFooter>&amp;C&amp;G</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9"/>
  <sheetViews>
    <sheetView tabSelected="1" zoomScale="48" zoomScaleNormal="48" zoomScaleSheetLayoutView="80" workbookViewId="0" topLeftCell="A1">
      <selection activeCell="I11" sqref="I11"/>
    </sheetView>
  </sheetViews>
  <sheetFormatPr defaultColWidth="11.421875" defaultRowHeight="15"/>
  <cols>
    <col min="1" max="1" width="10.140625" style="25" customWidth="1"/>
    <col min="2" max="2" width="23.7109375" style="25" customWidth="1"/>
    <col min="3" max="3" width="42.421875" style="45" customWidth="1"/>
    <col min="4" max="4" width="9.7109375" style="25" customWidth="1"/>
    <col min="5" max="5" width="7.8515625" style="25" customWidth="1"/>
    <col min="6" max="6" width="11.7109375" style="25" customWidth="1"/>
    <col min="7" max="7" width="7.7109375" style="25" customWidth="1"/>
    <col min="8" max="10" width="8.421875" style="25" bestFit="1" customWidth="1"/>
    <col min="11" max="11" width="9.421875" style="25" customWidth="1"/>
    <col min="12" max="12" width="9.140625" style="25" customWidth="1"/>
    <col min="13" max="13" width="8.421875" style="25" bestFit="1" customWidth="1"/>
    <col min="14" max="15" width="8.421875" style="27" bestFit="1" customWidth="1"/>
    <col min="16" max="18" width="7.7109375" style="27" customWidth="1"/>
    <col min="19" max="19" width="11.7109375" style="28" customWidth="1"/>
    <col min="20" max="20" width="12.28125" style="27" bestFit="1" customWidth="1"/>
    <col min="21" max="21" width="20.00390625" style="27" customWidth="1"/>
    <col min="22" max="22" width="72.140625" style="35" customWidth="1"/>
    <col min="23" max="23" width="15.7109375" style="35" customWidth="1"/>
    <col min="24" max="24" width="11.421875" style="35" customWidth="1"/>
    <col min="25" max="16384" width="11.421875" style="25" customWidth="1"/>
  </cols>
  <sheetData>
    <row r="1" spans="1:22" s="22" customFormat="1" ht="39" customHeight="1">
      <c r="A1" s="136"/>
      <c r="B1" s="136"/>
      <c r="C1" s="137" t="s">
        <v>0</v>
      </c>
      <c r="D1" s="137"/>
      <c r="E1" s="137"/>
      <c r="F1" s="137"/>
      <c r="G1" s="137"/>
      <c r="H1" s="137"/>
      <c r="I1" s="137"/>
      <c r="J1" s="137"/>
      <c r="K1" s="137"/>
      <c r="L1" s="137"/>
      <c r="M1" s="137"/>
      <c r="N1" s="137"/>
      <c r="O1" s="137"/>
      <c r="P1" s="137"/>
      <c r="Q1" s="137"/>
      <c r="R1" s="137"/>
      <c r="S1" s="137"/>
      <c r="T1" s="137"/>
      <c r="U1" s="137"/>
      <c r="V1" s="137"/>
    </row>
    <row r="2" spans="1:22" s="22" customFormat="1" ht="48.75" customHeight="1">
      <c r="A2" s="136"/>
      <c r="B2" s="136"/>
      <c r="C2" s="137" t="s">
        <v>75</v>
      </c>
      <c r="D2" s="137"/>
      <c r="E2" s="137"/>
      <c r="F2" s="137"/>
      <c r="G2" s="137"/>
      <c r="H2" s="137"/>
      <c r="I2" s="137"/>
      <c r="J2" s="137"/>
      <c r="K2" s="137"/>
      <c r="L2" s="137"/>
      <c r="M2" s="137"/>
      <c r="N2" s="137"/>
      <c r="O2" s="137"/>
      <c r="P2" s="137"/>
      <c r="Q2" s="137"/>
      <c r="R2" s="137"/>
      <c r="S2" s="137"/>
      <c r="T2" s="137"/>
      <c r="U2" s="137"/>
      <c r="V2" s="137"/>
    </row>
    <row r="3" spans="1:22" s="22" customFormat="1" ht="37.5" customHeight="1">
      <c r="A3" s="136"/>
      <c r="B3" s="136"/>
      <c r="C3" s="23" t="s">
        <v>1</v>
      </c>
      <c r="D3" s="137" t="s">
        <v>78</v>
      </c>
      <c r="E3" s="137"/>
      <c r="F3" s="137"/>
      <c r="G3" s="137"/>
      <c r="H3" s="137"/>
      <c r="I3" s="137"/>
      <c r="J3" s="137"/>
      <c r="K3" s="137"/>
      <c r="L3" s="137"/>
      <c r="M3" s="137"/>
      <c r="N3" s="137"/>
      <c r="O3" s="137"/>
      <c r="P3" s="137"/>
      <c r="Q3" s="137"/>
      <c r="R3" s="137"/>
      <c r="S3" s="137"/>
      <c r="T3" s="137"/>
      <c r="U3" s="137"/>
      <c r="V3" s="137"/>
    </row>
    <row r="4" spans="1:22" s="22" customFormat="1" ht="33" customHeight="1">
      <c r="A4" s="136"/>
      <c r="B4" s="136"/>
      <c r="C4" s="23" t="s">
        <v>14</v>
      </c>
      <c r="D4" s="137" t="s">
        <v>83</v>
      </c>
      <c r="E4" s="137"/>
      <c r="F4" s="137"/>
      <c r="G4" s="137"/>
      <c r="H4" s="137"/>
      <c r="I4" s="137"/>
      <c r="J4" s="137"/>
      <c r="K4" s="137"/>
      <c r="L4" s="137"/>
      <c r="M4" s="137"/>
      <c r="N4" s="137"/>
      <c r="O4" s="137"/>
      <c r="P4" s="137"/>
      <c r="Q4" s="137"/>
      <c r="R4" s="137"/>
      <c r="S4" s="137"/>
      <c r="T4" s="137"/>
      <c r="U4" s="137"/>
      <c r="V4" s="137"/>
    </row>
    <row r="5" spans="1:21" s="22" customFormat="1" ht="15">
      <c r="A5" s="24"/>
      <c r="B5" s="25"/>
      <c r="C5" s="26"/>
      <c r="D5" s="25"/>
      <c r="E5" s="25"/>
      <c r="F5" s="25"/>
      <c r="G5" s="25"/>
      <c r="H5" s="25"/>
      <c r="I5" s="25"/>
      <c r="J5" s="25"/>
      <c r="K5" s="25"/>
      <c r="L5" s="25"/>
      <c r="M5" s="25"/>
      <c r="N5" s="27"/>
      <c r="O5" s="27"/>
      <c r="P5" s="27"/>
      <c r="Q5" s="27"/>
      <c r="R5" s="27"/>
      <c r="S5" s="28"/>
      <c r="T5" s="27"/>
      <c r="U5" s="27"/>
    </row>
    <row r="6" spans="1:23" s="30" customFormat="1" ht="42.75" customHeight="1">
      <c r="A6" s="128" t="s">
        <v>31</v>
      </c>
      <c r="B6" s="128" t="s">
        <v>32</v>
      </c>
      <c r="C6" s="128" t="s">
        <v>33</v>
      </c>
      <c r="D6" s="128" t="s">
        <v>34</v>
      </c>
      <c r="E6" s="128"/>
      <c r="F6" s="128" t="s">
        <v>209</v>
      </c>
      <c r="G6" s="128"/>
      <c r="H6" s="128"/>
      <c r="I6" s="128"/>
      <c r="J6" s="128"/>
      <c r="K6" s="128"/>
      <c r="L6" s="128"/>
      <c r="M6" s="128"/>
      <c r="N6" s="128"/>
      <c r="O6" s="128"/>
      <c r="P6" s="128"/>
      <c r="Q6" s="128"/>
      <c r="R6" s="128"/>
      <c r="S6" s="128"/>
      <c r="T6" s="128" t="s">
        <v>38</v>
      </c>
      <c r="U6" s="128"/>
      <c r="V6" s="128" t="s">
        <v>293</v>
      </c>
      <c r="W6" s="29"/>
    </row>
    <row r="7" spans="1:23" s="30" customFormat="1" ht="68.25" customHeight="1">
      <c r="A7" s="128"/>
      <c r="B7" s="128"/>
      <c r="C7" s="128"/>
      <c r="D7" s="31" t="s">
        <v>35</v>
      </c>
      <c r="E7" s="31" t="s">
        <v>36</v>
      </c>
      <c r="F7" s="81" t="s">
        <v>37</v>
      </c>
      <c r="G7" s="32" t="s">
        <v>15</v>
      </c>
      <c r="H7" s="32" t="s">
        <v>16</v>
      </c>
      <c r="I7" s="32" t="s">
        <v>17</v>
      </c>
      <c r="J7" s="32" t="s">
        <v>18</v>
      </c>
      <c r="K7" s="32" t="s">
        <v>19</v>
      </c>
      <c r="L7" s="32" t="s">
        <v>20</v>
      </c>
      <c r="M7" s="32" t="s">
        <v>21</v>
      </c>
      <c r="N7" s="32" t="s">
        <v>22</v>
      </c>
      <c r="O7" s="32" t="s">
        <v>23</v>
      </c>
      <c r="P7" s="32" t="s">
        <v>24</v>
      </c>
      <c r="Q7" s="32" t="s">
        <v>25</v>
      </c>
      <c r="R7" s="32" t="s">
        <v>26</v>
      </c>
      <c r="S7" s="23" t="s">
        <v>27</v>
      </c>
      <c r="T7" s="23" t="s">
        <v>39</v>
      </c>
      <c r="U7" s="23" t="s">
        <v>40</v>
      </c>
      <c r="V7" s="128"/>
      <c r="W7" s="29"/>
    </row>
    <row r="8" spans="1:23" s="35" customFormat="1" ht="50.1" customHeight="1">
      <c r="A8" s="130" t="s">
        <v>107</v>
      </c>
      <c r="B8" s="130" t="s">
        <v>108</v>
      </c>
      <c r="C8" s="173" t="s">
        <v>268</v>
      </c>
      <c r="D8" s="133" t="s">
        <v>84</v>
      </c>
      <c r="E8" s="133"/>
      <c r="F8" s="33" t="s">
        <v>28</v>
      </c>
      <c r="G8" s="170">
        <v>0.1</v>
      </c>
      <c r="H8" s="170">
        <v>0.05</v>
      </c>
      <c r="I8" s="170">
        <v>0.1</v>
      </c>
      <c r="J8" s="170">
        <v>0.2</v>
      </c>
      <c r="K8" s="170">
        <v>0.15</v>
      </c>
      <c r="L8" s="170">
        <v>0.15</v>
      </c>
      <c r="M8" s="171">
        <v>0.1</v>
      </c>
      <c r="N8" s="171">
        <v>0.1</v>
      </c>
      <c r="O8" s="171">
        <v>0.05</v>
      </c>
      <c r="P8" s="170">
        <v>0</v>
      </c>
      <c r="Q8" s="170">
        <v>0</v>
      </c>
      <c r="R8" s="170">
        <v>0</v>
      </c>
      <c r="S8" s="34">
        <f>SUM(G8:R8)</f>
        <v>1</v>
      </c>
      <c r="T8" s="132">
        <f>SUM(U8:U15)</f>
        <v>0.1</v>
      </c>
      <c r="U8" s="176">
        <v>0.03</v>
      </c>
      <c r="V8" s="175" t="s">
        <v>219</v>
      </c>
      <c r="W8" s="22"/>
    </row>
    <row r="9" spans="1:22" s="35" customFormat="1" ht="50.1" customHeight="1">
      <c r="A9" s="130"/>
      <c r="B9" s="130"/>
      <c r="C9" s="174"/>
      <c r="D9" s="133"/>
      <c r="E9" s="133"/>
      <c r="F9" s="36" t="s">
        <v>29</v>
      </c>
      <c r="G9" s="38">
        <v>0.1</v>
      </c>
      <c r="H9" s="38">
        <v>0.05</v>
      </c>
      <c r="I9" s="38">
        <v>0.05</v>
      </c>
      <c r="J9" s="38">
        <v>0.2</v>
      </c>
      <c r="K9" s="38">
        <v>0.15</v>
      </c>
      <c r="L9" s="38">
        <v>0.1</v>
      </c>
      <c r="M9" s="172">
        <v>0.2</v>
      </c>
      <c r="N9" s="172">
        <v>0.09</v>
      </c>
      <c r="O9" s="172">
        <v>0.04</v>
      </c>
      <c r="P9" s="38"/>
      <c r="Q9" s="38"/>
      <c r="R9" s="38"/>
      <c r="S9" s="37">
        <f>SUM(G9:R9)</f>
        <v>0.9800000000000001</v>
      </c>
      <c r="T9" s="132"/>
      <c r="U9" s="176"/>
      <c r="V9" s="175"/>
    </row>
    <row r="10" spans="1:23" s="35" customFormat="1" ht="50.1" customHeight="1">
      <c r="A10" s="130"/>
      <c r="B10" s="130"/>
      <c r="C10" s="173" t="s">
        <v>269</v>
      </c>
      <c r="D10" s="133" t="s">
        <v>84</v>
      </c>
      <c r="E10" s="133"/>
      <c r="F10" s="33" t="s">
        <v>28</v>
      </c>
      <c r="G10" s="170">
        <v>0.15</v>
      </c>
      <c r="H10" s="170">
        <v>0.1</v>
      </c>
      <c r="I10" s="170">
        <v>0.1</v>
      </c>
      <c r="J10" s="170">
        <v>0.1</v>
      </c>
      <c r="K10" s="170">
        <v>0.1</v>
      </c>
      <c r="L10" s="170">
        <v>0</v>
      </c>
      <c r="M10" s="171">
        <v>0.15</v>
      </c>
      <c r="N10" s="171">
        <v>0.1</v>
      </c>
      <c r="O10" s="171">
        <v>0.1</v>
      </c>
      <c r="P10" s="170">
        <v>0.1</v>
      </c>
      <c r="Q10" s="170">
        <v>0</v>
      </c>
      <c r="R10" s="170">
        <v>0</v>
      </c>
      <c r="S10" s="34">
        <f>SUM(G10:R10)</f>
        <v>0.9999999999999999</v>
      </c>
      <c r="T10" s="132"/>
      <c r="U10" s="176">
        <v>0.02</v>
      </c>
      <c r="V10" s="177" t="s">
        <v>220</v>
      </c>
      <c r="W10" s="22"/>
    </row>
    <row r="11" spans="1:22" s="35" customFormat="1" ht="50.1" customHeight="1">
      <c r="A11" s="130"/>
      <c r="B11" s="130"/>
      <c r="C11" s="174"/>
      <c r="D11" s="133"/>
      <c r="E11" s="133"/>
      <c r="F11" s="36" t="s">
        <v>29</v>
      </c>
      <c r="G11" s="38">
        <v>0.15</v>
      </c>
      <c r="H11" s="38">
        <v>0.1</v>
      </c>
      <c r="I11" s="38">
        <v>0.1</v>
      </c>
      <c r="J11" s="38">
        <v>0.1</v>
      </c>
      <c r="K11" s="38">
        <v>0.1</v>
      </c>
      <c r="L11" s="38">
        <v>0</v>
      </c>
      <c r="M11" s="172">
        <v>0.15</v>
      </c>
      <c r="N11" s="172">
        <v>0.1</v>
      </c>
      <c r="O11" s="172">
        <v>0.1</v>
      </c>
      <c r="P11" s="38"/>
      <c r="Q11" s="38"/>
      <c r="R11" s="38"/>
      <c r="S11" s="37">
        <f>SUM(G11:R11)</f>
        <v>0.8999999999999999</v>
      </c>
      <c r="T11" s="132"/>
      <c r="U11" s="176"/>
      <c r="V11" s="178"/>
    </row>
    <row r="12" spans="1:23" s="35" customFormat="1" ht="50.1" customHeight="1">
      <c r="A12" s="130"/>
      <c r="B12" s="130"/>
      <c r="C12" s="173" t="s">
        <v>270</v>
      </c>
      <c r="D12" s="133" t="s">
        <v>84</v>
      </c>
      <c r="E12" s="133"/>
      <c r="F12" s="33" t="s">
        <v>28</v>
      </c>
      <c r="G12" s="170">
        <v>0</v>
      </c>
      <c r="H12" s="170">
        <v>0.2</v>
      </c>
      <c r="I12" s="170">
        <v>0.3</v>
      </c>
      <c r="J12" s="170">
        <v>0</v>
      </c>
      <c r="K12" s="170">
        <v>0</v>
      </c>
      <c r="L12" s="170">
        <v>0</v>
      </c>
      <c r="M12" s="171">
        <v>0.2</v>
      </c>
      <c r="N12" s="171">
        <v>0.3</v>
      </c>
      <c r="O12" s="171">
        <v>0</v>
      </c>
      <c r="P12" s="170">
        <v>0</v>
      </c>
      <c r="Q12" s="170">
        <v>0</v>
      </c>
      <c r="R12" s="170">
        <v>0</v>
      </c>
      <c r="S12" s="34">
        <f>SUM(G12:R12)</f>
        <v>1</v>
      </c>
      <c r="T12" s="132"/>
      <c r="U12" s="176">
        <v>0.02</v>
      </c>
      <c r="V12" s="134" t="s">
        <v>221</v>
      </c>
      <c r="W12" s="22"/>
    </row>
    <row r="13" spans="1:22" s="35" customFormat="1" ht="50.1" customHeight="1">
      <c r="A13" s="130"/>
      <c r="B13" s="130"/>
      <c r="C13" s="174"/>
      <c r="D13" s="133"/>
      <c r="E13" s="133"/>
      <c r="F13" s="36" t="s">
        <v>29</v>
      </c>
      <c r="G13" s="38">
        <v>0</v>
      </c>
      <c r="H13" s="38">
        <v>0.2</v>
      </c>
      <c r="I13" s="38">
        <v>0.3</v>
      </c>
      <c r="J13" s="38">
        <v>0</v>
      </c>
      <c r="K13" s="38">
        <v>0</v>
      </c>
      <c r="L13" s="38">
        <v>0</v>
      </c>
      <c r="M13" s="172">
        <v>0.2</v>
      </c>
      <c r="N13" s="172">
        <v>0.3</v>
      </c>
      <c r="O13" s="172">
        <v>0</v>
      </c>
      <c r="P13" s="38"/>
      <c r="Q13" s="38"/>
      <c r="R13" s="38"/>
      <c r="S13" s="37">
        <f aca="true" t="shared" si="0" ref="S13:S31">SUM(G13:R13)</f>
        <v>1</v>
      </c>
      <c r="T13" s="132"/>
      <c r="U13" s="176"/>
      <c r="V13" s="179"/>
    </row>
    <row r="14" spans="1:23" s="35" customFormat="1" ht="50.1" customHeight="1">
      <c r="A14" s="130"/>
      <c r="B14" s="130"/>
      <c r="C14" s="173" t="s">
        <v>271</v>
      </c>
      <c r="D14" s="133" t="s">
        <v>84</v>
      </c>
      <c r="E14" s="133"/>
      <c r="F14" s="33" t="s">
        <v>28</v>
      </c>
      <c r="G14" s="170">
        <v>0.15</v>
      </c>
      <c r="H14" s="170">
        <v>0.08</v>
      </c>
      <c r="I14" s="170">
        <v>0.08</v>
      </c>
      <c r="J14" s="170">
        <v>0.08</v>
      </c>
      <c r="K14" s="170">
        <v>0.08</v>
      </c>
      <c r="L14" s="170">
        <v>0.08</v>
      </c>
      <c r="M14" s="171">
        <v>0.1</v>
      </c>
      <c r="N14" s="171">
        <v>0.06</v>
      </c>
      <c r="O14" s="171">
        <v>0.08</v>
      </c>
      <c r="P14" s="170">
        <v>0.08</v>
      </c>
      <c r="Q14" s="170">
        <v>0.08</v>
      </c>
      <c r="R14" s="170">
        <v>0.05</v>
      </c>
      <c r="S14" s="34">
        <f t="shared" si="0"/>
        <v>0.9999999999999999</v>
      </c>
      <c r="T14" s="132"/>
      <c r="U14" s="176">
        <v>0.03</v>
      </c>
      <c r="V14" s="134" t="s">
        <v>222</v>
      </c>
      <c r="W14" s="22"/>
    </row>
    <row r="15" spans="1:22" s="35" customFormat="1" ht="50.1" customHeight="1">
      <c r="A15" s="130"/>
      <c r="B15" s="130"/>
      <c r="C15" s="174"/>
      <c r="D15" s="133"/>
      <c r="E15" s="133"/>
      <c r="F15" s="36" t="s">
        <v>29</v>
      </c>
      <c r="G15" s="38">
        <v>0.15</v>
      </c>
      <c r="H15" s="38">
        <v>0.08</v>
      </c>
      <c r="I15" s="38">
        <v>0.08</v>
      </c>
      <c r="J15" s="38">
        <v>0.08</v>
      </c>
      <c r="K15" s="38">
        <v>0.08</v>
      </c>
      <c r="L15" s="38">
        <v>0.08</v>
      </c>
      <c r="M15" s="172">
        <v>0.1</v>
      </c>
      <c r="N15" s="172">
        <v>0.06</v>
      </c>
      <c r="O15" s="172">
        <v>0.08</v>
      </c>
      <c r="P15" s="38"/>
      <c r="Q15" s="38"/>
      <c r="R15" s="38"/>
      <c r="S15" s="37">
        <f t="shared" si="0"/>
        <v>0.7899999999999999</v>
      </c>
      <c r="T15" s="132"/>
      <c r="U15" s="176"/>
      <c r="V15" s="135"/>
    </row>
    <row r="16" spans="1:23" s="35" customFormat="1" ht="50.1" customHeight="1">
      <c r="A16" s="130"/>
      <c r="B16" s="130" t="s">
        <v>102</v>
      </c>
      <c r="C16" s="173" t="s">
        <v>272</v>
      </c>
      <c r="D16" s="131" t="s">
        <v>84</v>
      </c>
      <c r="E16" s="131"/>
      <c r="F16" s="36" t="s">
        <v>28</v>
      </c>
      <c r="G16" s="170">
        <v>0.083</v>
      </c>
      <c r="H16" s="170">
        <v>0.083</v>
      </c>
      <c r="I16" s="170">
        <v>0.084</v>
      </c>
      <c r="J16" s="170">
        <v>0.083</v>
      </c>
      <c r="K16" s="170">
        <v>0.083</v>
      </c>
      <c r="L16" s="170">
        <v>0.084</v>
      </c>
      <c r="M16" s="171">
        <v>0.083</v>
      </c>
      <c r="N16" s="171">
        <v>0.083</v>
      </c>
      <c r="O16" s="171">
        <v>0.084</v>
      </c>
      <c r="P16" s="170">
        <v>0.083</v>
      </c>
      <c r="Q16" s="170">
        <v>0.083</v>
      </c>
      <c r="R16" s="170">
        <v>0.084</v>
      </c>
      <c r="S16" s="34">
        <f t="shared" si="0"/>
        <v>0.9999999999999998</v>
      </c>
      <c r="T16" s="132">
        <f>SUM(U16:U23)</f>
        <v>0.2</v>
      </c>
      <c r="U16" s="176">
        <v>0.07</v>
      </c>
      <c r="V16" s="134" t="s">
        <v>228</v>
      </c>
      <c r="W16" s="22"/>
    </row>
    <row r="17" spans="1:22" s="35" customFormat="1" ht="50.1" customHeight="1">
      <c r="A17" s="130"/>
      <c r="B17" s="130"/>
      <c r="C17" s="174"/>
      <c r="D17" s="131"/>
      <c r="E17" s="131"/>
      <c r="F17" s="36" t="s">
        <v>29</v>
      </c>
      <c r="G17" s="170">
        <v>0.083</v>
      </c>
      <c r="H17" s="170">
        <v>0.083</v>
      </c>
      <c r="I17" s="170">
        <v>0.084</v>
      </c>
      <c r="J17" s="170">
        <v>0.083</v>
      </c>
      <c r="K17" s="170">
        <v>0.083</v>
      </c>
      <c r="L17" s="170">
        <v>0.084</v>
      </c>
      <c r="M17" s="171">
        <v>0.083</v>
      </c>
      <c r="N17" s="171">
        <v>0.083</v>
      </c>
      <c r="O17" s="171">
        <v>0.083</v>
      </c>
      <c r="P17" s="38"/>
      <c r="Q17" s="38"/>
      <c r="R17" s="38"/>
      <c r="S17" s="37">
        <f>SUM(G17:R17)</f>
        <v>0.7489999999999999</v>
      </c>
      <c r="T17" s="132"/>
      <c r="U17" s="176"/>
      <c r="V17" s="135"/>
    </row>
    <row r="18" spans="1:23" s="35" customFormat="1" ht="50.1" customHeight="1">
      <c r="A18" s="130"/>
      <c r="B18" s="130"/>
      <c r="C18" s="175" t="s">
        <v>273</v>
      </c>
      <c r="D18" s="131" t="s">
        <v>84</v>
      </c>
      <c r="E18" s="131"/>
      <c r="F18" s="36" t="s">
        <v>28</v>
      </c>
      <c r="G18" s="170">
        <v>0.061</v>
      </c>
      <c r="H18" s="170">
        <v>0.061</v>
      </c>
      <c r="I18" s="170">
        <v>0.061</v>
      </c>
      <c r="J18" s="170">
        <v>0.15</v>
      </c>
      <c r="K18" s="170">
        <v>0.061</v>
      </c>
      <c r="L18" s="170">
        <v>0.061</v>
      </c>
      <c r="M18" s="171">
        <v>0.061</v>
      </c>
      <c r="N18" s="171">
        <v>0.15</v>
      </c>
      <c r="O18" s="171">
        <v>0.061</v>
      </c>
      <c r="P18" s="170">
        <v>0.061</v>
      </c>
      <c r="Q18" s="170">
        <v>0.062</v>
      </c>
      <c r="R18" s="170">
        <v>0.15</v>
      </c>
      <c r="S18" s="34">
        <f t="shared" si="0"/>
        <v>1</v>
      </c>
      <c r="T18" s="132"/>
      <c r="U18" s="176">
        <v>0.04</v>
      </c>
      <c r="V18" s="175" t="s">
        <v>229</v>
      </c>
      <c r="W18" s="22"/>
    </row>
    <row r="19" spans="1:22" s="35" customFormat="1" ht="50.1" customHeight="1">
      <c r="A19" s="130"/>
      <c r="B19" s="130"/>
      <c r="C19" s="175"/>
      <c r="D19" s="131"/>
      <c r="E19" s="131"/>
      <c r="F19" s="36" t="s">
        <v>29</v>
      </c>
      <c r="G19" s="38">
        <v>0.061</v>
      </c>
      <c r="H19" s="38">
        <v>0.061</v>
      </c>
      <c r="I19" s="172">
        <v>0.061</v>
      </c>
      <c r="J19" s="38">
        <v>0.15</v>
      </c>
      <c r="K19" s="38">
        <v>0.061</v>
      </c>
      <c r="L19" s="38">
        <v>0.061</v>
      </c>
      <c r="M19" s="172">
        <v>0.061</v>
      </c>
      <c r="N19" s="172">
        <v>0.15</v>
      </c>
      <c r="O19" s="172">
        <v>0.061</v>
      </c>
      <c r="P19" s="38"/>
      <c r="Q19" s="38"/>
      <c r="R19" s="38"/>
      <c r="S19" s="37">
        <f t="shared" si="0"/>
        <v>0.7270000000000001</v>
      </c>
      <c r="T19" s="132"/>
      <c r="U19" s="176"/>
      <c r="V19" s="180"/>
    </row>
    <row r="20" spans="1:23" s="35" customFormat="1" ht="50.1" customHeight="1">
      <c r="A20" s="130"/>
      <c r="B20" s="130"/>
      <c r="C20" s="175" t="s">
        <v>274</v>
      </c>
      <c r="D20" s="131" t="s">
        <v>84</v>
      </c>
      <c r="E20" s="131"/>
      <c r="F20" s="36" t="s">
        <v>28</v>
      </c>
      <c r="G20" s="170">
        <v>0.08</v>
      </c>
      <c r="H20" s="170">
        <v>0.08</v>
      </c>
      <c r="I20" s="170">
        <v>0.093</v>
      </c>
      <c r="J20" s="170">
        <v>0.08</v>
      </c>
      <c r="K20" s="170">
        <v>0.08</v>
      </c>
      <c r="L20" s="170">
        <v>0.08</v>
      </c>
      <c r="M20" s="171">
        <v>0.093</v>
      </c>
      <c r="N20" s="171">
        <v>0.08</v>
      </c>
      <c r="O20" s="171">
        <v>0.08</v>
      </c>
      <c r="P20" s="170">
        <v>0.08</v>
      </c>
      <c r="Q20" s="170">
        <v>0.094</v>
      </c>
      <c r="R20" s="170">
        <v>0.08</v>
      </c>
      <c r="S20" s="34">
        <f t="shared" si="0"/>
        <v>0.9999999999999999</v>
      </c>
      <c r="T20" s="132"/>
      <c r="U20" s="176">
        <v>0.03</v>
      </c>
      <c r="V20" s="175" t="s">
        <v>230</v>
      </c>
      <c r="W20" s="22"/>
    </row>
    <row r="21" spans="1:22" s="35" customFormat="1" ht="50.1" customHeight="1">
      <c r="A21" s="130"/>
      <c r="B21" s="130"/>
      <c r="C21" s="175"/>
      <c r="D21" s="131"/>
      <c r="E21" s="131"/>
      <c r="F21" s="36" t="s">
        <v>29</v>
      </c>
      <c r="G21" s="38">
        <v>0.08</v>
      </c>
      <c r="H21" s="38">
        <v>0.08</v>
      </c>
      <c r="I21" s="38">
        <v>0.093</v>
      </c>
      <c r="J21" s="38">
        <v>0.08</v>
      </c>
      <c r="K21" s="38">
        <v>0.08</v>
      </c>
      <c r="L21" s="38">
        <v>0.06</v>
      </c>
      <c r="M21" s="39">
        <v>0.093</v>
      </c>
      <c r="N21" s="39">
        <v>0.08</v>
      </c>
      <c r="O21" s="39">
        <v>0.08</v>
      </c>
      <c r="P21" s="39"/>
      <c r="Q21" s="39"/>
      <c r="R21" s="39"/>
      <c r="S21" s="37">
        <f t="shared" si="0"/>
        <v>0.726</v>
      </c>
      <c r="T21" s="132"/>
      <c r="U21" s="176"/>
      <c r="V21" s="180"/>
    </row>
    <row r="22" spans="1:23" s="35" customFormat="1" ht="50.1" customHeight="1">
      <c r="A22" s="130"/>
      <c r="B22" s="130"/>
      <c r="C22" s="175" t="s">
        <v>275</v>
      </c>
      <c r="D22" s="131" t="s">
        <v>84</v>
      </c>
      <c r="E22" s="131"/>
      <c r="F22" s="36" t="s">
        <v>28</v>
      </c>
      <c r="G22" s="170">
        <v>0.083</v>
      </c>
      <c r="H22" s="170">
        <v>0.083</v>
      </c>
      <c r="I22" s="170">
        <v>0.084</v>
      </c>
      <c r="J22" s="170">
        <v>0.083</v>
      </c>
      <c r="K22" s="170">
        <v>0.083</v>
      </c>
      <c r="L22" s="170">
        <v>0.084</v>
      </c>
      <c r="M22" s="171">
        <v>0.083</v>
      </c>
      <c r="N22" s="171">
        <v>0.083</v>
      </c>
      <c r="O22" s="171">
        <v>0.084</v>
      </c>
      <c r="P22" s="170">
        <v>0.083</v>
      </c>
      <c r="Q22" s="170">
        <v>0.083</v>
      </c>
      <c r="R22" s="170">
        <v>0.084</v>
      </c>
      <c r="S22" s="34">
        <f t="shared" si="0"/>
        <v>0.9999999999999998</v>
      </c>
      <c r="T22" s="132"/>
      <c r="U22" s="176">
        <v>0.06</v>
      </c>
      <c r="V22" s="134" t="s">
        <v>231</v>
      </c>
      <c r="W22" s="22"/>
    </row>
    <row r="23" spans="1:22" s="35" customFormat="1" ht="50.1" customHeight="1">
      <c r="A23" s="130"/>
      <c r="B23" s="130"/>
      <c r="C23" s="175"/>
      <c r="D23" s="131"/>
      <c r="E23" s="131"/>
      <c r="F23" s="36" t="s">
        <v>29</v>
      </c>
      <c r="G23" s="38">
        <v>0.083</v>
      </c>
      <c r="H23" s="38">
        <v>0.083</v>
      </c>
      <c r="I23" s="38">
        <v>0.084</v>
      </c>
      <c r="J23" s="38">
        <v>0.083</v>
      </c>
      <c r="K23" s="38">
        <v>0.083</v>
      </c>
      <c r="L23" s="38">
        <v>0.084</v>
      </c>
      <c r="M23" s="172">
        <v>0.083</v>
      </c>
      <c r="N23" s="172">
        <v>0.083</v>
      </c>
      <c r="O23" s="172">
        <v>0.084</v>
      </c>
      <c r="P23" s="38"/>
      <c r="Q23" s="38"/>
      <c r="R23" s="38"/>
      <c r="S23" s="37">
        <f t="shared" si="0"/>
        <v>0.7499999999999999</v>
      </c>
      <c r="T23" s="132"/>
      <c r="U23" s="176"/>
      <c r="V23" s="135"/>
    </row>
    <row r="24" spans="1:23" s="35" customFormat="1" ht="50.1" customHeight="1">
      <c r="A24" s="130"/>
      <c r="B24" s="130" t="s">
        <v>85</v>
      </c>
      <c r="C24" s="175" t="s">
        <v>276</v>
      </c>
      <c r="D24" s="131" t="s">
        <v>84</v>
      </c>
      <c r="E24" s="131"/>
      <c r="F24" s="36" t="s">
        <v>28</v>
      </c>
      <c r="G24" s="170">
        <v>0.083</v>
      </c>
      <c r="H24" s="170">
        <v>0.084</v>
      </c>
      <c r="I24" s="170">
        <v>0.083</v>
      </c>
      <c r="J24" s="170">
        <v>0.083</v>
      </c>
      <c r="K24" s="170">
        <v>0.084</v>
      </c>
      <c r="L24" s="170">
        <v>0.083</v>
      </c>
      <c r="M24" s="171">
        <v>0.083</v>
      </c>
      <c r="N24" s="171">
        <v>0.084</v>
      </c>
      <c r="O24" s="171">
        <v>0.083</v>
      </c>
      <c r="P24" s="170">
        <v>0.084</v>
      </c>
      <c r="Q24" s="170">
        <v>0.083</v>
      </c>
      <c r="R24" s="170">
        <v>0.083</v>
      </c>
      <c r="S24" s="34">
        <f t="shared" si="0"/>
        <v>0.9999999999999998</v>
      </c>
      <c r="T24" s="132">
        <f>SUM(U24:U27)</f>
        <v>0.1</v>
      </c>
      <c r="U24" s="176">
        <v>0.06</v>
      </c>
      <c r="V24" s="173" t="s">
        <v>232</v>
      </c>
      <c r="W24" s="22"/>
    </row>
    <row r="25" spans="1:22" s="35" customFormat="1" ht="50.1" customHeight="1">
      <c r="A25" s="130"/>
      <c r="B25" s="130"/>
      <c r="C25" s="175"/>
      <c r="D25" s="131"/>
      <c r="E25" s="131"/>
      <c r="F25" s="36" t="s">
        <v>29</v>
      </c>
      <c r="G25" s="38">
        <v>0.083</v>
      </c>
      <c r="H25" s="38">
        <v>0.084</v>
      </c>
      <c r="I25" s="38">
        <v>0.083</v>
      </c>
      <c r="J25" s="38">
        <v>0.083</v>
      </c>
      <c r="K25" s="38">
        <v>0.084</v>
      </c>
      <c r="L25" s="38">
        <v>0.083</v>
      </c>
      <c r="M25" s="172">
        <v>0.083</v>
      </c>
      <c r="N25" s="172">
        <v>0.084</v>
      </c>
      <c r="O25" s="172">
        <v>0.083</v>
      </c>
      <c r="P25" s="38"/>
      <c r="Q25" s="38"/>
      <c r="R25" s="38"/>
      <c r="S25" s="37">
        <f t="shared" si="0"/>
        <v>0.7499999999999999</v>
      </c>
      <c r="T25" s="132"/>
      <c r="U25" s="176"/>
      <c r="V25" s="174"/>
    </row>
    <row r="26" spans="1:23" s="35" customFormat="1" ht="50.1" customHeight="1">
      <c r="A26" s="130"/>
      <c r="B26" s="130"/>
      <c r="C26" s="175" t="s">
        <v>277</v>
      </c>
      <c r="D26" s="131" t="s">
        <v>84</v>
      </c>
      <c r="E26" s="131"/>
      <c r="F26" s="36" t="s">
        <v>28</v>
      </c>
      <c r="G26" s="170">
        <v>0</v>
      </c>
      <c r="H26" s="170">
        <v>0</v>
      </c>
      <c r="I26" s="170">
        <v>0.25</v>
      </c>
      <c r="J26" s="170">
        <v>0</v>
      </c>
      <c r="K26" s="170">
        <v>0</v>
      </c>
      <c r="L26" s="170">
        <v>0.25</v>
      </c>
      <c r="M26" s="171">
        <v>0</v>
      </c>
      <c r="N26" s="171">
        <v>0</v>
      </c>
      <c r="O26" s="171">
        <v>0.25</v>
      </c>
      <c r="P26" s="170">
        <v>0</v>
      </c>
      <c r="Q26" s="170">
        <v>0</v>
      </c>
      <c r="R26" s="170">
        <v>0.25</v>
      </c>
      <c r="S26" s="34">
        <f t="shared" si="0"/>
        <v>1</v>
      </c>
      <c r="T26" s="132"/>
      <c r="U26" s="176">
        <v>0.04</v>
      </c>
      <c r="V26" s="175" t="s">
        <v>233</v>
      </c>
      <c r="W26" s="22"/>
    </row>
    <row r="27" spans="1:22" s="35" customFormat="1" ht="50.1" customHeight="1">
      <c r="A27" s="130"/>
      <c r="B27" s="130"/>
      <c r="C27" s="175"/>
      <c r="D27" s="131"/>
      <c r="E27" s="131"/>
      <c r="F27" s="36" t="s">
        <v>29</v>
      </c>
      <c r="G27" s="38">
        <v>0</v>
      </c>
      <c r="H27" s="38">
        <v>0</v>
      </c>
      <c r="I27" s="38">
        <v>0.25</v>
      </c>
      <c r="J27" s="38">
        <v>0</v>
      </c>
      <c r="K27" s="38">
        <v>0</v>
      </c>
      <c r="L27" s="38">
        <v>0.25</v>
      </c>
      <c r="M27" s="172">
        <v>0</v>
      </c>
      <c r="N27" s="172">
        <v>0</v>
      </c>
      <c r="O27" s="172">
        <v>0.25</v>
      </c>
      <c r="P27" s="38"/>
      <c r="Q27" s="38"/>
      <c r="R27" s="38"/>
      <c r="S27" s="37">
        <f t="shared" si="0"/>
        <v>0.75</v>
      </c>
      <c r="T27" s="132"/>
      <c r="U27" s="176"/>
      <c r="V27" s="175"/>
    </row>
    <row r="28" spans="1:23" s="35" customFormat="1" ht="50.1" customHeight="1">
      <c r="A28" s="130"/>
      <c r="B28" s="130" t="s">
        <v>109</v>
      </c>
      <c r="C28" s="175" t="s">
        <v>278</v>
      </c>
      <c r="D28" s="131" t="s">
        <v>84</v>
      </c>
      <c r="E28" s="133"/>
      <c r="F28" s="33" t="s">
        <v>28</v>
      </c>
      <c r="G28" s="170">
        <v>0.05</v>
      </c>
      <c r="H28" s="170">
        <v>0.05</v>
      </c>
      <c r="I28" s="170">
        <v>0.15</v>
      </c>
      <c r="J28" s="170">
        <v>0.05</v>
      </c>
      <c r="K28" s="170">
        <v>0.05</v>
      </c>
      <c r="L28" s="170">
        <v>0.15</v>
      </c>
      <c r="M28" s="171">
        <v>0.05</v>
      </c>
      <c r="N28" s="171">
        <v>0.05</v>
      </c>
      <c r="O28" s="171">
        <v>0.15</v>
      </c>
      <c r="P28" s="170">
        <v>0.05</v>
      </c>
      <c r="Q28" s="170">
        <v>0.05</v>
      </c>
      <c r="R28" s="170">
        <v>0.15</v>
      </c>
      <c r="S28" s="34">
        <f t="shared" si="0"/>
        <v>1.0000000000000002</v>
      </c>
      <c r="T28" s="132">
        <f>SUM(U28:U37)</f>
        <v>0.2</v>
      </c>
      <c r="U28" s="176">
        <v>0.02</v>
      </c>
      <c r="V28" s="134" t="s">
        <v>257</v>
      </c>
      <c r="W28" s="22"/>
    </row>
    <row r="29" spans="1:22" s="35" customFormat="1" ht="50.1" customHeight="1">
      <c r="A29" s="130"/>
      <c r="B29" s="130"/>
      <c r="C29" s="175"/>
      <c r="D29" s="131"/>
      <c r="E29" s="133"/>
      <c r="F29" s="36" t="s">
        <v>29</v>
      </c>
      <c r="G29" s="38">
        <v>0.05</v>
      </c>
      <c r="H29" s="38">
        <v>0.05</v>
      </c>
      <c r="I29" s="38">
        <v>0.15</v>
      </c>
      <c r="J29" s="38">
        <v>0.05</v>
      </c>
      <c r="K29" s="38">
        <v>0.05</v>
      </c>
      <c r="L29" s="38">
        <v>0.15</v>
      </c>
      <c r="M29" s="172">
        <v>0.05</v>
      </c>
      <c r="N29" s="172">
        <v>0.05</v>
      </c>
      <c r="O29" s="172">
        <v>0.15</v>
      </c>
      <c r="P29" s="38"/>
      <c r="Q29" s="38"/>
      <c r="R29" s="38"/>
      <c r="S29" s="37">
        <f t="shared" si="0"/>
        <v>0.7500000000000001</v>
      </c>
      <c r="T29" s="132"/>
      <c r="U29" s="176"/>
      <c r="V29" s="135"/>
    </row>
    <row r="30" spans="1:23" s="35" customFormat="1" ht="50.1" customHeight="1">
      <c r="A30" s="130"/>
      <c r="B30" s="130"/>
      <c r="C30" s="175" t="s">
        <v>279</v>
      </c>
      <c r="D30" s="131" t="s">
        <v>84</v>
      </c>
      <c r="E30" s="133"/>
      <c r="F30" s="33" t="s">
        <v>28</v>
      </c>
      <c r="G30" s="170">
        <v>0.06</v>
      </c>
      <c r="H30" s="170">
        <v>0.06</v>
      </c>
      <c r="I30" s="170">
        <v>0.06</v>
      </c>
      <c r="J30" s="170">
        <v>0.06</v>
      </c>
      <c r="K30" s="170">
        <v>0.06</v>
      </c>
      <c r="L30" s="170">
        <v>0.06</v>
      </c>
      <c r="M30" s="171">
        <v>0.06</v>
      </c>
      <c r="N30" s="171">
        <v>0.06</v>
      </c>
      <c r="O30" s="171">
        <v>0.06</v>
      </c>
      <c r="P30" s="170">
        <v>0.06</v>
      </c>
      <c r="Q30" s="170">
        <v>0.06</v>
      </c>
      <c r="R30" s="170">
        <v>0.34</v>
      </c>
      <c r="S30" s="34">
        <f t="shared" si="0"/>
        <v>1.0000000000000002</v>
      </c>
      <c r="T30" s="132"/>
      <c r="U30" s="176">
        <v>0.05</v>
      </c>
      <c r="V30" s="134" t="s">
        <v>262</v>
      </c>
      <c r="W30" s="22"/>
    </row>
    <row r="31" spans="1:22" s="35" customFormat="1" ht="50.1" customHeight="1">
      <c r="A31" s="130"/>
      <c r="B31" s="130"/>
      <c r="C31" s="175"/>
      <c r="D31" s="131"/>
      <c r="E31" s="133"/>
      <c r="F31" s="36" t="s">
        <v>29</v>
      </c>
      <c r="G31" s="38">
        <v>0.06</v>
      </c>
      <c r="H31" s="38">
        <v>0.06</v>
      </c>
      <c r="I31" s="38">
        <v>0.06</v>
      </c>
      <c r="J31" s="38">
        <v>0.06</v>
      </c>
      <c r="K31" s="38">
        <v>0.06</v>
      </c>
      <c r="L31" s="38">
        <v>0.06</v>
      </c>
      <c r="M31" s="172">
        <v>0.06</v>
      </c>
      <c r="N31" s="172">
        <v>0.06</v>
      </c>
      <c r="O31" s="172">
        <v>0.06</v>
      </c>
      <c r="P31" s="38"/>
      <c r="Q31" s="38"/>
      <c r="R31" s="38"/>
      <c r="S31" s="37">
        <f t="shared" si="0"/>
        <v>0.54</v>
      </c>
      <c r="T31" s="132"/>
      <c r="U31" s="176"/>
      <c r="V31" s="135"/>
    </row>
    <row r="32" spans="1:23" s="35" customFormat="1" ht="50.1" customHeight="1">
      <c r="A32" s="130"/>
      <c r="B32" s="130"/>
      <c r="C32" s="175" t="s">
        <v>280</v>
      </c>
      <c r="D32" s="131" t="s">
        <v>84</v>
      </c>
      <c r="E32" s="133"/>
      <c r="F32" s="33" t="s">
        <v>28</v>
      </c>
      <c r="G32" s="170">
        <v>0.05</v>
      </c>
      <c r="H32" s="170">
        <v>0.05</v>
      </c>
      <c r="I32" s="170">
        <v>0.1</v>
      </c>
      <c r="J32" s="170">
        <v>0.05</v>
      </c>
      <c r="K32" s="170">
        <v>0.05</v>
      </c>
      <c r="L32" s="170">
        <v>0.1</v>
      </c>
      <c r="M32" s="171">
        <v>0.05</v>
      </c>
      <c r="N32" s="171">
        <v>0.05</v>
      </c>
      <c r="O32" s="171">
        <v>0.1</v>
      </c>
      <c r="P32" s="170">
        <v>0.2</v>
      </c>
      <c r="Q32" s="170">
        <v>0.2</v>
      </c>
      <c r="R32" s="170">
        <v>0</v>
      </c>
      <c r="S32" s="34">
        <f aca="true" t="shared" si="1" ref="S32:S37">SUM(G32:R32)</f>
        <v>1</v>
      </c>
      <c r="T32" s="132"/>
      <c r="U32" s="176">
        <v>0.05</v>
      </c>
      <c r="V32" s="177" t="s">
        <v>258</v>
      </c>
      <c r="W32" s="22"/>
    </row>
    <row r="33" spans="1:22" s="35" customFormat="1" ht="50.1" customHeight="1">
      <c r="A33" s="130"/>
      <c r="B33" s="130"/>
      <c r="C33" s="175"/>
      <c r="D33" s="131"/>
      <c r="E33" s="133"/>
      <c r="F33" s="36" t="s">
        <v>29</v>
      </c>
      <c r="G33" s="38">
        <v>0.05</v>
      </c>
      <c r="H33" s="38">
        <v>0.05</v>
      </c>
      <c r="I33" s="38">
        <v>0.1</v>
      </c>
      <c r="J33" s="38">
        <v>0.05</v>
      </c>
      <c r="K33" s="38">
        <v>0.05</v>
      </c>
      <c r="L33" s="38">
        <v>0.1</v>
      </c>
      <c r="M33" s="172">
        <v>0.04</v>
      </c>
      <c r="N33" s="172">
        <v>0.04</v>
      </c>
      <c r="O33" s="172">
        <v>0.08</v>
      </c>
      <c r="P33" s="38"/>
      <c r="Q33" s="38"/>
      <c r="R33" s="38"/>
      <c r="S33" s="37">
        <f t="shared" si="1"/>
        <v>0.5599999999999999</v>
      </c>
      <c r="T33" s="132"/>
      <c r="U33" s="176"/>
      <c r="V33" s="181"/>
    </row>
    <row r="34" spans="1:23" s="35" customFormat="1" ht="50.1" customHeight="1">
      <c r="A34" s="130"/>
      <c r="B34" s="130"/>
      <c r="C34" s="175" t="s">
        <v>281</v>
      </c>
      <c r="D34" s="131" t="s">
        <v>84</v>
      </c>
      <c r="E34" s="133"/>
      <c r="F34" s="33" t="s">
        <v>28</v>
      </c>
      <c r="G34" s="170">
        <v>0.05</v>
      </c>
      <c r="H34" s="170">
        <v>0.05</v>
      </c>
      <c r="I34" s="170">
        <v>0.05</v>
      </c>
      <c r="J34" s="170">
        <v>0.1</v>
      </c>
      <c r="K34" s="170">
        <v>0.1</v>
      </c>
      <c r="L34" s="170">
        <v>0.1</v>
      </c>
      <c r="M34" s="171">
        <v>0.1</v>
      </c>
      <c r="N34" s="171">
        <v>0.1</v>
      </c>
      <c r="O34" s="171">
        <v>0.1</v>
      </c>
      <c r="P34" s="170">
        <v>0.1</v>
      </c>
      <c r="Q34" s="170">
        <v>0.1</v>
      </c>
      <c r="R34" s="170">
        <v>0.05</v>
      </c>
      <c r="S34" s="34">
        <f t="shared" si="1"/>
        <v>0.9999999999999999</v>
      </c>
      <c r="T34" s="132"/>
      <c r="U34" s="176">
        <v>0.05</v>
      </c>
      <c r="V34" s="134" t="s">
        <v>259</v>
      </c>
      <c r="W34" s="22"/>
    </row>
    <row r="35" spans="1:22" s="35" customFormat="1" ht="50.1" customHeight="1">
      <c r="A35" s="130"/>
      <c r="B35" s="130"/>
      <c r="C35" s="175"/>
      <c r="D35" s="131"/>
      <c r="E35" s="133"/>
      <c r="F35" s="36" t="s">
        <v>29</v>
      </c>
      <c r="G35" s="38">
        <v>0.05</v>
      </c>
      <c r="H35" s="38">
        <v>0.05</v>
      </c>
      <c r="I35" s="38">
        <v>0.05</v>
      </c>
      <c r="J35" s="38">
        <v>0.1</v>
      </c>
      <c r="K35" s="38">
        <v>0.1</v>
      </c>
      <c r="L35" s="38">
        <v>0.1</v>
      </c>
      <c r="M35" s="172">
        <v>0.1</v>
      </c>
      <c r="N35" s="172">
        <v>0.1</v>
      </c>
      <c r="O35" s="172">
        <v>0.1</v>
      </c>
      <c r="P35" s="38"/>
      <c r="Q35" s="38"/>
      <c r="R35" s="38"/>
      <c r="S35" s="37">
        <f t="shared" si="1"/>
        <v>0.7499999999999999</v>
      </c>
      <c r="T35" s="132"/>
      <c r="U35" s="176"/>
      <c r="V35" s="135"/>
    </row>
    <row r="36" spans="1:23" s="35" customFormat="1" ht="50.1" customHeight="1">
      <c r="A36" s="130"/>
      <c r="B36" s="130"/>
      <c r="C36" s="175" t="s">
        <v>282</v>
      </c>
      <c r="D36" s="131" t="s">
        <v>84</v>
      </c>
      <c r="E36" s="133"/>
      <c r="F36" s="33" t="s">
        <v>28</v>
      </c>
      <c r="G36" s="170">
        <v>0</v>
      </c>
      <c r="H36" s="170">
        <v>0</v>
      </c>
      <c r="I36" s="170">
        <v>0</v>
      </c>
      <c r="J36" s="170">
        <v>0</v>
      </c>
      <c r="K36" s="170">
        <v>0.25</v>
      </c>
      <c r="L36" s="170">
        <v>0.25</v>
      </c>
      <c r="M36" s="171">
        <v>0.25</v>
      </c>
      <c r="N36" s="171">
        <v>0.25</v>
      </c>
      <c r="O36" s="171">
        <v>0</v>
      </c>
      <c r="P36" s="170">
        <v>0</v>
      </c>
      <c r="Q36" s="170">
        <v>0</v>
      </c>
      <c r="R36" s="170">
        <v>0</v>
      </c>
      <c r="S36" s="34">
        <f t="shared" si="1"/>
        <v>1</v>
      </c>
      <c r="T36" s="132"/>
      <c r="U36" s="176">
        <v>0.03</v>
      </c>
      <c r="V36" s="134" t="s">
        <v>260</v>
      </c>
      <c r="W36" s="22"/>
    </row>
    <row r="37" spans="1:22" s="35" customFormat="1" ht="50.1" customHeight="1">
      <c r="A37" s="130"/>
      <c r="B37" s="130"/>
      <c r="C37" s="175"/>
      <c r="D37" s="131"/>
      <c r="E37" s="133"/>
      <c r="F37" s="36" t="s">
        <v>29</v>
      </c>
      <c r="G37" s="38">
        <v>0</v>
      </c>
      <c r="H37" s="38">
        <v>0</v>
      </c>
      <c r="I37" s="38">
        <v>0</v>
      </c>
      <c r="J37" s="38">
        <v>0</v>
      </c>
      <c r="K37" s="38">
        <v>0.25</v>
      </c>
      <c r="L37" s="38">
        <v>0.25</v>
      </c>
      <c r="M37" s="172">
        <v>0</v>
      </c>
      <c r="N37" s="172">
        <v>0</v>
      </c>
      <c r="O37" s="172">
        <v>0</v>
      </c>
      <c r="P37" s="39"/>
      <c r="Q37" s="39"/>
      <c r="R37" s="39"/>
      <c r="S37" s="37">
        <f t="shared" si="1"/>
        <v>0.5</v>
      </c>
      <c r="T37" s="132"/>
      <c r="U37" s="176"/>
      <c r="V37" s="135"/>
    </row>
    <row r="38" spans="1:23" s="40" customFormat="1" ht="50.1" customHeight="1">
      <c r="A38" s="130"/>
      <c r="B38" s="130" t="s">
        <v>110</v>
      </c>
      <c r="C38" s="175" t="s">
        <v>283</v>
      </c>
      <c r="D38" s="131" t="s">
        <v>84</v>
      </c>
      <c r="E38" s="131"/>
      <c r="F38" s="33" t="s">
        <v>28</v>
      </c>
      <c r="G38" s="170">
        <v>0.04</v>
      </c>
      <c r="H38" s="170">
        <v>0.08</v>
      </c>
      <c r="I38" s="170">
        <v>0.08</v>
      </c>
      <c r="J38" s="170">
        <v>0.08</v>
      </c>
      <c r="K38" s="170">
        <v>0.08</v>
      </c>
      <c r="L38" s="170">
        <v>0.08</v>
      </c>
      <c r="M38" s="171">
        <v>0.08</v>
      </c>
      <c r="N38" s="171">
        <v>0.08</v>
      </c>
      <c r="O38" s="171">
        <v>0.08</v>
      </c>
      <c r="P38" s="170">
        <v>0.08</v>
      </c>
      <c r="Q38" s="170">
        <v>0.08</v>
      </c>
      <c r="R38" s="170">
        <v>0.16</v>
      </c>
      <c r="S38" s="34">
        <f>SUM(G38:R38)</f>
        <v>0.9999999999999999</v>
      </c>
      <c r="T38" s="132">
        <f>SUM(U38:U45)</f>
        <v>0.19999999999999998</v>
      </c>
      <c r="U38" s="176">
        <v>0.04</v>
      </c>
      <c r="V38" s="134" t="s">
        <v>241</v>
      </c>
      <c r="W38" s="22"/>
    </row>
    <row r="39" spans="1:22" s="40" customFormat="1" ht="50.1" customHeight="1">
      <c r="A39" s="130"/>
      <c r="B39" s="130"/>
      <c r="C39" s="175"/>
      <c r="D39" s="131"/>
      <c r="E39" s="131"/>
      <c r="F39" s="36" t="s">
        <v>29</v>
      </c>
      <c r="G39" s="38">
        <v>0.04</v>
      </c>
      <c r="H39" s="38">
        <v>0.08</v>
      </c>
      <c r="I39" s="38">
        <v>0.08</v>
      </c>
      <c r="J39" s="38">
        <v>0.08</v>
      </c>
      <c r="K39" s="38">
        <v>0.08</v>
      </c>
      <c r="L39" s="38">
        <v>0.08</v>
      </c>
      <c r="M39" s="172">
        <v>0.08</v>
      </c>
      <c r="N39" s="172">
        <v>0.08</v>
      </c>
      <c r="O39" s="172">
        <v>0.08</v>
      </c>
      <c r="P39" s="38"/>
      <c r="Q39" s="38"/>
      <c r="R39" s="38"/>
      <c r="S39" s="37">
        <f aca="true" t="shared" si="2" ref="S39:S57">SUM(G39:R39)</f>
        <v>0.6799999999999999</v>
      </c>
      <c r="T39" s="132"/>
      <c r="U39" s="176"/>
      <c r="V39" s="179"/>
    </row>
    <row r="40" spans="1:23" s="40" customFormat="1" ht="50.1" customHeight="1">
      <c r="A40" s="130"/>
      <c r="B40" s="130"/>
      <c r="C40" s="175" t="s">
        <v>284</v>
      </c>
      <c r="D40" s="131" t="s">
        <v>84</v>
      </c>
      <c r="E40" s="131"/>
      <c r="F40" s="33" t="s">
        <v>28</v>
      </c>
      <c r="G40" s="170">
        <v>0.04</v>
      </c>
      <c r="H40" s="170">
        <v>0.08</v>
      </c>
      <c r="I40" s="170">
        <v>0.08</v>
      </c>
      <c r="J40" s="170">
        <v>0.08</v>
      </c>
      <c r="K40" s="170">
        <v>0.08</v>
      </c>
      <c r="L40" s="170">
        <v>0.08</v>
      </c>
      <c r="M40" s="171">
        <v>0.08</v>
      </c>
      <c r="N40" s="171">
        <v>0.08</v>
      </c>
      <c r="O40" s="171">
        <v>0.08</v>
      </c>
      <c r="P40" s="170">
        <v>0.08</v>
      </c>
      <c r="Q40" s="170">
        <v>0.08</v>
      </c>
      <c r="R40" s="170">
        <v>0.16</v>
      </c>
      <c r="S40" s="34">
        <f t="shared" si="2"/>
        <v>0.9999999999999999</v>
      </c>
      <c r="T40" s="132"/>
      <c r="U40" s="176">
        <v>0.08</v>
      </c>
      <c r="V40" s="134" t="s">
        <v>242</v>
      </c>
      <c r="W40" s="22"/>
    </row>
    <row r="41" spans="1:22" s="40" customFormat="1" ht="50.1" customHeight="1">
      <c r="A41" s="130"/>
      <c r="B41" s="130"/>
      <c r="C41" s="175"/>
      <c r="D41" s="131"/>
      <c r="E41" s="131"/>
      <c r="F41" s="36" t="s">
        <v>29</v>
      </c>
      <c r="G41" s="38">
        <v>0.04</v>
      </c>
      <c r="H41" s="38">
        <v>0.08</v>
      </c>
      <c r="I41" s="38">
        <v>0.08</v>
      </c>
      <c r="J41" s="38">
        <v>0.08</v>
      </c>
      <c r="K41" s="38">
        <v>0.08</v>
      </c>
      <c r="L41" s="38">
        <v>0.08</v>
      </c>
      <c r="M41" s="172">
        <v>0.08</v>
      </c>
      <c r="N41" s="172">
        <v>0.08</v>
      </c>
      <c r="O41" s="172">
        <v>0.08</v>
      </c>
      <c r="P41" s="38"/>
      <c r="Q41" s="38"/>
      <c r="R41" s="38"/>
      <c r="S41" s="37">
        <f t="shared" si="2"/>
        <v>0.6799999999999999</v>
      </c>
      <c r="T41" s="132"/>
      <c r="U41" s="176"/>
      <c r="V41" s="179"/>
    </row>
    <row r="42" spans="1:23" s="40" customFormat="1" ht="50.1" customHeight="1">
      <c r="A42" s="130"/>
      <c r="B42" s="130"/>
      <c r="C42" s="175" t="s">
        <v>285</v>
      </c>
      <c r="D42" s="131" t="s">
        <v>84</v>
      </c>
      <c r="E42" s="131"/>
      <c r="F42" s="33" t="s">
        <v>28</v>
      </c>
      <c r="G42" s="170">
        <v>0.05</v>
      </c>
      <c r="H42" s="170">
        <v>0.08</v>
      </c>
      <c r="I42" s="170">
        <v>0.08</v>
      </c>
      <c r="J42" s="170">
        <v>0.08</v>
      </c>
      <c r="K42" s="170">
        <v>0.08</v>
      </c>
      <c r="L42" s="170">
        <v>0.08</v>
      </c>
      <c r="M42" s="171">
        <v>0.08</v>
      </c>
      <c r="N42" s="171">
        <v>0.08</v>
      </c>
      <c r="O42" s="171">
        <v>0.15</v>
      </c>
      <c r="P42" s="170">
        <v>0.08</v>
      </c>
      <c r="Q42" s="170">
        <v>0.08</v>
      </c>
      <c r="R42" s="170">
        <v>0.08</v>
      </c>
      <c r="S42" s="34">
        <f t="shared" si="2"/>
        <v>0.9999999999999999</v>
      </c>
      <c r="T42" s="132"/>
      <c r="U42" s="176">
        <v>0.02</v>
      </c>
      <c r="V42" s="134" t="s">
        <v>243</v>
      </c>
      <c r="W42" s="22"/>
    </row>
    <row r="43" spans="1:22" s="40" customFormat="1" ht="50.1" customHeight="1">
      <c r="A43" s="130"/>
      <c r="B43" s="130"/>
      <c r="C43" s="175"/>
      <c r="D43" s="131"/>
      <c r="E43" s="131"/>
      <c r="F43" s="36" t="s">
        <v>29</v>
      </c>
      <c r="G43" s="38">
        <v>0.05</v>
      </c>
      <c r="H43" s="38">
        <v>0.08</v>
      </c>
      <c r="I43" s="38">
        <v>0.08</v>
      </c>
      <c r="J43" s="38">
        <v>0.08</v>
      </c>
      <c r="K43" s="38">
        <v>0.08</v>
      </c>
      <c r="L43" s="38">
        <v>0.08</v>
      </c>
      <c r="M43" s="172">
        <v>0.08</v>
      </c>
      <c r="N43" s="172">
        <v>0.08</v>
      </c>
      <c r="O43" s="172">
        <v>0.15</v>
      </c>
      <c r="P43" s="38"/>
      <c r="Q43" s="38"/>
      <c r="R43" s="38"/>
      <c r="S43" s="37">
        <f t="shared" si="2"/>
        <v>0.76</v>
      </c>
      <c r="T43" s="132"/>
      <c r="U43" s="176"/>
      <c r="V43" s="179"/>
    </row>
    <row r="44" spans="1:23" s="40" customFormat="1" ht="50.1" customHeight="1">
      <c r="A44" s="130"/>
      <c r="B44" s="130"/>
      <c r="C44" s="175" t="s">
        <v>286</v>
      </c>
      <c r="D44" s="131" t="s">
        <v>84</v>
      </c>
      <c r="E44" s="131"/>
      <c r="F44" s="33" t="s">
        <v>28</v>
      </c>
      <c r="G44" s="170">
        <v>0.04</v>
      </c>
      <c r="H44" s="170">
        <v>0.08</v>
      </c>
      <c r="I44" s="170">
        <v>0.08</v>
      </c>
      <c r="J44" s="170">
        <v>0.08</v>
      </c>
      <c r="K44" s="170">
        <v>0.08</v>
      </c>
      <c r="L44" s="170">
        <v>0.08</v>
      </c>
      <c r="M44" s="171">
        <v>0.08</v>
      </c>
      <c r="N44" s="171">
        <v>0.08</v>
      </c>
      <c r="O44" s="171">
        <v>0.08</v>
      </c>
      <c r="P44" s="170">
        <v>0.08</v>
      </c>
      <c r="Q44" s="170">
        <v>0.08</v>
      </c>
      <c r="R44" s="170">
        <v>0.16</v>
      </c>
      <c r="S44" s="34">
        <f t="shared" si="2"/>
        <v>0.9999999999999999</v>
      </c>
      <c r="T44" s="132"/>
      <c r="U44" s="176">
        <v>0.06</v>
      </c>
      <c r="V44" s="134" t="s">
        <v>244</v>
      </c>
      <c r="W44" s="22"/>
    </row>
    <row r="45" spans="1:22" s="40" customFormat="1" ht="50.1" customHeight="1">
      <c r="A45" s="130"/>
      <c r="B45" s="130"/>
      <c r="C45" s="175"/>
      <c r="D45" s="131"/>
      <c r="E45" s="131"/>
      <c r="F45" s="36" t="s">
        <v>29</v>
      </c>
      <c r="G45" s="38">
        <v>0.04</v>
      </c>
      <c r="H45" s="38">
        <v>0.08</v>
      </c>
      <c r="I45" s="38">
        <v>0.08</v>
      </c>
      <c r="J45" s="38">
        <v>0.08</v>
      </c>
      <c r="K45" s="38">
        <v>0.08</v>
      </c>
      <c r="L45" s="38">
        <v>0.08</v>
      </c>
      <c r="M45" s="172">
        <v>0.08</v>
      </c>
      <c r="N45" s="172">
        <v>0.08</v>
      </c>
      <c r="O45" s="172">
        <v>0.08</v>
      </c>
      <c r="P45" s="38"/>
      <c r="Q45" s="38"/>
      <c r="R45" s="38"/>
      <c r="S45" s="37">
        <f t="shared" si="2"/>
        <v>0.6799999999999999</v>
      </c>
      <c r="T45" s="132"/>
      <c r="U45" s="176"/>
      <c r="V45" s="179"/>
    </row>
    <row r="46" spans="1:23" s="40" customFormat="1" ht="50.1" customHeight="1">
      <c r="A46" s="130"/>
      <c r="B46" s="130" t="s">
        <v>208</v>
      </c>
      <c r="C46" s="175" t="s">
        <v>287</v>
      </c>
      <c r="D46" s="131" t="s">
        <v>84</v>
      </c>
      <c r="E46" s="131"/>
      <c r="F46" s="33" t="s">
        <v>28</v>
      </c>
      <c r="G46" s="170">
        <v>0.09</v>
      </c>
      <c r="H46" s="170">
        <v>0.09</v>
      </c>
      <c r="I46" s="170">
        <v>0.08</v>
      </c>
      <c r="J46" s="170">
        <v>0.09</v>
      </c>
      <c r="K46" s="170">
        <v>0.08</v>
      </c>
      <c r="L46" s="170">
        <v>0.09</v>
      </c>
      <c r="M46" s="171">
        <v>0.08</v>
      </c>
      <c r="N46" s="171">
        <v>0.08</v>
      </c>
      <c r="O46" s="171">
        <v>0.08</v>
      </c>
      <c r="P46" s="170">
        <v>0.08</v>
      </c>
      <c r="Q46" s="170">
        <v>0.08</v>
      </c>
      <c r="R46" s="170">
        <v>0.08</v>
      </c>
      <c r="S46" s="34">
        <f t="shared" si="2"/>
        <v>0.9999999999999998</v>
      </c>
      <c r="T46" s="132">
        <f>SUM(U46:U57)</f>
        <v>0.2</v>
      </c>
      <c r="U46" s="176">
        <v>0.03</v>
      </c>
      <c r="V46" s="134" t="s">
        <v>213</v>
      </c>
      <c r="W46" s="22"/>
    </row>
    <row r="47" spans="1:22" s="40" customFormat="1" ht="50.1" customHeight="1">
      <c r="A47" s="130"/>
      <c r="B47" s="130"/>
      <c r="C47" s="175"/>
      <c r="D47" s="131"/>
      <c r="E47" s="131"/>
      <c r="F47" s="36" t="s">
        <v>29</v>
      </c>
      <c r="G47" s="38">
        <v>0.09</v>
      </c>
      <c r="H47" s="38">
        <v>0.09</v>
      </c>
      <c r="I47" s="38">
        <v>0.08</v>
      </c>
      <c r="J47" s="38">
        <v>0.09</v>
      </c>
      <c r="K47" s="38">
        <v>0.08</v>
      </c>
      <c r="L47" s="38">
        <v>0.09</v>
      </c>
      <c r="M47" s="172">
        <v>0.08</v>
      </c>
      <c r="N47" s="172">
        <v>0.08</v>
      </c>
      <c r="O47" s="172">
        <v>0.08</v>
      </c>
      <c r="P47" s="38"/>
      <c r="Q47" s="38"/>
      <c r="R47" s="38"/>
      <c r="S47" s="37">
        <f t="shared" si="2"/>
        <v>0.7599999999999999</v>
      </c>
      <c r="T47" s="132"/>
      <c r="U47" s="176"/>
      <c r="V47" s="135"/>
    </row>
    <row r="48" spans="1:23" s="40" customFormat="1" ht="50.1" customHeight="1">
      <c r="A48" s="130"/>
      <c r="B48" s="130"/>
      <c r="C48" s="175" t="s">
        <v>288</v>
      </c>
      <c r="D48" s="131" t="s">
        <v>84</v>
      </c>
      <c r="E48" s="131"/>
      <c r="F48" s="33" t="s">
        <v>28</v>
      </c>
      <c r="G48" s="170">
        <v>0.083</v>
      </c>
      <c r="H48" s="170">
        <v>0.084</v>
      </c>
      <c r="I48" s="170">
        <v>0.083</v>
      </c>
      <c r="J48" s="170">
        <v>0.083</v>
      </c>
      <c r="K48" s="170">
        <v>0.084</v>
      </c>
      <c r="L48" s="170">
        <v>0.083</v>
      </c>
      <c r="M48" s="171">
        <v>0.083</v>
      </c>
      <c r="N48" s="171">
        <v>0.084</v>
      </c>
      <c r="O48" s="171">
        <v>0.083</v>
      </c>
      <c r="P48" s="170">
        <v>0.083</v>
      </c>
      <c r="Q48" s="170">
        <v>0.084</v>
      </c>
      <c r="R48" s="170">
        <v>0.083</v>
      </c>
      <c r="S48" s="34">
        <f>SUM(G48:R48)</f>
        <v>0.9999999999999998</v>
      </c>
      <c r="T48" s="132"/>
      <c r="U48" s="176">
        <v>0.04</v>
      </c>
      <c r="V48" s="134" t="s">
        <v>214</v>
      </c>
      <c r="W48" s="22"/>
    </row>
    <row r="49" spans="1:22" s="40" customFormat="1" ht="50.1" customHeight="1">
      <c r="A49" s="130"/>
      <c r="B49" s="130"/>
      <c r="C49" s="175"/>
      <c r="D49" s="131"/>
      <c r="E49" s="131"/>
      <c r="F49" s="36" t="s">
        <v>29</v>
      </c>
      <c r="G49" s="38">
        <v>0.083</v>
      </c>
      <c r="H49" s="38">
        <v>0.084</v>
      </c>
      <c r="I49" s="38">
        <v>0.083</v>
      </c>
      <c r="J49" s="38">
        <v>0.083</v>
      </c>
      <c r="K49" s="38">
        <v>0.084</v>
      </c>
      <c r="L49" s="38">
        <v>0.083</v>
      </c>
      <c r="M49" s="172">
        <v>0.083</v>
      </c>
      <c r="N49" s="172">
        <v>0.084</v>
      </c>
      <c r="O49" s="172">
        <v>0.083</v>
      </c>
      <c r="P49" s="38"/>
      <c r="Q49" s="38"/>
      <c r="R49" s="38"/>
      <c r="S49" s="37">
        <f>SUM(G49:R49)</f>
        <v>0.7499999999999999</v>
      </c>
      <c r="T49" s="132"/>
      <c r="U49" s="176"/>
      <c r="V49" s="135"/>
    </row>
    <row r="50" spans="1:23" s="40" customFormat="1" ht="50.1" customHeight="1">
      <c r="A50" s="130"/>
      <c r="B50" s="130"/>
      <c r="C50" s="175" t="s">
        <v>289</v>
      </c>
      <c r="D50" s="131" t="s">
        <v>84</v>
      </c>
      <c r="E50" s="131"/>
      <c r="F50" s="33" t="s">
        <v>28</v>
      </c>
      <c r="G50" s="170">
        <v>0.083</v>
      </c>
      <c r="H50" s="170">
        <v>0.084</v>
      </c>
      <c r="I50" s="170">
        <v>0.083</v>
      </c>
      <c r="J50" s="170">
        <v>0.083</v>
      </c>
      <c r="K50" s="170">
        <v>0.084</v>
      </c>
      <c r="L50" s="170">
        <v>0.083</v>
      </c>
      <c r="M50" s="171">
        <v>0.083</v>
      </c>
      <c r="N50" s="171">
        <v>0.084</v>
      </c>
      <c r="O50" s="171">
        <v>0.083</v>
      </c>
      <c r="P50" s="170">
        <v>0.083</v>
      </c>
      <c r="Q50" s="170">
        <v>0.084</v>
      </c>
      <c r="R50" s="170">
        <v>0.083</v>
      </c>
      <c r="S50" s="34">
        <v>0.9999999999999998</v>
      </c>
      <c r="T50" s="132"/>
      <c r="U50" s="176">
        <v>0.02</v>
      </c>
      <c r="V50" s="134" t="s">
        <v>215</v>
      </c>
      <c r="W50" s="22"/>
    </row>
    <row r="51" spans="1:22" s="40" customFormat="1" ht="50.1" customHeight="1">
      <c r="A51" s="130"/>
      <c r="B51" s="130"/>
      <c r="C51" s="175"/>
      <c r="D51" s="131"/>
      <c r="E51" s="131"/>
      <c r="F51" s="36" t="s">
        <v>29</v>
      </c>
      <c r="G51" s="38">
        <v>0.083</v>
      </c>
      <c r="H51" s="38">
        <v>0.084</v>
      </c>
      <c r="I51" s="38">
        <v>0.083</v>
      </c>
      <c r="J51" s="38">
        <v>0.083</v>
      </c>
      <c r="K51" s="38">
        <v>0.084</v>
      </c>
      <c r="L51" s="38">
        <v>0.083</v>
      </c>
      <c r="M51" s="172">
        <v>0.083</v>
      </c>
      <c r="N51" s="172">
        <v>0.084</v>
      </c>
      <c r="O51" s="172">
        <v>0.083</v>
      </c>
      <c r="P51" s="38"/>
      <c r="Q51" s="38"/>
      <c r="R51" s="38"/>
      <c r="S51" s="37">
        <f t="shared" si="2"/>
        <v>0.7499999999999999</v>
      </c>
      <c r="T51" s="132"/>
      <c r="U51" s="176"/>
      <c r="V51" s="135"/>
    </row>
    <row r="52" spans="1:23" s="40" customFormat="1" ht="50.1" customHeight="1">
      <c r="A52" s="130"/>
      <c r="B52" s="130"/>
      <c r="C52" s="175" t="s">
        <v>290</v>
      </c>
      <c r="D52" s="131" t="s">
        <v>84</v>
      </c>
      <c r="E52" s="131"/>
      <c r="F52" s="33" t="s">
        <v>28</v>
      </c>
      <c r="G52" s="170">
        <v>0.083</v>
      </c>
      <c r="H52" s="170">
        <v>0.084</v>
      </c>
      <c r="I52" s="170">
        <v>0.083</v>
      </c>
      <c r="J52" s="170">
        <v>0.083</v>
      </c>
      <c r="K52" s="170">
        <v>0.084</v>
      </c>
      <c r="L52" s="170">
        <v>0.083</v>
      </c>
      <c r="M52" s="171">
        <v>0.083</v>
      </c>
      <c r="N52" s="171">
        <v>0.084</v>
      </c>
      <c r="O52" s="171">
        <v>0.083</v>
      </c>
      <c r="P52" s="170">
        <v>0.083</v>
      </c>
      <c r="Q52" s="170">
        <v>0.084</v>
      </c>
      <c r="R52" s="170">
        <v>0.083</v>
      </c>
      <c r="S52" s="34">
        <f>SUM(G52:R52)</f>
        <v>0.9999999999999998</v>
      </c>
      <c r="T52" s="132"/>
      <c r="U52" s="176">
        <v>0.04</v>
      </c>
      <c r="V52" s="134" t="s">
        <v>216</v>
      </c>
      <c r="W52" s="22"/>
    </row>
    <row r="53" spans="1:22" s="40" customFormat="1" ht="50.1" customHeight="1">
      <c r="A53" s="130"/>
      <c r="B53" s="130"/>
      <c r="C53" s="175"/>
      <c r="D53" s="131"/>
      <c r="E53" s="131"/>
      <c r="F53" s="36" t="s">
        <v>29</v>
      </c>
      <c r="G53" s="38">
        <v>0.083</v>
      </c>
      <c r="H53" s="38">
        <v>0.084</v>
      </c>
      <c r="I53" s="38">
        <v>0.083</v>
      </c>
      <c r="J53" s="38">
        <v>0.083</v>
      </c>
      <c r="K53" s="38">
        <v>0.084</v>
      </c>
      <c r="L53" s="38">
        <v>0.083</v>
      </c>
      <c r="M53" s="172">
        <v>0.083</v>
      </c>
      <c r="N53" s="172">
        <v>0.084</v>
      </c>
      <c r="O53" s="172">
        <v>0.083</v>
      </c>
      <c r="P53" s="38"/>
      <c r="Q53" s="38"/>
      <c r="R53" s="38"/>
      <c r="S53" s="37">
        <f t="shared" si="2"/>
        <v>0.7499999999999999</v>
      </c>
      <c r="T53" s="132"/>
      <c r="U53" s="176"/>
      <c r="V53" s="135"/>
    </row>
    <row r="54" spans="1:23" s="40" customFormat="1" ht="50.1" customHeight="1">
      <c r="A54" s="130"/>
      <c r="B54" s="130"/>
      <c r="C54" s="175" t="s">
        <v>292</v>
      </c>
      <c r="D54" s="133" t="s">
        <v>84</v>
      </c>
      <c r="E54" s="133"/>
      <c r="F54" s="33" t="s">
        <v>28</v>
      </c>
      <c r="G54" s="170">
        <v>0.07</v>
      </c>
      <c r="H54" s="170">
        <v>0.09</v>
      </c>
      <c r="I54" s="170">
        <v>0.09</v>
      </c>
      <c r="J54" s="170">
        <v>0.09</v>
      </c>
      <c r="K54" s="170">
        <v>0.09</v>
      </c>
      <c r="L54" s="170">
        <v>0.07</v>
      </c>
      <c r="M54" s="171">
        <v>0.07</v>
      </c>
      <c r="N54" s="171">
        <v>0.09</v>
      </c>
      <c r="O54" s="171">
        <v>0.09</v>
      </c>
      <c r="P54" s="170">
        <v>0.09</v>
      </c>
      <c r="Q54" s="170">
        <v>0.09</v>
      </c>
      <c r="R54" s="170">
        <v>0.07</v>
      </c>
      <c r="S54" s="34">
        <f t="shared" si="2"/>
        <v>0.9999999999999998</v>
      </c>
      <c r="T54" s="132"/>
      <c r="U54" s="176">
        <v>0.04</v>
      </c>
      <c r="V54" s="134" t="s">
        <v>217</v>
      </c>
      <c r="W54" s="22"/>
    </row>
    <row r="55" spans="1:22" s="40" customFormat="1" ht="50.1" customHeight="1">
      <c r="A55" s="130"/>
      <c r="B55" s="130"/>
      <c r="C55" s="175"/>
      <c r="D55" s="133"/>
      <c r="E55" s="133"/>
      <c r="F55" s="36" t="s">
        <v>29</v>
      </c>
      <c r="G55" s="38">
        <v>0.07</v>
      </c>
      <c r="H55" s="38">
        <v>0.09</v>
      </c>
      <c r="I55" s="38">
        <v>0.09</v>
      </c>
      <c r="J55" s="38">
        <v>0.09</v>
      </c>
      <c r="K55" s="38">
        <v>0.09</v>
      </c>
      <c r="L55" s="38">
        <v>0.07</v>
      </c>
      <c r="M55" s="172">
        <v>0.07</v>
      </c>
      <c r="N55" s="172">
        <v>0.09</v>
      </c>
      <c r="O55" s="172">
        <v>0.09</v>
      </c>
      <c r="P55" s="38"/>
      <c r="Q55" s="38"/>
      <c r="R55" s="38"/>
      <c r="S55" s="37">
        <f t="shared" si="2"/>
        <v>0.7499999999999999</v>
      </c>
      <c r="T55" s="132"/>
      <c r="U55" s="176"/>
      <c r="V55" s="179"/>
    </row>
    <row r="56" spans="1:23" s="40" customFormat="1" ht="50.1" customHeight="1">
      <c r="A56" s="130"/>
      <c r="B56" s="130"/>
      <c r="C56" s="175" t="s">
        <v>291</v>
      </c>
      <c r="D56" s="131" t="s">
        <v>84</v>
      </c>
      <c r="E56" s="131"/>
      <c r="F56" s="33" t="s">
        <v>28</v>
      </c>
      <c r="G56" s="170">
        <v>0.08</v>
      </c>
      <c r="H56" s="170">
        <v>0.08</v>
      </c>
      <c r="I56" s="170">
        <v>0.08</v>
      </c>
      <c r="J56" s="170">
        <v>0.08</v>
      </c>
      <c r="K56" s="170">
        <v>0.08</v>
      </c>
      <c r="L56" s="170">
        <v>0.08</v>
      </c>
      <c r="M56" s="171">
        <v>0.08</v>
      </c>
      <c r="N56" s="171">
        <v>0.08</v>
      </c>
      <c r="O56" s="171">
        <v>0.08</v>
      </c>
      <c r="P56" s="170">
        <v>0.08</v>
      </c>
      <c r="Q56" s="170">
        <v>0.08</v>
      </c>
      <c r="R56" s="170">
        <v>0.12</v>
      </c>
      <c r="S56" s="34">
        <f t="shared" si="2"/>
        <v>0.9999999999999999</v>
      </c>
      <c r="T56" s="132"/>
      <c r="U56" s="176">
        <v>0.03</v>
      </c>
      <c r="V56" s="134" t="s">
        <v>218</v>
      </c>
      <c r="W56" s="22"/>
    </row>
    <row r="57" spans="1:22" s="40" customFormat="1" ht="50.1" customHeight="1">
      <c r="A57" s="130"/>
      <c r="B57" s="130"/>
      <c r="C57" s="175"/>
      <c r="D57" s="131"/>
      <c r="E57" s="131"/>
      <c r="F57" s="36" t="s">
        <v>29</v>
      </c>
      <c r="G57" s="38">
        <v>0.08</v>
      </c>
      <c r="H57" s="38">
        <v>0.08</v>
      </c>
      <c r="I57" s="38">
        <v>0.08</v>
      </c>
      <c r="J57" s="38">
        <v>0.08</v>
      </c>
      <c r="K57" s="38">
        <v>0.08</v>
      </c>
      <c r="L57" s="38">
        <v>0.08</v>
      </c>
      <c r="M57" s="172">
        <v>0.08</v>
      </c>
      <c r="N57" s="172">
        <v>0.08</v>
      </c>
      <c r="O57" s="172">
        <v>0.08</v>
      </c>
      <c r="P57" s="38"/>
      <c r="Q57" s="38"/>
      <c r="R57" s="38"/>
      <c r="S57" s="37">
        <f t="shared" si="2"/>
        <v>0.72</v>
      </c>
      <c r="T57" s="132"/>
      <c r="U57" s="176"/>
      <c r="V57" s="179"/>
    </row>
    <row r="58" spans="1:23" ht="15">
      <c r="A58" s="128" t="s">
        <v>87</v>
      </c>
      <c r="B58" s="128"/>
      <c r="C58" s="128"/>
      <c r="D58" s="128"/>
      <c r="E58" s="128"/>
      <c r="F58" s="128"/>
      <c r="G58" s="128"/>
      <c r="H58" s="128"/>
      <c r="I58" s="128"/>
      <c r="J58" s="128"/>
      <c r="K58" s="128"/>
      <c r="L58" s="128"/>
      <c r="M58" s="128"/>
      <c r="N58" s="128"/>
      <c r="O58" s="128"/>
      <c r="P58" s="128"/>
      <c r="Q58" s="128"/>
      <c r="R58" s="128"/>
      <c r="S58" s="128"/>
      <c r="T58" s="32">
        <f>SUM(T8:T57)</f>
        <v>1</v>
      </c>
      <c r="U58" s="32">
        <f>SUM(U8:U57)</f>
        <v>1.0000000000000002</v>
      </c>
      <c r="V58" s="41"/>
      <c r="W58" s="42"/>
    </row>
    <row r="59" spans="1:24" s="44" customFormat="1" ht="15">
      <c r="A59" s="129" t="s">
        <v>195</v>
      </c>
      <c r="B59" s="129"/>
      <c r="C59" s="129"/>
      <c r="D59" s="129"/>
      <c r="E59" s="129"/>
      <c r="F59" s="129"/>
      <c r="G59" s="129"/>
      <c r="H59" s="129"/>
      <c r="I59" s="129"/>
      <c r="J59" s="129"/>
      <c r="K59" s="129"/>
      <c r="L59" s="129"/>
      <c r="M59" s="129"/>
      <c r="N59" s="129"/>
      <c r="O59" s="129"/>
      <c r="P59" s="129"/>
      <c r="Q59" s="129"/>
      <c r="R59" s="129"/>
      <c r="S59" s="129"/>
      <c r="T59" s="129"/>
      <c r="U59" s="129"/>
      <c r="V59" s="129"/>
      <c r="W59" s="43"/>
      <c r="X59" s="43"/>
    </row>
  </sheetData>
  <mergeCells count="152">
    <mergeCell ref="B8:B15"/>
    <mergeCell ref="C24:C25"/>
    <mergeCell ref="C54:C55"/>
    <mergeCell ref="D54:D55"/>
    <mergeCell ref="B16:B23"/>
    <mergeCell ref="C16:C17"/>
    <mergeCell ref="C18:C19"/>
    <mergeCell ref="C20:C21"/>
    <mergeCell ref="B28:B37"/>
    <mergeCell ref="C26:C27"/>
    <mergeCell ref="C28:C29"/>
    <mergeCell ref="B46:B57"/>
    <mergeCell ref="D28:D29"/>
    <mergeCell ref="C46:C47"/>
    <mergeCell ref="D34:D35"/>
    <mergeCell ref="C40:C41"/>
    <mergeCell ref="D40:D41"/>
    <mergeCell ref="C38:C39"/>
    <mergeCell ref="B24:B27"/>
    <mergeCell ref="C14:C15"/>
    <mergeCell ref="D38:D39"/>
    <mergeCell ref="C48:C49"/>
    <mergeCell ref="C56:C57"/>
    <mergeCell ref="D56:D57"/>
    <mergeCell ref="V8:V9"/>
    <mergeCell ref="U10:U11"/>
    <mergeCell ref="U12:U13"/>
    <mergeCell ref="U8:U9"/>
    <mergeCell ref="D8:D9"/>
    <mergeCell ref="E16:E17"/>
    <mergeCell ref="E18:E19"/>
    <mergeCell ref="E20:E21"/>
    <mergeCell ref="E22:E23"/>
    <mergeCell ref="D10:D11"/>
    <mergeCell ref="E8:E9"/>
    <mergeCell ref="T8:T15"/>
    <mergeCell ref="E10:E11"/>
    <mergeCell ref="V10:V11"/>
    <mergeCell ref="D14:D15"/>
    <mergeCell ref="E14:E15"/>
    <mergeCell ref="V12:V13"/>
    <mergeCell ref="V14:V15"/>
    <mergeCell ref="D12:D13"/>
    <mergeCell ref="E12:E13"/>
    <mergeCell ref="U14:U15"/>
    <mergeCell ref="T6:U6"/>
    <mergeCell ref="A1:B4"/>
    <mergeCell ref="C1:V1"/>
    <mergeCell ref="C2:V2"/>
    <mergeCell ref="D3:V3"/>
    <mergeCell ref="D4:V4"/>
    <mergeCell ref="V6:V7"/>
    <mergeCell ref="C6:C7"/>
    <mergeCell ref="D6:E6"/>
    <mergeCell ref="F6:S6"/>
    <mergeCell ref="A6:A7"/>
    <mergeCell ref="B6:B7"/>
    <mergeCell ref="V26:V27"/>
    <mergeCell ref="D16:D17"/>
    <mergeCell ref="D18:D19"/>
    <mergeCell ref="V16:V17"/>
    <mergeCell ref="V18:V19"/>
    <mergeCell ref="V20:V21"/>
    <mergeCell ref="D24:D25"/>
    <mergeCell ref="C22:C23"/>
    <mergeCell ref="E28:E29"/>
    <mergeCell ref="T28:T37"/>
    <mergeCell ref="U24:U25"/>
    <mergeCell ref="V34:V35"/>
    <mergeCell ref="V36:V37"/>
    <mergeCell ref="V32:V33"/>
    <mergeCell ref="U30:U31"/>
    <mergeCell ref="T24:T27"/>
    <mergeCell ref="V30:V31"/>
    <mergeCell ref="E38:E39"/>
    <mergeCell ref="C44:C45"/>
    <mergeCell ref="D44:D45"/>
    <mergeCell ref="D26:D27"/>
    <mergeCell ref="C32:C33"/>
    <mergeCell ref="C34:C35"/>
    <mergeCell ref="C36:C37"/>
    <mergeCell ref="D36:D37"/>
    <mergeCell ref="C30:C31"/>
    <mergeCell ref="D30:D31"/>
    <mergeCell ref="E30:E31"/>
    <mergeCell ref="C42:C43"/>
    <mergeCell ref="D42:D43"/>
    <mergeCell ref="E42:E43"/>
    <mergeCell ref="E44:E45"/>
    <mergeCell ref="U42:U43"/>
    <mergeCell ref="T16:T23"/>
    <mergeCell ref="D20:D21"/>
    <mergeCell ref="U40:U41"/>
    <mergeCell ref="V40:V41"/>
    <mergeCell ref="U44:U45"/>
    <mergeCell ref="V44:V45"/>
    <mergeCell ref="V22:V23"/>
    <mergeCell ref="U26:U27"/>
    <mergeCell ref="U28:U29"/>
    <mergeCell ref="U38:U39"/>
    <mergeCell ref="U32:U33"/>
    <mergeCell ref="U34:U35"/>
    <mergeCell ref="D22:D23"/>
    <mergeCell ref="D32:D33"/>
    <mergeCell ref="E40:E41"/>
    <mergeCell ref="E32:E33"/>
    <mergeCell ref="E34:E35"/>
    <mergeCell ref="E36:E37"/>
    <mergeCell ref="V28:V29"/>
    <mergeCell ref="V24:V25"/>
    <mergeCell ref="V42:V43"/>
    <mergeCell ref="E26:E27"/>
    <mergeCell ref="U36:U37"/>
    <mergeCell ref="E56:E57"/>
    <mergeCell ref="D46:D47"/>
    <mergeCell ref="E46:E47"/>
    <mergeCell ref="C50:C51"/>
    <mergeCell ref="D50:D51"/>
    <mergeCell ref="E50:E51"/>
    <mergeCell ref="E54:E55"/>
    <mergeCell ref="V56:V57"/>
    <mergeCell ref="V46:V47"/>
    <mergeCell ref="U54:U55"/>
    <mergeCell ref="U56:U57"/>
    <mergeCell ref="U52:U53"/>
    <mergeCell ref="V50:V51"/>
    <mergeCell ref="V52:V53"/>
    <mergeCell ref="V54:V55"/>
    <mergeCell ref="C10:C11"/>
    <mergeCell ref="C8:C9"/>
    <mergeCell ref="C12:C13"/>
    <mergeCell ref="A58:S58"/>
    <mergeCell ref="A59:V59"/>
    <mergeCell ref="U46:U47"/>
    <mergeCell ref="U50:U51"/>
    <mergeCell ref="B38:B45"/>
    <mergeCell ref="C52:C53"/>
    <mergeCell ref="D52:D53"/>
    <mergeCell ref="E52:E53"/>
    <mergeCell ref="T38:T45"/>
    <mergeCell ref="T46:T57"/>
    <mergeCell ref="A8:A57"/>
    <mergeCell ref="U16:U17"/>
    <mergeCell ref="U18:U19"/>
    <mergeCell ref="U20:U21"/>
    <mergeCell ref="U22:U23"/>
    <mergeCell ref="V48:V49"/>
    <mergeCell ref="D48:D49"/>
    <mergeCell ref="E48:E49"/>
    <mergeCell ref="U48:U49"/>
    <mergeCell ref="E24:E25"/>
    <mergeCell ref="V38:V39"/>
  </mergeCells>
  <printOptions horizontalCentered="1" verticalCentered="1"/>
  <pageMargins left="0.2362204724409449" right="0.2362204724409449" top="0.15748031496062992" bottom="0.5511811023622047" header="0.31496062992125984" footer="0.31496062992125984"/>
  <pageSetup fitToHeight="0" horizontalDpi="600" verticalDpi="600" orientation="portrait" scale="55" r:id="rId3"/>
  <headerFooter>
    <oddFooter>&amp;C&amp;G</oddFooter>
  </headerFooter>
  <rowBreaks count="1" manualBreakCount="1">
    <brk id="23" max="16383" man="1"/>
  </rowBreaks>
  <drawing r:id="rId1"/>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993FB-3D2E-4FAC-9659-B01B7E8C9A2E}">
  <dimension ref="A1:BT105"/>
  <sheetViews>
    <sheetView zoomScale="55" zoomScaleNormal="55" workbookViewId="0" topLeftCell="A70">
      <selection activeCell="G101" sqref="G101"/>
    </sheetView>
  </sheetViews>
  <sheetFormatPr defaultColWidth="11.421875" defaultRowHeight="15"/>
  <cols>
    <col min="1" max="1" width="8.7109375" style="3" customWidth="1"/>
    <col min="2" max="2" width="16.421875" style="3" customWidth="1"/>
    <col min="3" max="3" width="29.140625" style="3" customWidth="1"/>
    <col min="4" max="4" width="20.421875" style="3" customWidth="1"/>
    <col min="5" max="5" width="21.421875" style="3" hidden="1" customWidth="1"/>
    <col min="6" max="6" width="20.28125" style="3" hidden="1" customWidth="1"/>
    <col min="7" max="7" width="25.140625" style="3" bestFit="1" customWidth="1"/>
    <col min="8" max="8" width="32.28125" style="3" bestFit="1" customWidth="1"/>
    <col min="9" max="9" width="29.8515625" style="3" hidden="1" customWidth="1"/>
    <col min="10" max="10" width="23.28125" style="3" bestFit="1" customWidth="1"/>
    <col min="11" max="12" width="23.57421875" style="3" bestFit="1" customWidth="1"/>
    <col min="13" max="13" width="17.57421875" style="3" hidden="1" customWidth="1"/>
    <col min="14" max="14" width="17.7109375" style="3" customWidth="1"/>
    <col min="15" max="15" width="13.421875" style="3" bestFit="1" customWidth="1"/>
    <col min="16" max="16" width="13.57421875" style="3" customWidth="1"/>
    <col min="17" max="17" width="29.8515625" style="3" customWidth="1"/>
    <col min="18" max="18" width="15.7109375" style="3" customWidth="1"/>
    <col min="19" max="20" width="16.7109375" style="3" customWidth="1"/>
    <col min="21" max="21" width="18.140625" style="3" customWidth="1"/>
    <col min="22" max="22" width="16.7109375" style="3" customWidth="1"/>
    <col min="23" max="23" width="18.140625" style="3" customWidth="1"/>
    <col min="24" max="24" width="14.421875" style="21" customWidth="1"/>
    <col min="25" max="25" width="16.00390625" style="3" customWidth="1"/>
    <col min="26" max="26" width="29.7109375" style="1" customWidth="1"/>
    <col min="27" max="28" width="11.421875" style="2" customWidth="1"/>
    <col min="29" max="72" width="11.421875" style="1" customWidth="1"/>
    <col min="73" max="16384" width="11.421875" style="3" customWidth="1"/>
  </cols>
  <sheetData>
    <row r="1" spans="1:25" ht="26.25" customHeight="1">
      <c r="A1" s="155"/>
      <c r="B1" s="155"/>
      <c r="C1" s="155"/>
      <c r="D1" s="155"/>
      <c r="E1" s="156" t="s">
        <v>0</v>
      </c>
      <c r="F1" s="156"/>
      <c r="G1" s="156"/>
      <c r="H1" s="156"/>
      <c r="I1" s="156"/>
      <c r="J1" s="156"/>
      <c r="K1" s="156"/>
      <c r="L1" s="156"/>
      <c r="M1" s="156"/>
      <c r="N1" s="156"/>
      <c r="O1" s="156"/>
      <c r="P1" s="156"/>
      <c r="Q1" s="156"/>
      <c r="R1" s="156"/>
      <c r="S1" s="156"/>
      <c r="T1" s="156"/>
      <c r="U1" s="156"/>
      <c r="V1" s="156"/>
      <c r="W1" s="156"/>
      <c r="X1" s="156"/>
      <c r="Y1" s="156"/>
    </row>
    <row r="2" spans="1:25" ht="27" customHeight="1">
      <c r="A2" s="155"/>
      <c r="B2" s="155"/>
      <c r="C2" s="155"/>
      <c r="D2" s="155"/>
      <c r="E2" s="156" t="s">
        <v>112</v>
      </c>
      <c r="F2" s="156"/>
      <c r="G2" s="156"/>
      <c r="H2" s="156"/>
      <c r="I2" s="156"/>
      <c r="J2" s="156"/>
      <c r="K2" s="156"/>
      <c r="L2" s="156"/>
      <c r="M2" s="156"/>
      <c r="N2" s="156"/>
      <c r="O2" s="156"/>
      <c r="P2" s="156"/>
      <c r="Q2" s="156"/>
      <c r="R2" s="156"/>
      <c r="S2" s="156"/>
      <c r="T2" s="156"/>
      <c r="U2" s="156"/>
      <c r="V2" s="156"/>
      <c r="W2" s="156"/>
      <c r="X2" s="156"/>
      <c r="Y2" s="156"/>
    </row>
    <row r="3" spans="1:25" ht="30" customHeight="1">
      <c r="A3" s="155"/>
      <c r="B3" s="155"/>
      <c r="C3" s="155"/>
      <c r="D3" s="155"/>
      <c r="E3" s="156" t="s">
        <v>113</v>
      </c>
      <c r="F3" s="156"/>
      <c r="G3" s="156" t="s">
        <v>82</v>
      </c>
      <c r="H3" s="156"/>
      <c r="I3" s="156"/>
      <c r="J3" s="156"/>
      <c r="K3" s="156"/>
      <c r="L3" s="156"/>
      <c r="M3" s="156"/>
      <c r="N3" s="156"/>
      <c r="O3" s="156"/>
      <c r="P3" s="156"/>
      <c r="Q3" s="156"/>
      <c r="R3" s="156"/>
      <c r="S3" s="156"/>
      <c r="T3" s="156"/>
      <c r="U3" s="156"/>
      <c r="V3" s="156"/>
      <c r="W3" s="156"/>
      <c r="X3" s="156"/>
      <c r="Y3" s="156"/>
    </row>
    <row r="4" spans="1:25" ht="24.75" customHeight="1">
      <c r="A4" s="155"/>
      <c r="B4" s="155"/>
      <c r="C4" s="155"/>
      <c r="D4" s="155"/>
      <c r="E4" s="156" t="s">
        <v>114</v>
      </c>
      <c r="F4" s="156"/>
      <c r="G4" s="156">
        <v>2018</v>
      </c>
      <c r="H4" s="156"/>
      <c r="I4" s="156"/>
      <c r="J4" s="156"/>
      <c r="K4" s="156"/>
      <c r="L4" s="156"/>
      <c r="M4" s="156"/>
      <c r="N4" s="156"/>
      <c r="O4" s="156"/>
      <c r="P4" s="156"/>
      <c r="Q4" s="156"/>
      <c r="R4" s="156"/>
      <c r="S4" s="156"/>
      <c r="T4" s="156"/>
      <c r="U4" s="156"/>
      <c r="V4" s="156"/>
      <c r="W4" s="156"/>
      <c r="X4" s="156"/>
      <c r="Y4" s="156"/>
    </row>
    <row r="5" spans="1:25" ht="15">
      <c r="A5" s="157" t="s">
        <v>115</v>
      </c>
      <c r="B5" s="157" t="s">
        <v>116</v>
      </c>
      <c r="C5" s="157" t="s">
        <v>207</v>
      </c>
      <c r="D5" s="157" t="s">
        <v>117</v>
      </c>
      <c r="E5" s="157" t="s">
        <v>118</v>
      </c>
      <c r="F5" s="157" t="s">
        <v>119</v>
      </c>
      <c r="G5" s="157"/>
      <c r="H5" s="157"/>
      <c r="I5" s="95"/>
      <c r="J5" s="157" t="s">
        <v>120</v>
      </c>
      <c r="K5" s="157"/>
      <c r="L5" s="157"/>
      <c r="M5" s="157"/>
      <c r="N5" s="157" t="s">
        <v>121</v>
      </c>
      <c r="O5" s="157"/>
      <c r="P5" s="157"/>
      <c r="Q5" s="157"/>
      <c r="R5" s="157"/>
      <c r="S5" s="157" t="s">
        <v>122</v>
      </c>
      <c r="T5" s="157"/>
      <c r="U5" s="157"/>
      <c r="V5" s="157"/>
      <c r="W5" s="157"/>
      <c r="X5" s="157"/>
      <c r="Y5" s="157"/>
    </row>
    <row r="6" spans="1:25" ht="60.75" thickBot="1">
      <c r="A6" s="157" t="s">
        <v>123</v>
      </c>
      <c r="B6" s="157"/>
      <c r="C6" s="157"/>
      <c r="D6" s="157"/>
      <c r="E6" s="157"/>
      <c r="F6" s="95" t="s">
        <v>124</v>
      </c>
      <c r="G6" s="95" t="s">
        <v>125</v>
      </c>
      <c r="H6" s="95" t="s">
        <v>126</v>
      </c>
      <c r="I6" s="95" t="s">
        <v>127</v>
      </c>
      <c r="J6" s="95" t="s">
        <v>128</v>
      </c>
      <c r="K6" s="95" t="s">
        <v>129</v>
      </c>
      <c r="L6" s="95" t="s">
        <v>130</v>
      </c>
      <c r="M6" s="95" t="s">
        <v>131</v>
      </c>
      <c r="N6" s="95" t="s">
        <v>132</v>
      </c>
      <c r="O6" s="95" t="s">
        <v>133</v>
      </c>
      <c r="P6" s="95" t="s">
        <v>134</v>
      </c>
      <c r="Q6" s="95" t="s">
        <v>135</v>
      </c>
      <c r="R6" s="95" t="s">
        <v>136</v>
      </c>
      <c r="S6" s="95" t="s">
        <v>137</v>
      </c>
      <c r="T6" s="95" t="s">
        <v>138</v>
      </c>
      <c r="U6" s="4" t="s">
        <v>197</v>
      </c>
      <c r="V6" s="95" t="s">
        <v>139</v>
      </c>
      <c r="W6" s="95" t="s">
        <v>140</v>
      </c>
      <c r="X6" s="95" t="s">
        <v>141</v>
      </c>
      <c r="Y6" s="95" t="s">
        <v>142</v>
      </c>
    </row>
    <row r="7" spans="1:25" ht="15">
      <c r="A7" s="147">
        <v>1</v>
      </c>
      <c r="B7" s="147" t="s">
        <v>101</v>
      </c>
      <c r="C7" s="147" t="s">
        <v>206</v>
      </c>
      <c r="D7" s="5" t="s">
        <v>143</v>
      </c>
      <c r="E7" s="6">
        <f>+'[2]INVERSIÓN'!S9</f>
        <v>1</v>
      </c>
      <c r="F7" s="6">
        <f>+'[2]INVERSIÓN'!T9</f>
        <v>1</v>
      </c>
      <c r="G7" s="6">
        <f>+'[2]INVERSIÓN'!U9</f>
        <v>1</v>
      </c>
      <c r="H7" s="6">
        <f>+'[2]INVERSIÓN'!V9</f>
        <v>1</v>
      </c>
      <c r="I7" s="6"/>
      <c r="J7" s="6">
        <f>+'[2]INVERSIÓN'!AK9</f>
        <v>1</v>
      </c>
      <c r="K7" s="6">
        <f>+'[2]INVERSIÓN'!AL9</f>
        <v>1</v>
      </c>
      <c r="L7" s="6">
        <v>1</v>
      </c>
      <c r="M7" s="6"/>
      <c r="N7" s="152" t="s">
        <v>144</v>
      </c>
      <c r="O7" s="151" t="s">
        <v>145</v>
      </c>
      <c r="P7" s="154" t="s">
        <v>146</v>
      </c>
      <c r="Q7" s="151" t="s">
        <v>147</v>
      </c>
      <c r="R7" s="151" t="s">
        <v>144</v>
      </c>
      <c r="S7" s="140" t="s">
        <v>148</v>
      </c>
      <c r="T7" s="140" t="s">
        <v>148</v>
      </c>
      <c r="U7" s="140" t="s">
        <v>199</v>
      </c>
      <c r="V7" s="153" t="s">
        <v>149</v>
      </c>
      <c r="W7" s="153" t="s">
        <v>150</v>
      </c>
      <c r="X7" s="153" t="s">
        <v>151</v>
      </c>
      <c r="Y7" s="152">
        <v>7980001</v>
      </c>
    </row>
    <row r="8" spans="1:25" ht="15">
      <c r="A8" s="147"/>
      <c r="B8" s="147"/>
      <c r="C8" s="147"/>
      <c r="D8" s="100" t="s">
        <v>152</v>
      </c>
      <c r="E8" s="96">
        <f>+'[2]INVERSIÓN'!S10</f>
        <v>252000000</v>
      </c>
      <c r="F8" s="96">
        <f>+'[2]INVERSIÓN'!T10</f>
        <v>252000000</v>
      </c>
      <c r="G8" s="96">
        <f>+'[2]INVERSIÓN'!U10</f>
        <v>252000000</v>
      </c>
      <c r="H8" s="96">
        <f>+'[2]INVERSIÓN'!V10</f>
        <v>252000000</v>
      </c>
      <c r="I8" s="8"/>
      <c r="J8" s="96">
        <f>+'[2]INVERSIÓN'!AK10</f>
        <v>220650399</v>
      </c>
      <c r="K8" s="96">
        <f>+'[2]INVERSIÓN'!AL10</f>
        <v>220650399</v>
      </c>
      <c r="L8" s="96">
        <v>220650399</v>
      </c>
      <c r="M8" s="97"/>
      <c r="N8" s="152"/>
      <c r="O8" s="151"/>
      <c r="P8" s="154"/>
      <c r="Q8" s="151"/>
      <c r="R8" s="151"/>
      <c r="S8" s="140"/>
      <c r="T8" s="140"/>
      <c r="U8" s="140"/>
      <c r="V8" s="153"/>
      <c r="W8" s="153"/>
      <c r="X8" s="153"/>
      <c r="Y8" s="152"/>
    </row>
    <row r="9" spans="1:25" ht="15">
      <c r="A9" s="147"/>
      <c r="B9" s="147"/>
      <c r="C9" s="147"/>
      <c r="D9" s="100" t="s">
        <v>153</v>
      </c>
      <c r="E9" s="6">
        <f>+'[2]INVERSIÓN'!S11</f>
        <v>0</v>
      </c>
      <c r="F9" s="6">
        <f>+'[2]INVERSIÓN'!T11</f>
        <v>0</v>
      </c>
      <c r="G9" s="6">
        <f>+'[2]INVERSIÓN'!U11</f>
        <v>0</v>
      </c>
      <c r="H9" s="6">
        <f>+'[2]INVERSIÓN'!V11</f>
        <v>0</v>
      </c>
      <c r="I9" s="6"/>
      <c r="J9" s="6">
        <f>+'[2]INVERSIÓN'!AK11</f>
        <v>0</v>
      </c>
      <c r="K9" s="6">
        <f>+'[2]INVERSIÓN'!AL11</f>
        <v>0</v>
      </c>
      <c r="L9" s="6">
        <v>0</v>
      </c>
      <c r="M9" s="6"/>
      <c r="N9" s="152"/>
      <c r="O9" s="151"/>
      <c r="P9" s="154"/>
      <c r="Q9" s="151"/>
      <c r="R9" s="151"/>
      <c r="S9" s="140"/>
      <c r="T9" s="140"/>
      <c r="U9" s="140"/>
      <c r="V9" s="153"/>
      <c r="W9" s="153"/>
      <c r="X9" s="153"/>
      <c r="Y9" s="152"/>
    </row>
    <row r="10" spans="1:25" ht="15">
      <c r="A10" s="147"/>
      <c r="B10" s="147"/>
      <c r="C10" s="147"/>
      <c r="D10" s="148" t="s">
        <v>154</v>
      </c>
      <c r="E10" s="141">
        <f>+'[2]INVERSIÓN'!S12</f>
        <v>15734000</v>
      </c>
      <c r="F10" s="141">
        <f>+'[2]INVERSIÓN'!T12</f>
        <v>15734000</v>
      </c>
      <c r="G10" s="141">
        <f>+'[2]INVERSIÓN'!U12</f>
        <v>15734000</v>
      </c>
      <c r="H10" s="141">
        <f>+'[2]INVERSIÓN'!V12</f>
        <v>15734000</v>
      </c>
      <c r="I10" s="141"/>
      <c r="J10" s="146">
        <f>+'[2]INVERSIÓN'!AK12</f>
        <v>15734000</v>
      </c>
      <c r="K10" s="146">
        <f>+'[2]INVERSIÓN'!AL12</f>
        <v>15734000</v>
      </c>
      <c r="L10" s="146">
        <v>15734000</v>
      </c>
      <c r="M10" s="146"/>
      <c r="N10" s="152"/>
      <c r="O10" s="151"/>
      <c r="P10" s="154"/>
      <c r="Q10" s="151"/>
      <c r="R10" s="151"/>
      <c r="S10" s="140"/>
      <c r="T10" s="140"/>
      <c r="U10" s="140"/>
      <c r="V10" s="153"/>
      <c r="W10" s="153"/>
      <c r="X10" s="153"/>
      <c r="Y10" s="152"/>
    </row>
    <row r="11" spans="1:25" ht="15">
      <c r="A11" s="147"/>
      <c r="B11" s="147"/>
      <c r="C11" s="147"/>
      <c r="D11" s="149"/>
      <c r="E11" s="142"/>
      <c r="F11" s="142"/>
      <c r="G11" s="142"/>
      <c r="H11" s="142"/>
      <c r="I11" s="142"/>
      <c r="J11" s="146"/>
      <c r="K11" s="146"/>
      <c r="L11" s="146"/>
      <c r="M11" s="146"/>
      <c r="N11" s="152"/>
      <c r="O11" s="151"/>
      <c r="P11" s="154"/>
      <c r="Q11" s="151"/>
      <c r="R11" s="151"/>
      <c r="S11" s="140"/>
      <c r="T11" s="140"/>
      <c r="U11" s="140"/>
      <c r="V11" s="153"/>
      <c r="W11" s="153"/>
      <c r="X11" s="153"/>
      <c r="Y11" s="152"/>
    </row>
    <row r="12" spans="1:25" ht="15">
      <c r="A12" s="147"/>
      <c r="B12" s="147"/>
      <c r="C12" s="147"/>
      <c r="D12" s="149"/>
      <c r="E12" s="142"/>
      <c r="F12" s="142"/>
      <c r="G12" s="142"/>
      <c r="H12" s="142"/>
      <c r="I12" s="142"/>
      <c r="J12" s="146"/>
      <c r="K12" s="146"/>
      <c r="L12" s="146"/>
      <c r="M12" s="146"/>
      <c r="N12" s="152"/>
      <c r="O12" s="151"/>
      <c r="P12" s="154"/>
      <c r="Q12" s="151"/>
      <c r="R12" s="151"/>
      <c r="S12" s="140"/>
      <c r="T12" s="140"/>
      <c r="U12" s="140"/>
      <c r="V12" s="153"/>
      <c r="W12" s="153"/>
      <c r="X12" s="153"/>
      <c r="Y12" s="152"/>
    </row>
    <row r="13" spans="1:25" ht="15">
      <c r="A13" s="147"/>
      <c r="B13" s="147"/>
      <c r="C13" s="147"/>
      <c r="D13" s="149"/>
      <c r="E13" s="143"/>
      <c r="F13" s="143"/>
      <c r="G13" s="143"/>
      <c r="H13" s="143"/>
      <c r="I13" s="143"/>
      <c r="J13" s="146"/>
      <c r="K13" s="146"/>
      <c r="L13" s="146"/>
      <c r="M13" s="146"/>
      <c r="N13" s="152"/>
      <c r="O13" s="151"/>
      <c r="P13" s="154"/>
      <c r="Q13" s="151"/>
      <c r="R13" s="151"/>
      <c r="S13" s="140"/>
      <c r="T13" s="140"/>
      <c r="U13" s="140"/>
      <c r="V13" s="153"/>
      <c r="W13" s="153"/>
      <c r="X13" s="153"/>
      <c r="Y13" s="152"/>
    </row>
    <row r="14" spans="1:25" ht="15">
      <c r="A14" s="147">
        <v>3</v>
      </c>
      <c r="B14" s="147" t="s">
        <v>103</v>
      </c>
      <c r="C14" s="147" t="s">
        <v>205</v>
      </c>
      <c r="D14" s="5" t="s">
        <v>143</v>
      </c>
      <c r="E14" s="9">
        <f>+'[2]INVERSIÓN'!S21</f>
        <v>1</v>
      </c>
      <c r="F14" s="9">
        <f>+'[2]INVERSIÓN'!T21</f>
        <v>1</v>
      </c>
      <c r="G14" s="9">
        <f>+'[2]INVERSIÓN'!U21</f>
        <v>1</v>
      </c>
      <c r="H14" s="9">
        <f>+'[2]INVERSIÓN'!V21</f>
        <v>1</v>
      </c>
      <c r="I14" s="6"/>
      <c r="J14" s="9">
        <f>+'[2]INVERSIÓN'!AK21</f>
        <v>1</v>
      </c>
      <c r="K14" s="9">
        <f>+'[2]INVERSIÓN'!AL21</f>
        <v>1</v>
      </c>
      <c r="L14" s="9">
        <v>1</v>
      </c>
      <c r="M14" s="6"/>
      <c r="N14" s="152" t="s">
        <v>144</v>
      </c>
      <c r="O14" s="151" t="s">
        <v>145</v>
      </c>
      <c r="P14" s="154" t="s">
        <v>146</v>
      </c>
      <c r="Q14" s="151" t="s">
        <v>147</v>
      </c>
      <c r="R14" s="151" t="s">
        <v>144</v>
      </c>
      <c r="S14" s="140" t="s">
        <v>148</v>
      </c>
      <c r="T14" s="140" t="s">
        <v>148</v>
      </c>
      <c r="U14" s="140" t="s">
        <v>199</v>
      </c>
      <c r="V14" s="153" t="s">
        <v>149</v>
      </c>
      <c r="W14" s="153" t="s">
        <v>150</v>
      </c>
      <c r="X14" s="153" t="s">
        <v>151</v>
      </c>
      <c r="Y14" s="152">
        <v>7980001</v>
      </c>
    </row>
    <row r="15" spans="1:25" ht="15">
      <c r="A15" s="147"/>
      <c r="B15" s="147"/>
      <c r="C15" s="147"/>
      <c r="D15" s="5" t="s">
        <v>152</v>
      </c>
      <c r="E15" s="97">
        <f>+'[2]INVERSIÓN'!S22</f>
        <v>78000000</v>
      </c>
      <c r="F15" s="97">
        <f>+'[2]INVERSIÓN'!T22</f>
        <v>78000000</v>
      </c>
      <c r="G15" s="97">
        <f>+'[2]INVERSIÓN'!U22</f>
        <v>78000000</v>
      </c>
      <c r="H15" s="97">
        <f>+'[2]INVERSIÓN'!V22</f>
        <v>78000000</v>
      </c>
      <c r="I15" s="97"/>
      <c r="J15" s="96">
        <f>+'[2]INVERSIÓN'!AK22</f>
        <v>63672000</v>
      </c>
      <c r="K15" s="96">
        <f>+'[2]INVERSIÓN'!AL22</f>
        <v>63672000</v>
      </c>
      <c r="L15" s="96">
        <v>63672000</v>
      </c>
      <c r="M15" s="97"/>
      <c r="N15" s="152"/>
      <c r="O15" s="151"/>
      <c r="P15" s="154"/>
      <c r="Q15" s="151"/>
      <c r="R15" s="151"/>
      <c r="S15" s="140"/>
      <c r="T15" s="140"/>
      <c r="U15" s="140"/>
      <c r="V15" s="153"/>
      <c r="W15" s="153"/>
      <c r="X15" s="153"/>
      <c r="Y15" s="152"/>
    </row>
    <row r="16" spans="1:25" ht="15">
      <c r="A16" s="147"/>
      <c r="B16" s="147"/>
      <c r="C16" s="147"/>
      <c r="D16" s="100" t="s">
        <v>153</v>
      </c>
      <c r="E16" s="9">
        <f>+'[2]INVERSIÓN'!S23</f>
        <v>0</v>
      </c>
      <c r="F16" s="9">
        <f>+'[2]INVERSIÓN'!T23</f>
        <v>0</v>
      </c>
      <c r="G16" s="9">
        <f>+'[2]INVERSIÓN'!U23</f>
        <v>0</v>
      </c>
      <c r="H16" s="9">
        <f>+'[2]INVERSIÓN'!V23</f>
        <v>0</v>
      </c>
      <c r="I16" s="6"/>
      <c r="J16" s="9">
        <f>+'[2]INVERSIÓN'!AK23</f>
        <v>0</v>
      </c>
      <c r="K16" s="9">
        <f>+'[2]INVERSIÓN'!AL23</f>
        <v>0</v>
      </c>
      <c r="L16" s="9">
        <v>0</v>
      </c>
      <c r="M16" s="6"/>
      <c r="N16" s="152"/>
      <c r="O16" s="151"/>
      <c r="P16" s="154"/>
      <c r="Q16" s="151"/>
      <c r="R16" s="151"/>
      <c r="S16" s="140"/>
      <c r="T16" s="140"/>
      <c r="U16" s="140"/>
      <c r="V16" s="153"/>
      <c r="W16" s="153"/>
      <c r="X16" s="153"/>
      <c r="Y16" s="152"/>
    </row>
    <row r="17" spans="1:25" ht="15">
      <c r="A17" s="147"/>
      <c r="B17" s="147"/>
      <c r="C17" s="147"/>
      <c r="D17" s="148" t="s">
        <v>154</v>
      </c>
      <c r="E17" s="141">
        <f>+'[2]INVERSIÓN'!S24</f>
        <v>24860233</v>
      </c>
      <c r="F17" s="141">
        <f>+'[2]INVERSIÓN'!T24</f>
        <v>24860233</v>
      </c>
      <c r="G17" s="141">
        <f>+'[2]INVERSIÓN'!U24</f>
        <v>24860233</v>
      </c>
      <c r="H17" s="141">
        <f>+'[2]INVERSIÓN'!V24</f>
        <v>24860233</v>
      </c>
      <c r="I17" s="141"/>
      <c r="J17" s="146">
        <f>+'[2]INVERSIÓN'!AK24</f>
        <v>11398400</v>
      </c>
      <c r="K17" s="146">
        <f>+'[2]INVERSIÓN'!AL24</f>
        <v>17947400</v>
      </c>
      <c r="L17" s="146">
        <v>22313400</v>
      </c>
      <c r="M17" s="146"/>
      <c r="N17" s="152"/>
      <c r="O17" s="151"/>
      <c r="P17" s="154"/>
      <c r="Q17" s="151"/>
      <c r="R17" s="151"/>
      <c r="S17" s="140"/>
      <c r="T17" s="140"/>
      <c r="U17" s="140"/>
      <c r="V17" s="153"/>
      <c r="W17" s="153"/>
      <c r="X17" s="153"/>
      <c r="Y17" s="152"/>
    </row>
    <row r="18" spans="1:25" ht="15">
      <c r="A18" s="147"/>
      <c r="B18" s="147"/>
      <c r="C18" s="147"/>
      <c r="D18" s="149"/>
      <c r="E18" s="142"/>
      <c r="F18" s="142"/>
      <c r="G18" s="142"/>
      <c r="H18" s="142"/>
      <c r="I18" s="142"/>
      <c r="J18" s="146"/>
      <c r="K18" s="146"/>
      <c r="L18" s="146"/>
      <c r="M18" s="146"/>
      <c r="N18" s="152"/>
      <c r="O18" s="151"/>
      <c r="P18" s="154"/>
      <c r="Q18" s="151"/>
      <c r="R18" s="151"/>
      <c r="S18" s="140"/>
      <c r="T18" s="140"/>
      <c r="U18" s="140"/>
      <c r="V18" s="153"/>
      <c r="W18" s="153"/>
      <c r="X18" s="153"/>
      <c r="Y18" s="152"/>
    </row>
    <row r="19" spans="1:25" ht="15">
      <c r="A19" s="147"/>
      <c r="B19" s="147"/>
      <c r="C19" s="147"/>
      <c r="D19" s="149"/>
      <c r="E19" s="142"/>
      <c r="F19" s="142"/>
      <c r="G19" s="142"/>
      <c r="H19" s="142"/>
      <c r="I19" s="142"/>
      <c r="J19" s="146"/>
      <c r="K19" s="146"/>
      <c r="L19" s="146"/>
      <c r="M19" s="146"/>
      <c r="N19" s="152"/>
      <c r="O19" s="151"/>
      <c r="P19" s="154"/>
      <c r="Q19" s="151"/>
      <c r="R19" s="151"/>
      <c r="S19" s="140"/>
      <c r="T19" s="140"/>
      <c r="U19" s="140"/>
      <c r="V19" s="153"/>
      <c r="W19" s="153"/>
      <c r="X19" s="153"/>
      <c r="Y19" s="152"/>
    </row>
    <row r="20" spans="1:25" ht="15">
      <c r="A20" s="147"/>
      <c r="B20" s="147"/>
      <c r="C20" s="147"/>
      <c r="D20" s="149"/>
      <c r="E20" s="143"/>
      <c r="F20" s="143"/>
      <c r="G20" s="143"/>
      <c r="H20" s="143"/>
      <c r="I20" s="143"/>
      <c r="J20" s="146"/>
      <c r="K20" s="146"/>
      <c r="L20" s="146"/>
      <c r="M20" s="146"/>
      <c r="N20" s="152"/>
      <c r="O20" s="151"/>
      <c r="P20" s="154"/>
      <c r="Q20" s="151"/>
      <c r="R20" s="151"/>
      <c r="S20" s="140"/>
      <c r="T20" s="140"/>
      <c r="U20" s="140"/>
      <c r="V20" s="153"/>
      <c r="W20" s="153"/>
      <c r="X20" s="153"/>
      <c r="Y20" s="152"/>
    </row>
    <row r="21" spans="1:25" ht="15">
      <c r="A21" s="147">
        <v>4</v>
      </c>
      <c r="B21" s="147" t="s">
        <v>109</v>
      </c>
      <c r="C21" s="147" t="s">
        <v>204</v>
      </c>
      <c r="D21" s="5" t="s">
        <v>143</v>
      </c>
      <c r="E21" s="10">
        <f>+'[2]INVERSIÓN'!S27</f>
        <v>0.55</v>
      </c>
      <c r="F21" s="10">
        <f>+'[2]INVERSIÓN'!T27</f>
        <v>0.55</v>
      </c>
      <c r="G21" s="86">
        <v>0.52</v>
      </c>
      <c r="H21" s="86">
        <f>+'[2]INVERSIÓN'!V27</f>
        <v>0.52</v>
      </c>
      <c r="I21" s="6"/>
      <c r="J21" s="87">
        <f>+'[2]INVERSIÓN'!AK27</f>
        <v>0.3625</v>
      </c>
      <c r="K21" s="87">
        <f>+'[2]INVERSIÓN'!AL27</f>
        <v>0.425</v>
      </c>
      <c r="L21" s="87">
        <v>0.46749999999999997</v>
      </c>
      <c r="M21" s="6"/>
      <c r="N21" s="152" t="s">
        <v>144</v>
      </c>
      <c r="O21" s="151" t="s">
        <v>145</v>
      </c>
      <c r="P21" s="154" t="s">
        <v>146</v>
      </c>
      <c r="Q21" s="151" t="s">
        <v>147</v>
      </c>
      <c r="R21" s="151" t="s">
        <v>144</v>
      </c>
      <c r="S21" s="140" t="s">
        <v>148</v>
      </c>
      <c r="T21" s="140" t="s">
        <v>148</v>
      </c>
      <c r="U21" s="140" t="s">
        <v>199</v>
      </c>
      <c r="V21" s="153" t="s">
        <v>149</v>
      </c>
      <c r="W21" s="153" t="s">
        <v>150</v>
      </c>
      <c r="X21" s="153" t="s">
        <v>151</v>
      </c>
      <c r="Y21" s="152">
        <v>7980001</v>
      </c>
    </row>
    <row r="22" spans="1:25" ht="15">
      <c r="A22" s="147"/>
      <c r="B22" s="147"/>
      <c r="C22" s="147"/>
      <c r="D22" s="5" t="s">
        <v>152</v>
      </c>
      <c r="E22" s="97">
        <f>+'[2]INVERSIÓN'!S28</f>
        <v>322000000</v>
      </c>
      <c r="F22" s="97">
        <f>+'[2]INVERSIÓN'!T28</f>
        <v>322000000</v>
      </c>
      <c r="G22" s="97">
        <v>421302666</v>
      </c>
      <c r="H22" s="97">
        <f>+'[2]INVERSIÓN'!V28</f>
        <v>421302666</v>
      </c>
      <c r="I22" s="97"/>
      <c r="J22" s="96">
        <f>+'[2]INVERSIÓN'!AK28</f>
        <v>168765833</v>
      </c>
      <c r="K22" s="96">
        <f>+'[2]INVERSIÓN'!AL28</f>
        <v>191431447</v>
      </c>
      <c r="L22" s="96">
        <v>191431447</v>
      </c>
      <c r="M22" s="97"/>
      <c r="N22" s="152"/>
      <c r="O22" s="151"/>
      <c r="P22" s="154"/>
      <c r="Q22" s="151"/>
      <c r="R22" s="151"/>
      <c r="S22" s="140"/>
      <c r="T22" s="140"/>
      <c r="U22" s="140"/>
      <c r="V22" s="153"/>
      <c r="W22" s="153"/>
      <c r="X22" s="153"/>
      <c r="Y22" s="152"/>
    </row>
    <row r="23" spans="1:25" ht="15">
      <c r="A23" s="147"/>
      <c r="B23" s="147"/>
      <c r="C23" s="147"/>
      <c r="D23" s="100" t="s">
        <v>153</v>
      </c>
      <c r="E23" s="10">
        <f>+'[2]INVERSIÓN'!S29</f>
        <v>0</v>
      </c>
      <c r="F23" s="10">
        <f>+'[2]INVERSIÓN'!T29</f>
        <v>0</v>
      </c>
      <c r="G23" s="10">
        <f>+'[2]INVERSIÓN'!U29</f>
        <v>0</v>
      </c>
      <c r="H23" s="86">
        <f>+'[2]INVERSIÓN'!V29</f>
        <v>0</v>
      </c>
      <c r="I23" s="6"/>
      <c r="J23" s="9">
        <f>+'[2]INVERSIÓN'!AK29</f>
        <v>0</v>
      </c>
      <c r="K23" s="9">
        <f>+'[2]INVERSIÓN'!AL29</f>
        <v>0</v>
      </c>
      <c r="L23" s="9">
        <v>0</v>
      </c>
      <c r="M23" s="6"/>
      <c r="N23" s="152"/>
      <c r="O23" s="151"/>
      <c r="P23" s="154"/>
      <c r="Q23" s="151"/>
      <c r="R23" s="151"/>
      <c r="S23" s="140"/>
      <c r="T23" s="140"/>
      <c r="U23" s="140"/>
      <c r="V23" s="153"/>
      <c r="W23" s="153"/>
      <c r="X23" s="153"/>
      <c r="Y23" s="152"/>
    </row>
    <row r="24" spans="1:25" ht="15">
      <c r="A24" s="147"/>
      <c r="B24" s="147"/>
      <c r="C24" s="147"/>
      <c r="D24" s="148" t="s">
        <v>154</v>
      </c>
      <c r="E24" s="141">
        <f>+'[2]INVERSIÓN'!S30</f>
        <v>51744754</v>
      </c>
      <c r="F24" s="141">
        <f>+'[2]INVERSIÓN'!T30</f>
        <v>51744754</v>
      </c>
      <c r="G24" s="141">
        <f>+'[2]INVERSIÓN'!U30</f>
        <v>51744754</v>
      </c>
      <c r="H24" s="141">
        <f>+'[2]INVERSIÓN'!V30</f>
        <v>51744754</v>
      </c>
      <c r="I24" s="141"/>
      <c r="J24" s="146">
        <f>+'[2]INVERSIÓN'!AK30</f>
        <v>23092133</v>
      </c>
      <c r="K24" s="146">
        <f>+'[2]INVERSIÓN'!AL30</f>
        <v>37864100</v>
      </c>
      <c r="L24" s="146">
        <v>51744754</v>
      </c>
      <c r="M24" s="146"/>
      <c r="N24" s="152"/>
      <c r="O24" s="151"/>
      <c r="P24" s="154"/>
      <c r="Q24" s="151"/>
      <c r="R24" s="151"/>
      <c r="S24" s="140"/>
      <c r="T24" s="140"/>
      <c r="U24" s="140"/>
      <c r="V24" s="153"/>
      <c r="W24" s="153"/>
      <c r="X24" s="153"/>
      <c r="Y24" s="152"/>
    </row>
    <row r="25" spans="1:25" ht="15">
      <c r="A25" s="147"/>
      <c r="B25" s="147"/>
      <c r="C25" s="147"/>
      <c r="D25" s="149"/>
      <c r="E25" s="142"/>
      <c r="F25" s="142"/>
      <c r="G25" s="142"/>
      <c r="H25" s="142"/>
      <c r="I25" s="142"/>
      <c r="J25" s="146"/>
      <c r="K25" s="146"/>
      <c r="L25" s="146"/>
      <c r="M25" s="146"/>
      <c r="N25" s="152"/>
      <c r="O25" s="151"/>
      <c r="P25" s="154"/>
      <c r="Q25" s="151"/>
      <c r="R25" s="151"/>
      <c r="S25" s="140"/>
      <c r="T25" s="140"/>
      <c r="U25" s="140"/>
      <c r="V25" s="153"/>
      <c r="W25" s="153"/>
      <c r="X25" s="153"/>
      <c r="Y25" s="152"/>
    </row>
    <row r="26" spans="1:25" ht="15">
      <c r="A26" s="147"/>
      <c r="B26" s="147"/>
      <c r="C26" s="147"/>
      <c r="D26" s="149"/>
      <c r="E26" s="142"/>
      <c r="F26" s="142"/>
      <c r="G26" s="142"/>
      <c r="H26" s="142"/>
      <c r="I26" s="142"/>
      <c r="J26" s="146"/>
      <c r="K26" s="146"/>
      <c r="L26" s="146"/>
      <c r="M26" s="146"/>
      <c r="N26" s="152"/>
      <c r="O26" s="151"/>
      <c r="P26" s="154"/>
      <c r="Q26" s="151"/>
      <c r="R26" s="151"/>
      <c r="S26" s="140"/>
      <c r="T26" s="140"/>
      <c r="U26" s="140"/>
      <c r="V26" s="153"/>
      <c r="W26" s="153"/>
      <c r="X26" s="153"/>
      <c r="Y26" s="152"/>
    </row>
    <row r="27" spans="1:25" ht="15">
      <c r="A27" s="147"/>
      <c r="B27" s="147"/>
      <c r="C27" s="147"/>
      <c r="D27" s="149"/>
      <c r="E27" s="143"/>
      <c r="F27" s="143"/>
      <c r="G27" s="143"/>
      <c r="H27" s="143"/>
      <c r="I27" s="143"/>
      <c r="J27" s="146"/>
      <c r="K27" s="146"/>
      <c r="L27" s="146"/>
      <c r="M27" s="146"/>
      <c r="N27" s="152"/>
      <c r="O27" s="151"/>
      <c r="P27" s="154"/>
      <c r="Q27" s="151"/>
      <c r="R27" s="151"/>
      <c r="S27" s="140"/>
      <c r="T27" s="140"/>
      <c r="U27" s="140"/>
      <c r="V27" s="153"/>
      <c r="W27" s="153"/>
      <c r="X27" s="153"/>
      <c r="Y27" s="152"/>
    </row>
    <row r="28" spans="1:25" ht="15">
      <c r="A28" s="147">
        <v>5</v>
      </c>
      <c r="B28" s="147" t="s">
        <v>93</v>
      </c>
      <c r="C28" s="147" t="s">
        <v>210</v>
      </c>
      <c r="D28" s="5" t="s">
        <v>143</v>
      </c>
      <c r="E28" s="10">
        <f>+'[2]INVERSIÓN'!$S$33</f>
        <v>1</v>
      </c>
      <c r="F28" s="10">
        <f>+'[2]INVERSIÓN'!$S$33</f>
        <v>1</v>
      </c>
      <c r="G28" s="10">
        <f>+'[2]INVERSIÓN'!$S$33</f>
        <v>1</v>
      </c>
      <c r="H28" s="10">
        <f>+'[2]INVERSIÓN'!$S$33</f>
        <v>1</v>
      </c>
      <c r="I28" s="6"/>
      <c r="J28" s="10">
        <f>+'[2]INVERSIÓN'!AK33</f>
        <v>1</v>
      </c>
      <c r="K28" s="10">
        <f>+'[2]INVERSIÓN'!AL33</f>
        <v>1</v>
      </c>
      <c r="L28" s="10">
        <v>1</v>
      </c>
      <c r="M28" s="6"/>
      <c r="N28" s="152" t="s">
        <v>144</v>
      </c>
      <c r="O28" s="151" t="s">
        <v>145</v>
      </c>
      <c r="P28" s="154" t="s">
        <v>146</v>
      </c>
      <c r="Q28" s="151" t="s">
        <v>147</v>
      </c>
      <c r="R28" s="151" t="s">
        <v>144</v>
      </c>
      <c r="S28" s="140" t="s">
        <v>148</v>
      </c>
      <c r="T28" s="140" t="s">
        <v>148</v>
      </c>
      <c r="U28" s="140" t="s">
        <v>199</v>
      </c>
      <c r="V28" s="153" t="s">
        <v>149</v>
      </c>
      <c r="W28" s="153" t="s">
        <v>150</v>
      </c>
      <c r="X28" s="153" t="s">
        <v>151</v>
      </c>
      <c r="Y28" s="152">
        <v>7980001</v>
      </c>
    </row>
    <row r="29" spans="1:25" ht="15">
      <c r="A29" s="147"/>
      <c r="B29" s="147"/>
      <c r="C29" s="147"/>
      <c r="D29" s="5" t="s">
        <v>152</v>
      </c>
      <c r="E29" s="97">
        <f>+'[2]INVERSIÓN'!$S$34</f>
        <v>124000000</v>
      </c>
      <c r="F29" s="97">
        <f>+'[2]INVERSIÓN'!$S$34</f>
        <v>124000000</v>
      </c>
      <c r="G29" s="97">
        <f>+'[2]INVERSIÓN'!$S$34</f>
        <v>124000000</v>
      </c>
      <c r="H29" s="97">
        <f>+'[2]INVERSIÓN'!$S$34</f>
        <v>124000000</v>
      </c>
      <c r="I29" s="97"/>
      <c r="J29" s="96">
        <f>+'[2]INVERSIÓN'!AK34</f>
        <v>73950600</v>
      </c>
      <c r="K29" s="96">
        <f>+'[2]INVERSIÓN'!AL34</f>
        <v>73950600</v>
      </c>
      <c r="L29" s="96">
        <v>73950600</v>
      </c>
      <c r="M29" s="97"/>
      <c r="N29" s="152"/>
      <c r="O29" s="151"/>
      <c r="P29" s="154"/>
      <c r="Q29" s="151"/>
      <c r="R29" s="151"/>
      <c r="S29" s="140"/>
      <c r="T29" s="140"/>
      <c r="U29" s="140"/>
      <c r="V29" s="153"/>
      <c r="W29" s="153"/>
      <c r="X29" s="153"/>
      <c r="Y29" s="152"/>
    </row>
    <row r="30" spans="1:25" ht="15">
      <c r="A30" s="147"/>
      <c r="B30" s="147"/>
      <c r="C30" s="147"/>
      <c r="D30" s="100" t="s">
        <v>153</v>
      </c>
      <c r="E30" s="10">
        <f>+'[2]INVERSIÓN'!$H$35</f>
        <v>0</v>
      </c>
      <c r="F30" s="10">
        <f>+'[2]INVERSIÓN'!$H$35</f>
        <v>0</v>
      </c>
      <c r="G30" s="10">
        <f>+'[2]INVERSIÓN'!$H$35</f>
        <v>0</v>
      </c>
      <c r="H30" s="10">
        <f>+'[2]INVERSIÓN'!$H$35</f>
        <v>0</v>
      </c>
      <c r="I30" s="6"/>
      <c r="J30" s="10">
        <f>+'[2]INVERSIÓN'!AK35</f>
        <v>0</v>
      </c>
      <c r="K30" s="10">
        <f>+'[2]INVERSIÓN'!AL35</f>
        <v>0</v>
      </c>
      <c r="L30" s="10">
        <v>0</v>
      </c>
      <c r="M30" s="6"/>
      <c r="N30" s="152"/>
      <c r="O30" s="151"/>
      <c r="P30" s="154"/>
      <c r="Q30" s="151"/>
      <c r="R30" s="151"/>
      <c r="S30" s="140"/>
      <c r="T30" s="140"/>
      <c r="U30" s="140"/>
      <c r="V30" s="153"/>
      <c r="W30" s="153"/>
      <c r="X30" s="153"/>
      <c r="Y30" s="152"/>
    </row>
    <row r="31" spans="1:25" ht="15">
      <c r="A31" s="147"/>
      <c r="B31" s="147"/>
      <c r="C31" s="147"/>
      <c r="D31" s="148" t="s">
        <v>154</v>
      </c>
      <c r="E31" s="141">
        <f>+'[2]INVERSIÓN'!$S$36</f>
        <v>6767037</v>
      </c>
      <c r="F31" s="141">
        <f>+'[2]INVERSIÓN'!$S$36</f>
        <v>6767037</v>
      </c>
      <c r="G31" s="141">
        <f>+'[2]INVERSIÓN'!$S$36</f>
        <v>6767037</v>
      </c>
      <c r="H31" s="141">
        <f>+'[2]INVERSIÓN'!$S$36</f>
        <v>6767037</v>
      </c>
      <c r="I31" s="141"/>
      <c r="J31" s="146">
        <f>+'[2]INVERSIÓN'!AK36</f>
        <v>5652500</v>
      </c>
      <c r="K31" s="146">
        <f>+'[2]INVERSIÓN'!AL36</f>
        <v>5652500</v>
      </c>
      <c r="L31" s="146">
        <v>6767037</v>
      </c>
      <c r="M31" s="146"/>
      <c r="N31" s="152"/>
      <c r="O31" s="151"/>
      <c r="P31" s="154"/>
      <c r="Q31" s="151"/>
      <c r="R31" s="151"/>
      <c r="S31" s="140"/>
      <c r="T31" s="140"/>
      <c r="U31" s="140"/>
      <c r="V31" s="153"/>
      <c r="W31" s="153"/>
      <c r="X31" s="153"/>
      <c r="Y31" s="152"/>
    </row>
    <row r="32" spans="1:25" ht="15">
      <c r="A32" s="147"/>
      <c r="B32" s="147"/>
      <c r="C32" s="147"/>
      <c r="D32" s="149"/>
      <c r="E32" s="142"/>
      <c r="F32" s="142"/>
      <c r="G32" s="142"/>
      <c r="H32" s="142"/>
      <c r="I32" s="142"/>
      <c r="J32" s="146"/>
      <c r="K32" s="146"/>
      <c r="L32" s="146"/>
      <c r="M32" s="146"/>
      <c r="N32" s="152"/>
      <c r="O32" s="151"/>
      <c r="P32" s="154"/>
      <c r="Q32" s="151"/>
      <c r="R32" s="151"/>
      <c r="S32" s="140"/>
      <c r="T32" s="140"/>
      <c r="U32" s="140"/>
      <c r="V32" s="153"/>
      <c r="W32" s="153"/>
      <c r="X32" s="153"/>
      <c r="Y32" s="152"/>
    </row>
    <row r="33" spans="1:25" ht="15">
      <c r="A33" s="147"/>
      <c r="B33" s="147"/>
      <c r="C33" s="147"/>
      <c r="D33" s="149"/>
      <c r="E33" s="142"/>
      <c r="F33" s="142"/>
      <c r="G33" s="142"/>
      <c r="H33" s="142"/>
      <c r="I33" s="142"/>
      <c r="J33" s="146"/>
      <c r="K33" s="146"/>
      <c r="L33" s="146"/>
      <c r="M33" s="146"/>
      <c r="N33" s="152"/>
      <c r="O33" s="151"/>
      <c r="P33" s="154"/>
      <c r="Q33" s="151"/>
      <c r="R33" s="151"/>
      <c r="S33" s="140"/>
      <c r="T33" s="140"/>
      <c r="U33" s="140"/>
      <c r="V33" s="153"/>
      <c r="W33" s="153"/>
      <c r="X33" s="153"/>
      <c r="Y33" s="152"/>
    </row>
    <row r="34" spans="1:25" ht="15">
      <c r="A34" s="147"/>
      <c r="B34" s="147"/>
      <c r="C34" s="147"/>
      <c r="D34" s="149"/>
      <c r="E34" s="143"/>
      <c r="F34" s="143"/>
      <c r="G34" s="143"/>
      <c r="H34" s="143"/>
      <c r="I34" s="143"/>
      <c r="J34" s="146"/>
      <c r="K34" s="146"/>
      <c r="L34" s="146"/>
      <c r="M34" s="146"/>
      <c r="N34" s="152"/>
      <c r="O34" s="151"/>
      <c r="P34" s="154"/>
      <c r="Q34" s="151"/>
      <c r="R34" s="151"/>
      <c r="S34" s="140"/>
      <c r="T34" s="140"/>
      <c r="U34" s="140"/>
      <c r="V34" s="153"/>
      <c r="W34" s="153"/>
      <c r="X34" s="153"/>
      <c r="Y34" s="152"/>
    </row>
    <row r="35" spans="1:25" ht="15">
      <c r="A35" s="147">
        <v>6</v>
      </c>
      <c r="B35" s="147" t="s">
        <v>104</v>
      </c>
      <c r="C35" s="147" t="s">
        <v>211</v>
      </c>
      <c r="D35" s="5" t="s">
        <v>143</v>
      </c>
      <c r="E35" s="6">
        <f>+'[2]INVERSIÓN'!$S$39</f>
        <v>1</v>
      </c>
      <c r="F35" s="6">
        <f>+'[2]INVERSIÓN'!$S$39</f>
        <v>1</v>
      </c>
      <c r="G35" s="6">
        <f>+'[2]INVERSIÓN'!$S$39</f>
        <v>1</v>
      </c>
      <c r="H35" s="6">
        <f>+'[2]INVERSIÓN'!$S$39</f>
        <v>1</v>
      </c>
      <c r="I35" s="6"/>
      <c r="J35" s="6">
        <f>+'[2]INVERSIÓN'!AK39</f>
        <v>1</v>
      </c>
      <c r="K35" s="6">
        <f>+'[2]INVERSIÓN'!AL39</f>
        <v>1</v>
      </c>
      <c r="L35" s="6">
        <v>1</v>
      </c>
      <c r="M35" s="10"/>
      <c r="N35" s="152" t="s">
        <v>144</v>
      </c>
      <c r="O35" s="151" t="s">
        <v>145</v>
      </c>
      <c r="P35" s="154" t="s">
        <v>146</v>
      </c>
      <c r="Q35" s="151" t="s">
        <v>147</v>
      </c>
      <c r="R35" s="151" t="s">
        <v>144</v>
      </c>
      <c r="S35" s="140" t="s">
        <v>148</v>
      </c>
      <c r="T35" s="140" t="s">
        <v>148</v>
      </c>
      <c r="U35" s="140" t="s">
        <v>199</v>
      </c>
      <c r="V35" s="153" t="s">
        <v>149</v>
      </c>
      <c r="W35" s="153" t="s">
        <v>150</v>
      </c>
      <c r="X35" s="153" t="s">
        <v>151</v>
      </c>
      <c r="Y35" s="152">
        <v>7980001</v>
      </c>
    </row>
    <row r="36" spans="1:25" ht="15">
      <c r="A36" s="147"/>
      <c r="B36" s="147"/>
      <c r="C36" s="147"/>
      <c r="D36" s="5" t="s">
        <v>152</v>
      </c>
      <c r="E36" s="97">
        <f>+'[2]INVERSIÓN'!$S$40</f>
        <v>994000000</v>
      </c>
      <c r="F36" s="97">
        <f>+'[2]INVERSIÓN'!$S$40</f>
        <v>994000000</v>
      </c>
      <c r="G36" s="97">
        <v>894697334</v>
      </c>
      <c r="H36" s="97">
        <f>+'[2]INVERSIÓN'!$S$40</f>
        <v>994000000</v>
      </c>
      <c r="I36" s="97"/>
      <c r="J36" s="96">
        <f>+'[2]INVERSIÓN'!AK40</f>
        <v>689694000</v>
      </c>
      <c r="K36" s="96">
        <f>+'[2]INVERSIÓN'!AL40</f>
        <v>702616000</v>
      </c>
      <c r="L36" s="182">
        <v>647163133</v>
      </c>
      <c r="M36" s="97"/>
      <c r="N36" s="152"/>
      <c r="O36" s="151"/>
      <c r="P36" s="154"/>
      <c r="Q36" s="151"/>
      <c r="R36" s="151"/>
      <c r="S36" s="140"/>
      <c r="T36" s="140"/>
      <c r="U36" s="140"/>
      <c r="V36" s="153"/>
      <c r="W36" s="153"/>
      <c r="X36" s="153"/>
      <c r="Y36" s="152"/>
    </row>
    <row r="37" spans="1:25" ht="15">
      <c r="A37" s="147"/>
      <c r="B37" s="147"/>
      <c r="C37" s="147"/>
      <c r="D37" s="100" t="s">
        <v>153</v>
      </c>
      <c r="E37" s="6">
        <f>+'[2]INVERSIÓN'!$S$41</f>
        <v>0</v>
      </c>
      <c r="F37" s="6">
        <f>+'[2]INVERSIÓN'!$S$41</f>
        <v>0</v>
      </c>
      <c r="G37" s="6">
        <f>+'[2]INVERSIÓN'!$S$41</f>
        <v>0</v>
      </c>
      <c r="H37" s="6">
        <f>+'[2]INVERSIÓN'!$S$41</f>
        <v>0</v>
      </c>
      <c r="I37" s="6"/>
      <c r="J37" s="6">
        <f>+'[2]INVERSIÓN'!AK41</f>
        <v>0</v>
      </c>
      <c r="K37" s="6">
        <f>+'[2]INVERSIÓN'!AL41</f>
        <v>0</v>
      </c>
      <c r="L37" s="6">
        <v>0</v>
      </c>
      <c r="M37" s="6"/>
      <c r="N37" s="152"/>
      <c r="O37" s="151"/>
      <c r="P37" s="154"/>
      <c r="Q37" s="151"/>
      <c r="R37" s="151"/>
      <c r="S37" s="140"/>
      <c r="T37" s="140"/>
      <c r="U37" s="140"/>
      <c r="V37" s="153"/>
      <c r="W37" s="153"/>
      <c r="X37" s="153"/>
      <c r="Y37" s="152"/>
    </row>
    <row r="38" spans="1:25" ht="15">
      <c r="A38" s="147"/>
      <c r="B38" s="147"/>
      <c r="C38" s="147"/>
      <c r="D38" s="148" t="s">
        <v>154</v>
      </c>
      <c r="E38" s="141">
        <f>+'[2]INVERSIÓN'!$S$42</f>
        <v>104536133</v>
      </c>
      <c r="F38" s="141">
        <f>+'[2]INVERSIÓN'!$S$42</f>
        <v>104536133</v>
      </c>
      <c r="G38" s="141">
        <f>+'[2]INVERSIÓN'!$S$42</f>
        <v>104536133</v>
      </c>
      <c r="H38" s="141">
        <f>+'[2]INVERSIÓN'!$S$42</f>
        <v>104536133</v>
      </c>
      <c r="I38" s="141"/>
      <c r="J38" s="183">
        <f>+'[2]INVERSIÓN'!AK42</f>
        <v>30919667</v>
      </c>
      <c r="K38" s="183">
        <f>+'[2]INVERSIÓN'!AL42</f>
        <v>58123067</v>
      </c>
      <c r="L38" s="183">
        <v>76218800</v>
      </c>
      <c r="M38" s="145"/>
      <c r="N38" s="152"/>
      <c r="O38" s="151"/>
      <c r="P38" s="154"/>
      <c r="Q38" s="151"/>
      <c r="R38" s="151"/>
      <c r="S38" s="140"/>
      <c r="T38" s="140"/>
      <c r="U38" s="140"/>
      <c r="V38" s="153"/>
      <c r="W38" s="153"/>
      <c r="X38" s="153"/>
      <c r="Y38" s="152"/>
    </row>
    <row r="39" spans="1:25" ht="15">
      <c r="A39" s="147"/>
      <c r="B39" s="147"/>
      <c r="C39" s="147"/>
      <c r="D39" s="149"/>
      <c r="E39" s="142"/>
      <c r="F39" s="142"/>
      <c r="G39" s="142"/>
      <c r="H39" s="142"/>
      <c r="I39" s="142"/>
      <c r="J39" s="184"/>
      <c r="K39" s="184"/>
      <c r="L39" s="184"/>
      <c r="M39" s="145"/>
      <c r="N39" s="152"/>
      <c r="O39" s="151"/>
      <c r="P39" s="154"/>
      <c r="Q39" s="151"/>
      <c r="R39" s="151"/>
      <c r="S39" s="140"/>
      <c r="T39" s="140"/>
      <c r="U39" s="140"/>
      <c r="V39" s="153"/>
      <c r="W39" s="153"/>
      <c r="X39" s="153"/>
      <c r="Y39" s="152"/>
    </row>
    <row r="40" spans="1:25" ht="15">
      <c r="A40" s="147"/>
      <c r="B40" s="147"/>
      <c r="C40" s="147"/>
      <c r="D40" s="149"/>
      <c r="E40" s="142"/>
      <c r="F40" s="142"/>
      <c r="G40" s="142"/>
      <c r="H40" s="142"/>
      <c r="I40" s="142"/>
      <c r="J40" s="184"/>
      <c r="K40" s="184"/>
      <c r="L40" s="184"/>
      <c r="M40" s="145"/>
      <c r="N40" s="152"/>
      <c r="O40" s="151"/>
      <c r="P40" s="154"/>
      <c r="Q40" s="151"/>
      <c r="R40" s="151"/>
      <c r="S40" s="140"/>
      <c r="T40" s="140"/>
      <c r="U40" s="140"/>
      <c r="V40" s="153"/>
      <c r="W40" s="153"/>
      <c r="X40" s="153"/>
      <c r="Y40" s="152"/>
    </row>
    <row r="41" spans="1:25" ht="15">
      <c r="A41" s="147"/>
      <c r="B41" s="147"/>
      <c r="C41" s="147"/>
      <c r="D41" s="149"/>
      <c r="E41" s="143"/>
      <c r="F41" s="143"/>
      <c r="G41" s="143"/>
      <c r="H41" s="143"/>
      <c r="I41" s="143"/>
      <c r="J41" s="185"/>
      <c r="K41" s="185"/>
      <c r="L41" s="185"/>
      <c r="M41" s="145"/>
      <c r="N41" s="152"/>
      <c r="O41" s="151"/>
      <c r="P41" s="154"/>
      <c r="Q41" s="151"/>
      <c r="R41" s="151"/>
      <c r="S41" s="140"/>
      <c r="T41" s="140"/>
      <c r="U41" s="140"/>
      <c r="V41" s="153"/>
      <c r="W41" s="153"/>
      <c r="X41" s="153"/>
      <c r="Y41" s="152"/>
    </row>
    <row r="42" spans="1:25" ht="15">
      <c r="A42" s="147">
        <v>2</v>
      </c>
      <c r="B42" s="147" t="s">
        <v>102</v>
      </c>
      <c r="C42" s="150" t="s">
        <v>212</v>
      </c>
      <c r="D42" s="11" t="s">
        <v>143</v>
      </c>
      <c r="E42" s="6">
        <v>1</v>
      </c>
      <c r="F42" s="6">
        <v>1</v>
      </c>
      <c r="G42" s="6">
        <v>1</v>
      </c>
      <c r="H42" s="7">
        <v>1</v>
      </c>
      <c r="I42" s="6"/>
      <c r="J42" s="7">
        <v>1</v>
      </c>
      <c r="K42" s="7">
        <v>1</v>
      </c>
      <c r="L42" s="7">
        <v>1</v>
      </c>
      <c r="M42" s="7"/>
      <c r="N42" s="152" t="s">
        <v>144</v>
      </c>
      <c r="O42" s="151" t="s">
        <v>145</v>
      </c>
      <c r="P42" s="154" t="s">
        <v>146</v>
      </c>
      <c r="Q42" s="151" t="s">
        <v>147</v>
      </c>
      <c r="R42" s="151" t="s">
        <v>144</v>
      </c>
      <c r="S42" s="140" t="s">
        <v>148</v>
      </c>
      <c r="T42" s="140" t="s">
        <v>148</v>
      </c>
      <c r="U42" s="140" t="s">
        <v>199</v>
      </c>
      <c r="V42" s="153" t="s">
        <v>149</v>
      </c>
      <c r="W42" s="153" t="s">
        <v>150</v>
      </c>
      <c r="X42" s="153" t="s">
        <v>151</v>
      </c>
      <c r="Y42" s="152">
        <v>126192</v>
      </c>
    </row>
    <row r="43" spans="1:25" ht="15">
      <c r="A43" s="147"/>
      <c r="B43" s="147"/>
      <c r="C43" s="150"/>
      <c r="D43" s="99" t="s">
        <v>152</v>
      </c>
      <c r="E43" s="97">
        <v>279000000</v>
      </c>
      <c r="F43" s="97">
        <v>279000000</v>
      </c>
      <c r="G43" s="97">
        <v>279000000</v>
      </c>
      <c r="H43" s="97">
        <v>278863218</v>
      </c>
      <c r="I43" s="97"/>
      <c r="J43" s="98">
        <v>192202393</v>
      </c>
      <c r="K43" s="98">
        <v>195314232</v>
      </c>
      <c r="L43" s="98">
        <v>249195779</v>
      </c>
      <c r="M43" s="98">
        <f>E43-M98</f>
        <v>278544053</v>
      </c>
      <c r="N43" s="152"/>
      <c r="O43" s="151"/>
      <c r="P43" s="154"/>
      <c r="Q43" s="151"/>
      <c r="R43" s="151"/>
      <c r="S43" s="140"/>
      <c r="T43" s="140"/>
      <c r="U43" s="140"/>
      <c r="V43" s="153"/>
      <c r="W43" s="153"/>
      <c r="X43" s="153"/>
      <c r="Y43" s="152"/>
    </row>
    <row r="44" spans="1:25" ht="15">
      <c r="A44" s="147"/>
      <c r="B44" s="147"/>
      <c r="C44" s="150"/>
      <c r="D44" s="99" t="s">
        <v>153</v>
      </c>
      <c r="E44" s="6">
        <v>0</v>
      </c>
      <c r="F44" s="6">
        <v>0</v>
      </c>
      <c r="G44" s="6">
        <v>0</v>
      </c>
      <c r="H44" s="6">
        <v>0</v>
      </c>
      <c r="I44" s="6"/>
      <c r="J44" s="7">
        <v>0</v>
      </c>
      <c r="K44" s="7">
        <v>0</v>
      </c>
      <c r="L44" s="7">
        <v>0</v>
      </c>
      <c r="M44" s="7"/>
      <c r="N44" s="152"/>
      <c r="O44" s="151"/>
      <c r="P44" s="154"/>
      <c r="Q44" s="151"/>
      <c r="R44" s="151"/>
      <c r="S44" s="140"/>
      <c r="T44" s="140"/>
      <c r="U44" s="140"/>
      <c r="V44" s="153"/>
      <c r="W44" s="153"/>
      <c r="X44" s="153"/>
      <c r="Y44" s="152"/>
    </row>
    <row r="45" spans="1:25" ht="15">
      <c r="A45" s="147"/>
      <c r="B45" s="147"/>
      <c r="C45" s="150"/>
      <c r="D45" s="144" t="s">
        <v>154</v>
      </c>
      <c r="E45" s="141">
        <v>131071351</v>
      </c>
      <c r="F45" s="141">
        <v>131071351</v>
      </c>
      <c r="G45" s="141">
        <v>131071351</v>
      </c>
      <c r="H45" s="145">
        <v>129642792</v>
      </c>
      <c r="I45" s="141"/>
      <c r="J45" s="145">
        <v>31286090</v>
      </c>
      <c r="K45" s="145">
        <v>110110532</v>
      </c>
      <c r="L45" s="145">
        <v>111125907</v>
      </c>
      <c r="M45" s="145">
        <f>E45-M94</f>
        <v>126309483</v>
      </c>
      <c r="N45" s="152"/>
      <c r="O45" s="151"/>
      <c r="P45" s="154"/>
      <c r="Q45" s="151"/>
      <c r="R45" s="151"/>
      <c r="S45" s="140"/>
      <c r="T45" s="140"/>
      <c r="U45" s="140"/>
      <c r="V45" s="153"/>
      <c r="W45" s="153"/>
      <c r="X45" s="153"/>
      <c r="Y45" s="152"/>
    </row>
    <row r="46" spans="1:25" ht="15">
      <c r="A46" s="147"/>
      <c r="B46" s="147"/>
      <c r="C46" s="150"/>
      <c r="D46" s="144"/>
      <c r="E46" s="142"/>
      <c r="F46" s="142"/>
      <c r="G46" s="142"/>
      <c r="H46" s="145"/>
      <c r="I46" s="142"/>
      <c r="J46" s="145"/>
      <c r="K46" s="145"/>
      <c r="L46" s="145"/>
      <c r="M46" s="145"/>
      <c r="N46" s="152"/>
      <c r="O46" s="151"/>
      <c r="P46" s="154"/>
      <c r="Q46" s="151"/>
      <c r="R46" s="151"/>
      <c r="S46" s="140"/>
      <c r="T46" s="140"/>
      <c r="U46" s="140"/>
      <c r="V46" s="153"/>
      <c r="W46" s="153"/>
      <c r="X46" s="153"/>
      <c r="Y46" s="152"/>
    </row>
    <row r="47" spans="1:25" ht="15">
      <c r="A47" s="147"/>
      <c r="B47" s="147"/>
      <c r="C47" s="150"/>
      <c r="D47" s="144"/>
      <c r="E47" s="142"/>
      <c r="F47" s="142"/>
      <c r="G47" s="142"/>
      <c r="H47" s="145"/>
      <c r="I47" s="142"/>
      <c r="J47" s="145"/>
      <c r="K47" s="145"/>
      <c r="L47" s="145"/>
      <c r="M47" s="145"/>
      <c r="N47" s="152"/>
      <c r="O47" s="151"/>
      <c r="P47" s="154"/>
      <c r="Q47" s="151"/>
      <c r="R47" s="151"/>
      <c r="S47" s="140"/>
      <c r="T47" s="140"/>
      <c r="U47" s="140"/>
      <c r="V47" s="153"/>
      <c r="W47" s="153"/>
      <c r="X47" s="153"/>
      <c r="Y47" s="152"/>
    </row>
    <row r="48" spans="1:25" ht="15">
      <c r="A48" s="147"/>
      <c r="B48" s="147"/>
      <c r="C48" s="150"/>
      <c r="D48" s="144"/>
      <c r="E48" s="143"/>
      <c r="F48" s="143"/>
      <c r="G48" s="143"/>
      <c r="H48" s="145"/>
      <c r="I48" s="143"/>
      <c r="J48" s="145"/>
      <c r="K48" s="145"/>
      <c r="L48" s="145"/>
      <c r="M48" s="145"/>
      <c r="N48" s="152"/>
      <c r="O48" s="151"/>
      <c r="P48" s="154"/>
      <c r="Q48" s="151"/>
      <c r="R48" s="151"/>
      <c r="S48" s="140"/>
      <c r="T48" s="140"/>
      <c r="U48" s="140"/>
      <c r="V48" s="153"/>
      <c r="W48" s="153"/>
      <c r="X48" s="153"/>
      <c r="Y48" s="152"/>
    </row>
    <row r="49" spans="1:25" ht="15">
      <c r="A49" s="147"/>
      <c r="B49" s="147"/>
      <c r="C49" s="150" t="s">
        <v>155</v>
      </c>
      <c r="D49" s="11" t="s">
        <v>143</v>
      </c>
      <c r="E49" s="6">
        <v>1</v>
      </c>
      <c r="F49" s="6">
        <v>1</v>
      </c>
      <c r="G49" s="6">
        <v>1</v>
      </c>
      <c r="H49" s="7">
        <v>1</v>
      </c>
      <c r="I49" s="6"/>
      <c r="J49" s="7">
        <v>1</v>
      </c>
      <c r="K49" s="7">
        <v>1</v>
      </c>
      <c r="L49" s="7">
        <v>1</v>
      </c>
      <c r="M49" s="7"/>
      <c r="N49" s="151" t="s">
        <v>156</v>
      </c>
      <c r="O49" s="151" t="s">
        <v>157</v>
      </c>
      <c r="P49" s="151" t="s">
        <v>158</v>
      </c>
      <c r="Q49" s="151" t="s">
        <v>159</v>
      </c>
      <c r="R49" s="151" t="s">
        <v>144</v>
      </c>
      <c r="S49" s="140" t="s">
        <v>148</v>
      </c>
      <c r="T49" s="140" t="s">
        <v>148</v>
      </c>
      <c r="U49" s="140" t="s">
        <v>199</v>
      </c>
      <c r="V49" s="153" t="s">
        <v>149</v>
      </c>
      <c r="W49" s="153" t="s">
        <v>150</v>
      </c>
      <c r="X49" s="153" t="s">
        <v>151</v>
      </c>
      <c r="Y49" s="152">
        <v>753496</v>
      </c>
    </row>
    <row r="50" spans="1:25" ht="15">
      <c r="A50" s="147"/>
      <c r="B50" s="147"/>
      <c r="C50" s="150"/>
      <c r="D50" s="99" t="s">
        <v>152</v>
      </c>
      <c r="E50" s="97">
        <v>93000000</v>
      </c>
      <c r="F50" s="97">
        <v>93000000</v>
      </c>
      <c r="G50" s="97">
        <v>93000000</v>
      </c>
      <c r="H50" s="97">
        <v>92954405</v>
      </c>
      <c r="I50" s="97"/>
      <c r="J50" s="98">
        <v>64067463</v>
      </c>
      <c r="K50" s="98">
        <v>65104743</v>
      </c>
      <c r="L50" s="98">
        <v>83065258</v>
      </c>
      <c r="M50" s="98"/>
      <c r="N50" s="151"/>
      <c r="O50" s="151"/>
      <c r="P50" s="151"/>
      <c r="Q50" s="151"/>
      <c r="R50" s="151"/>
      <c r="S50" s="140"/>
      <c r="T50" s="140"/>
      <c r="U50" s="140"/>
      <c r="V50" s="153"/>
      <c r="W50" s="153"/>
      <c r="X50" s="153"/>
      <c r="Y50" s="152"/>
    </row>
    <row r="51" spans="1:25" ht="15">
      <c r="A51" s="147"/>
      <c r="B51" s="147"/>
      <c r="C51" s="150"/>
      <c r="D51" s="99" t="s">
        <v>153</v>
      </c>
      <c r="E51" s="6">
        <v>0</v>
      </c>
      <c r="F51" s="6">
        <v>0</v>
      </c>
      <c r="G51" s="6">
        <v>0</v>
      </c>
      <c r="H51" s="6">
        <v>0</v>
      </c>
      <c r="I51" s="6"/>
      <c r="J51" s="7">
        <v>0</v>
      </c>
      <c r="K51" s="7">
        <v>0</v>
      </c>
      <c r="L51" s="7">
        <v>0</v>
      </c>
      <c r="M51" s="7"/>
      <c r="N51" s="151"/>
      <c r="O51" s="151"/>
      <c r="P51" s="151"/>
      <c r="Q51" s="151"/>
      <c r="R51" s="151"/>
      <c r="S51" s="140"/>
      <c r="T51" s="140"/>
      <c r="U51" s="140"/>
      <c r="V51" s="153"/>
      <c r="W51" s="153"/>
      <c r="X51" s="153"/>
      <c r="Y51" s="152"/>
    </row>
    <row r="52" spans="1:25" ht="15">
      <c r="A52" s="147"/>
      <c r="B52" s="147"/>
      <c r="C52" s="150"/>
      <c r="D52" s="144" t="s">
        <v>154</v>
      </c>
      <c r="E52" s="141">
        <v>43690449</v>
      </c>
      <c r="F52" s="141">
        <v>43690449</v>
      </c>
      <c r="G52" s="141">
        <v>43690449</v>
      </c>
      <c r="H52" s="141">
        <v>43214262</v>
      </c>
      <c r="I52" s="141"/>
      <c r="J52" s="145">
        <v>10428694</v>
      </c>
      <c r="K52" s="145">
        <v>36703510</v>
      </c>
      <c r="L52" s="145">
        <v>37041966</v>
      </c>
      <c r="M52" s="145"/>
      <c r="N52" s="151"/>
      <c r="O52" s="151"/>
      <c r="P52" s="151"/>
      <c r="Q52" s="151"/>
      <c r="R52" s="151"/>
      <c r="S52" s="140"/>
      <c r="T52" s="140"/>
      <c r="U52" s="140"/>
      <c r="V52" s="153"/>
      <c r="W52" s="153"/>
      <c r="X52" s="153"/>
      <c r="Y52" s="152"/>
    </row>
    <row r="53" spans="1:25" ht="15">
      <c r="A53" s="147"/>
      <c r="B53" s="147"/>
      <c r="C53" s="150"/>
      <c r="D53" s="144"/>
      <c r="E53" s="142"/>
      <c r="F53" s="142"/>
      <c r="G53" s="142"/>
      <c r="H53" s="142"/>
      <c r="I53" s="142"/>
      <c r="J53" s="145"/>
      <c r="K53" s="145"/>
      <c r="L53" s="145"/>
      <c r="M53" s="145"/>
      <c r="N53" s="151"/>
      <c r="O53" s="151"/>
      <c r="P53" s="151"/>
      <c r="Q53" s="151"/>
      <c r="R53" s="151"/>
      <c r="S53" s="140"/>
      <c r="T53" s="140"/>
      <c r="U53" s="140"/>
      <c r="V53" s="153"/>
      <c r="W53" s="153"/>
      <c r="X53" s="153"/>
      <c r="Y53" s="152"/>
    </row>
    <row r="54" spans="1:25" ht="15">
      <c r="A54" s="147"/>
      <c r="B54" s="147"/>
      <c r="C54" s="150"/>
      <c r="D54" s="144"/>
      <c r="E54" s="142"/>
      <c r="F54" s="142"/>
      <c r="G54" s="142"/>
      <c r="H54" s="142"/>
      <c r="I54" s="142"/>
      <c r="J54" s="145"/>
      <c r="K54" s="145"/>
      <c r="L54" s="145"/>
      <c r="M54" s="145"/>
      <c r="N54" s="151"/>
      <c r="O54" s="151"/>
      <c r="P54" s="151"/>
      <c r="Q54" s="151"/>
      <c r="R54" s="151"/>
      <c r="S54" s="140"/>
      <c r="T54" s="140"/>
      <c r="U54" s="140"/>
      <c r="V54" s="153"/>
      <c r="W54" s="153"/>
      <c r="X54" s="153"/>
      <c r="Y54" s="152"/>
    </row>
    <row r="55" spans="1:25" ht="15">
      <c r="A55" s="147"/>
      <c r="B55" s="147"/>
      <c r="C55" s="150"/>
      <c r="D55" s="144"/>
      <c r="E55" s="143"/>
      <c r="F55" s="143"/>
      <c r="G55" s="143"/>
      <c r="H55" s="143"/>
      <c r="I55" s="143"/>
      <c r="J55" s="145"/>
      <c r="K55" s="145"/>
      <c r="L55" s="145"/>
      <c r="M55" s="145"/>
      <c r="N55" s="151"/>
      <c r="O55" s="151"/>
      <c r="P55" s="151"/>
      <c r="Q55" s="151"/>
      <c r="R55" s="151"/>
      <c r="S55" s="140"/>
      <c r="T55" s="140"/>
      <c r="U55" s="140"/>
      <c r="V55" s="153"/>
      <c r="W55" s="153"/>
      <c r="X55" s="153"/>
      <c r="Y55" s="152"/>
    </row>
    <row r="56" spans="1:25" ht="15">
      <c r="A56" s="147"/>
      <c r="B56" s="147"/>
      <c r="C56" s="150" t="s">
        <v>160</v>
      </c>
      <c r="D56" s="11" t="s">
        <v>143</v>
      </c>
      <c r="E56" s="6">
        <v>1</v>
      </c>
      <c r="F56" s="6">
        <v>1</v>
      </c>
      <c r="G56" s="6">
        <v>1</v>
      </c>
      <c r="H56" s="7">
        <v>1</v>
      </c>
      <c r="I56" s="6"/>
      <c r="J56" s="7">
        <v>1</v>
      </c>
      <c r="K56" s="7">
        <v>1</v>
      </c>
      <c r="L56" s="7"/>
      <c r="M56" s="7"/>
      <c r="N56" s="147" t="s">
        <v>161</v>
      </c>
      <c r="O56" s="151" t="s">
        <v>162</v>
      </c>
      <c r="P56" s="151" t="s">
        <v>163</v>
      </c>
      <c r="Q56" s="151" t="s">
        <v>164</v>
      </c>
      <c r="R56" s="151" t="s">
        <v>144</v>
      </c>
      <c r="S56" s="140" t="s">
        <v>148</v>
      </c>
      <c r="T56" s="140" t="s">
        <v>148</v>
      </c>
      <c r="U56" s="140" t="s">
        <v>199</v>
      </c>
      <c r="V56" s="153" t="s">
        <v>149</v>
      </c>
      <c r="W56" s="153" t="s">
        <v>150</v>
      </c>
      <c r="X56" s="153" t="s">
        <v>151</v>
      </c>
      <c r="Y56" s="152">
        <v>1230539</v>
      </c>
    </row>
    <row r="57" spans="1:25" ht="15">
      <c r="A57" s="147"/>
      <c r="B57" s="147"/>
      <c r="C57" s="150"/>
      <c r="D57" s="99" t="s">
        <v>152</v>
      </c>
      <c r="E57" s="97">
        <v>93000000</v>
      </c>
      <c r="F57" s="97">
        <v>93000000</v>
      </c>
      <c r="G57" s="97">
        <v>93000000</v>
      </c>
      <c r="H57" s="97">
        <v>92954405</v>
      </c>
      <c r="I57" s="97"/>
      <c r="J57" s="98">
        <v>64067463</v>
      </c>
      <c r="K57" s="98">
        <v>65104743</v>
      </c>
      <c r="L57" s="98">
        <v>83065258</v>
      </c>
      <c r="M57" s="98"/>
      <c r="N57" s="147"/>
      <c r="O57" s="151"/>
      <c r="P57" s="151"/>
      <c r="Q57" s="151"/>
      <c r="R57" s="151"/>
      <c r="S57" s="140"/>
      <c r="T57" s="140"/>
      <c r="U57" s="140"/>
      <c r="V57" s="153"/>
      <c r="W57" s="153"/>
      <c r="X57" s="153"/>
      <c r="Y57" s="152"/>
    </row>
    <row r="58" spans="1:25" ht="15">
      <c r="A58" s="147"/>
      <c r="B58" s="147"/>
      <c r="C58" s="150"/>
      <c r="D58" s="99" t="s">
        <v>153</v>
      </c>
      <c r="E58" s="6">
        <v>0</v>
      </c>
      <c r="F58" s="6">
        <v>0</v>
      </c>
      <c r="G58" s="6">
        <v>0</v>
      </c>
      <c r="H58" s="6">
        <v>0</v>
      </c>
      <c r="I58" s="6"/>
      <c r="J58" s="7">
        <v>0</v>
      </c>
      <c r="K58" s="7">
        <v>0</v>
      </c>
      <c r="L58" s="7"/>
      <c r="M58" s="7"/>
      <c r="N58" s="147"/>
      <c r="O58" s="151"/>
      <c r="P58" s="151"/>
      <c r="Q58" s="151"/>
      <c r="R58" s="151"/>
      <c r="S58" s="140"/>
      <c r="T58" s="140"/>
      <c r="U58" s="140"/>
      <c r="V58" s="153"/>
      <c r="W58" s="153"/>
      <c r="X58" s="153"/>
      <c r="Y58" s="152"/>
    </row>
    <row r="59" spans="1:25" ht="15">
      <c r="A59" s="147"/>
      <c r="B59" s="147"/>
      <c r="C59" s="150"/>
      <c r="D59" s="144" t="s">
        <v>154</v>
      </c>
      <c r="E59" s="141">
        <v>43690449</v>
      </c>
      <c r="F59" s="141">
        <v>43690449</v>
      </c>
      <c r="G59" s="141">
        <v>43690449</v>
      </c>
      <c r="H59" s="146">
        <v>43214262</v>
      </c>
      <c r="I59" s="141"/>
      <c r="J59" s="145">
        <v>10428694</v>
      </c>
      <c r="K59" s="145">
        <v>36703510</v>
      </c>
      <c r="L59" s="145">
        <v>37041966</v>
      </c>
      <c r="M59" s="145"/>
      <c r="N59" s="147"/>
      <c r="O59" s="151"/>
      <c r="P59" s="151"/>
      <c r="Q59" s="151"/>
      <c r="R59" s="151"/>
      <c r="S59" s="140"/>
      <c r="T59" s="140"/>
      <c r="U59" s="140"/>
      <c r="V59" s="153"/>
      <c r="W59" s="153"/>
      <c r="X59" s="153"/>
      <c r="Y59" s="152"/>
    </row>
    <row r="60" spans="1:25" ht="15">
      <c r="A60" s="147"/>
      <c r="B60" s="147"/>
      <c r="C60" s="150"/>
      <c r="D60" s="144"/>
      <c r="E60" s="142"/>
      <c r="F60" s="142"/>
      <c r="G60" s="142"/>
      <c r="H60" s="146"/>
      <c r="I60" s="142"/>
      <c r="J60" s="145"/>
      <c r="K60" s="145"/>
      <c r="L60" s="145"/>
      <c r="M60" s="145"/>
      <c r="N60" s="147"/>
      <c r="O60" s="151"/>
      <c r="P60" s="151"/>
      <c r="Q60" s="151"/>
      <c r="R60" s="151"/>
      <c r="S60" s="140"/>
      <c r="T60" s="140"/>
      <c r="U60" s="140"/>
      <c r="V60" s="153"/>
      <c r="W60" s="153"/>
      <c r="X60" s="153"/>
      <c r="Y60" s="152"/>
    </row>
    <row r="61" spans="1:25" ht="15">
      <c r="A61" s="147"/>
      <c r="B61" s="147"/>
      <c r="C61" s="150"/>
      <c r="D61" s="144"/>
      <c r="E61" s="142"/>
      <c r="F61" s="142"/>
      <c r="G61" s="142"/>
      <c r="H61" s="146"/>
      <c r="I61" s="142"/>
      <c r="J61" s="145"/>
      <c r="K61" s="145"/>
      <c r="L61" s="145"/>
      <c r="M61" s="145"/>
      <c r="N61" s="147"/>
      <c r="O61" s="151"/>
      <c r="P61" s="151"/>
      <c r="Q61" s="151"/>
      <c r="R61" s="151"/>
      <c r="S61" s="140"/>
      <c r="T61" s="140"/>
      <c r="U61" s="140"/>
      <c r="V61" s="153"/>
      <c r="W61" s="153"/>
      <c r="X61" s="153"/>
      <c r="Y61" s="152"/>
    </row>
    <row r="62" spans="1:25" ht="15">
      <c r="A62" s="147"/>
      <c r="B62" s="147"/>
      <c r="C62" s="150"/>
      <c r="D62" s="144"/>
      <c r="E62" s="143"/>
      <c r="F62" s="143"/>
      <c r="G62" s="143"/>
      <c r="H62" s="146"/>
      <c r="I62" s="143"/>
      <c r="J62" s="145"/>
      <c r="K62" s="145"/>
      <c r="L62" s="145"/>
      <c r="M62" s="145"/>
      <c r="N62" s="147"/>
      <c r="O62" s="151"/>
      <c r="P62" s="151"/>
      <c r="Q62" s="151"/>
      <c r="R62" s="151"/>
      <c r="S62" s="140"/>
      <c r="T62" s="140"/>
      <c r="U62" s="140"/>
      <c r="V62" s="153"/>
      <c r="W62" s="153"/>
      <c r="X62" s="153"/>
      <c r="Y62" s="152"/>
    </row>
    <row r="63" spans="1:25" ht="15">
      <c r="A63" s="147"/>
      <c r="B63" s="147"/>
      <c r="C63" s="150" t="s">
        <v>165</v>
      </c>
      <c r="D63" s="11" t="s">
        <v>143</v>
      </c>
      <c r="E63" s="6">
        <v>1</v>
      </c>
      <c r="F63" s="6">
        <v>1</v>
      </c>
      <c r="G63" s="6">
        <v>1</v>
      </c>
      <c r="H63" s="7">
        <v>1</v>
      </c>
      <c r="I63" s="6"/>
      <c r="J63" s="7">
        <v>1</v>
      </c>
      <c r="K63" s="7">
        <v>1</v>
      </c>
      <c r="L63" s="7"/>
      <c r="M63" s="7"/>
      <c r="N63" s="147" t="s">
        <v>166</v>
      </c>
      <c r="O63" s="151" t="s">
        <v>167</v>
      </c>
      <c r="P63" s="151" t="s">
        <v>168</v>
      </c>
      <c r="Q63" s="151" t="s">
        <v>169</v>
      </c>
      <c r="R63" s="151" t="s">
        <v>144</v>
      </c>
      <c r="S63" s="140" t="s">
        <v>148</v>
      </c>
      <c r="T63" s="140" t="s">
        <v>148</v>
      </c>
      <c r="U63" s="140" t="s">
        <v>199</v>
      </c>
      <c r="V63" s="153" t="s">
        <v>149</v>
      </c>
      <c r="W63" s="153" t="s">
        <v>150</v>
      </c>
      <c r="X63" s="153" t="s">
        <v>151</v>
      </c>
      <c r="Y63" s="152">
        <v>424038</v>
      </c>
    </row>
    <row r="64" spans="1:25" ht="15">
      <c r="A64" s="147"/>
      <c r="B64" s="147"/>
      <c r="C64" s="150"/>
      <c r="D64" s="99" t="s">
        <v>152</v>
      </c>
      <c r="E64" s="97">
        <v>93000000</v>
      </c>
      <c r="F64" s="97">
        <v>93000000</v>
      </c>
      <c r="G64" s="97">
        <v>93000000</v>
      </c>
      <c r="H64" s="97">
        <v>92954405</v>
      </c>
      <c r="I64" s="97"/>
      <c r="J64" s="98">
        <v>64067463</v>
      </c>
      <c r="K64" s="98">
        <v>65104743</v>
      </c>
      <c r="L64" s="98">
        <v>83065258</v>
      </c>
      <c r="M64" s="98"/>
      <c r="N64" s="147"/>
      <c r="O64" s="151"/>
      <c r="P64" s="151"/>
      <c r="Q64" s="151"/>
      <c r="R64" s="151"/>
      <c r="S64" s="140"/>
      <c r="T64" s="140"/>
      <c r="U64" s="140"/>
      <c r="V64" s="153"/>
      <c r="W64" s="153"/>
      <c r="X64" s="153"/>
      <c r="Y64" s="152"/>
    </row>
    <row r="65" spans="1:25" ht="15">
      <c r="A65" s="147"/>
      <c r="B65" s="147"/>
      <c r="C65" s="150"/>
      <c r="D65" s="99" t="s">
        <v>153</v>
      </c>
      <c r="E65" s="6">
        <v>0</v>
      </c>
      <c r="F65" s="6">
        <v>0</v>
      </c>
      <c r="G65" s="6">
        <v>0</v>
      </c>
      <c r="H65" s="6">
        <v>0</v>
      </c>
      <c r="I65" s="6"/>
      <c r="J65" s="7">
        <v>0</v>
      </c>
      <c r="K65" s="7">
        <v>0</v>
      </c>
      <c r="L65" s="7"/>
      <c r="M65" s="7"/>
      <c r="N65" s="147"/>
      <c r="O65" s="151"/>
      <c r="P65" s="151"/>
      <c r="Q65" s="151"/>
      <c r="R65" s="151"/>
      <c r="S65" s="140"/>
      <c r="T65" s="140"/>
      <c r="U65" s="140"/>
      <c r="V65" s="153"/>
      <c r="W65" s="153"/>
      <c r="X65" s="153"/>
      <c r="Y65" s="152"/>
    </row>
    <row r="66" spans="1:25" ht="15">
      <c r="A66" s="147"/>
      <c r="B66" s="147"/>
      <c r="C66" s="150"/>
      <c r="D66" s="144" t="s">
        <v>154</v>
      </c>
      <c r="E66" s="141">
        <v>43690449</v>
      </c>
      <c r="F66" s="141">
        <v>43690449</v>
      </c>
      <c r="G66" s="141">
        <v>43690449</v>
      </c>
      <c r="H66" s="146">
        <v>43214262</v>
      </c>
      <c r="I66" s="141"/>
      <c r="J66" s="145">
        <v>10428694</v>
      </c>
      <c r="K66" s="145">
        <v>36703510</v>
      </c>
      <c r="L66" s="145">
        <v>37041966</v>
      </c>
      <c r="M66" s="145"/>
      <c r="N66" s="147"/>
      <c r="O66" s="151"/>
      <c r="P66" s="151"/>
      <c r="Q66" s="151"/>
      <c r="R66" s="151"/>
      <c r="S66" s="140"/>
      <c r="T66" s="140"/>
      <c r="U66" s="140"/>
      <c r="V66" s="153"/>
      <c r="W66" s="153"/>
      <c r="X66" s="153"/>
      <c r="Y66" s="152"/>
    </row>
    <row r="67" spans="1:25" ht="15">
      <c r="A67" s="147"/>
      <c r="B67" s="147"/>
      <c r="C67" s="150"/>
      <c r="D67" s="144"/>
      <c r="E67" s="142"/>
      <c r="F67" s="142"/>
      <c r="G67" s="142"/>
      <c r="H67" s="146"/>
      <c r="I67" s="142"/>
      <c r="J67" s="145"/>
      <c r="K67" s="145"/>
      <c r="L67" s="145"/>
      <c r="M67" s="145"/>
      <c r="N67" s="147"/>
      <c r="O67" s="151"/>
      <c r="P67" s="151"/>
      <c r="Q67" s="151"/>
      <c r="R67" s="151"/>
      <c r="S67" s="140"/>
      <c r="T67" s="140"/>
      <c r="U67" s="140"/>
      <c r="V67" s="153"/>
      <c r="W67" s="153"/>
      <c r="X67" s="153"/>
      <c r="Y67" s="152"/>
    </row>
    <row r="68" spans="1:25" ht="15">
      <c r="A68" s="147"/>
      <c r="B68" s="147"/>
      <c r="C68" s="150"/>
      <c r="D68" s="144"/>
      <c r="E68" s="142"/>
      <c r="F68" s="142"/>
      <c r="G68" s="142"/>
      <c r="H68" s="146"/>
      <c r="I68" s="142"/>
      <c r="J68" s="145"/>
      <c r="K68" s="145"/>
      <c r="L68" s="145"/>
      <c r="M68" s="145"/>
      <c r="N68" s="147"/>
      <c r="O68" s="151"/>
      <c r="P68" s="151"/>
      <c r="Q68" s="151"/>
      <c r="R68" s="151"/>
      <c r="S68" s="140"/>
      <c r="T68" s="140"/>
      <c r="U68" s="140"/>
      <c r="V68" s="153"/>
      <c r="W68" s="153"/>
      <c r="X68" s="153"/>
      <c r="Y68" s="152"/>
    </row>
    <row r="69" spans="1:25" ht="15">
      <c r="A69" s="147"/>
      <c r="B69" s="147"/>
      <c r="C69" s="150"/>
      <c r="D69" s="144"/>
      <c r="E69" s="143"/>
      <c r="F69" s="143"/>
      <c r="G69" s="143"/>
      <c r="H69" s="146"/>
      <c r="I69" s="143"/>
      <c r="J69" s="145"/>
      <c r="K69" s="145"/>
      <c r="L69" s="145"/>
      <c r="M69" s="145"/>
      <c r="N69" s="147"/>
      <c r="O69" s="151"/>
      <c r="P69" s="151"/>
      <c r="Q69" s="151"/>
      <c r="R69" s="151"/>
      <c r="S69" s="140"/>
      <c r="T69" s="140"/>
      <c r="U69" s="140"/>
      <c r="V69" s="153"/>
      <c r="W69" s="153"/>
      <c r="X69" s="153"/>
      <c r="Y69" s="152"/>
    </row>
    <row r="70" spans="1:25" ht="15">
      <c r="A70" s="147"/>
      <c r="B70" s="147"/>
      <c r="C70" s="150" t="s">
        <v>170</v>
      </c>
      <c r="D70" s="11" t="s">
        <v>143</v>
      </c>
      <c r="E70" s="6">
        <v>1</v>
      </c>
      <c r="F70" s="6">
        <v>1</v>
      </c>
      <c r="G70" s="6">
        <v>1</v>
      </c>
      <c r="H70" s="7">
        <v>1</v>
      </c>
      <c r="I70" s="6"/>
      <c r="J70" s="7">
        <v>1</v>
      </c>
      <c r="K70" s="7">
        <v>1</v>
      </c>
      <c r="L70" s="7"/>
      <c r="M70" s="7"/>
      <c r="N70" s="147" t="s">
        <v>171</v>
      </c>
      <c r="O70" s="151" t="s">
        <v>171</v>
      </c>
      <c r="P70" s="151" t="s">
        <v>172</v>
      </c>
      <c r="Q70" s="151" t="s">
        <v>173</v>
      </c>
      <c r="R70" s="151" t="s">
        <v>144</v>
      </c>
      <c r="S70" s="140" t="s">
        <v>148</v>
      </c>
      <c r="T70" s="140" t="s">
        <v>148</v>
      </c>
      <c r="U70" s="140" t="s">
        <v>199</v>
      </c>
      <c r="V70" s="153" t="s">
        <v>149</v>
      </c>
      <c r="W70" s="153" t="s">
        <v>150</v>
      </c>
      <c r="X70" s="153" t="s">
        <v>151</v>
      </c>
      <c r="Y70" s="152">
        <v>1315509</v>
      </c>
    </row>
    <row r="71" spans="1:25" ht="15">
      <c r="A71" s="147"/>
      <c r="B71" s="147"/>
      <c r="C71" s="150"/>
      <c r="D71" s="99" t="s">
        <v>152</v>
      </c>
      <c r="E71" s="97">
        <v>93000000</v>
      </c>
      <c r="F71" s="97">
        <v>93000000</v>
      </c>
      <c r="G71" s="97">
        <v>93000000</v>
      </c>
      <c r="H71" s="97">
        <v>92954405</v>
      </c>
      <c r="I71" s="97"/>
      <c r="J71" s="98">
        <v>64067463</v>
      </c>
      <c r="K71" s="98">
        <v>65104743</v>
      </c>
      <c r="L71" s="98">
        <v>83065258</v>
      </c>
      <c r="M71" s="98"/>
      <c r="N71" s="147"/>
      <c r="O71" s="151"/>
      <c r="P71" s="151"/>
      <c r="Q71" s="151"/>
      <c r="R71" s="151"/>
      <c r="S71" s="140"/>
      <c r="T71" s="140"/>
      <c r="U71" s="140"/>
      <c r="V71" s="153"/>
      <c r="W71" s="153"/>
      <c r="X71" s="153"/>
      <c r="Y71" s="152"/>
    </row>
    <row r="72" spans="1:25" ht="15">
      <c r="A72" s="147"/>
      <c r="B72" s="147"/>
      <c r="C72" s="150"/>
      <c r="D72" s="99" t="s">
        <v>153</v>
      </c>
      <c r="E72" s="6">
        <v>0</v>
      </c>
      <c r="F72" s="6">
        <v>0</v>
      </c>
      <c r="G72" s="6">
        <v>0</v>
      </c>
      <c r="H72" s="6"/>
      <c r="I72" s="6"/>
      <c r="J72" s="7">
        <v>0</v>
      </c>
      <c r="K72" s="7">
        <v>0</v>
      </c>
      <c r="L72" s="7"/>
      <c r="M72" s="7"/>
      <c r="N72" s="147"/>
      <c r="O72" s="151"/>
      <c r="P72" s="151"/>
      <c r="Q72" s="151"/>
      <c r="R72" s="151"/>
      <c r="S72" s="140"/>
      <c r="T72" s="140"/>
      <c r="U72" s="140"/>
      <c r="V72" s="153"/>
      <c r="W72" s="153"/>
      <c r="X72" s="153"/>
      <c r="Y72" s="152"/>
    </row>
    <row r="73" spans="1:25" ht="15">
      <c r="A73" s="147"/>
      <c r="B73" s="147"/>
      <c r="C73" s="150"/>
      <c r="D73" s="144" t="s">
        <v>154</v>
      </c>
      <c r="E73" s="141">
        <v>43690449</v>
      </c>
      <c r="F73" s="141">
        <v>43690449</v>
      </c>
      <c r="G73" s="141">
        <v>43690449</v>
      </c>
      <c r="H73" s="146">
        <v>43214262</v>
      </c>
      <c r="I73" s="141"/>
      <c r="J73" s="145">
        <v>10428694</v>
      </c>
      <c r="K73" s="145">
        <v>36703510</v>
      </c>
      <c r="L73" s="145">
        <v>37041966</v>
      </c>
      <c r="M73" s="145"/>
      <c r="N73" s="147"/>
      <c r="O73" s="151"/>
      <c r="P73" s="151"/>
      <c r="Q73" s="151"/>
      <c r="R73" s="151"/>
      <c r="S73" s="140"/>
      <c r="T73" s="140"/>
      <c r="U73" s="140"/>
      <c r="V73" s="153"/>
      <c r="W73" s="153"/>
      <c r="X73" s="153"/>
      <c r="Y73" s="152"/>
    </row>
    <row r="74" spans="1:25" ht="15">
      <c r="A74" s="147"/>
      <c r="B74" s="147"/>
      <c r="C74" s="150"/>
      <c r="D74" s="144"/>
      <c r="E74" s="142"/>
      <c r="F74" s="142"/>
      <c r="G74" s="142"/>
      <c r="H74" s="146"/>
      <c r="I74" s="142"/>
      <c r="J74" s="145"/>
      <c r="K74" s="145"/>
      <c r="L74" s="145"/>
      <c r="M74" s="145"/>
      <c r="N74" s="147"/>
      <c r="O74" s="151"/>
      <c r="P74" s="151"/>
      <c r="Q74" s="151"/>
      <c r="R74" s="151"/>
      <c r="S74" s="140"/>
      <c r="T74" s="140"/>
      <c r="U74" s="140"/>
      <c r="V74" s="153"/>
      <c r="W74" s="153"/>
      <c r="X74" s="153"/>
      <c r="Y74" s="152"/>
    </row>
    <row r="75" spans="1:25" ht="15">
      <c r="A75" s="147"/>
      <c r="B75" s="147"/>
      <c r="C75" s="150"/>
      <c r="D75" s="144"/>
      <c r="E75" s="142"/>
      <c r="F75" s="142"/>
      <c r="G75" s="142"/>
      <c r="H75" s="146"/>
      <c r="I75" s="142"/>
      <c r="J75" s="145"/>
      <c r="K75" s="145"/>
      <c r="L75" s="145"/>
      <c r="M75" s="145"/>
      <c r="N75" s="147"/>
      <c r="O75" s="151"/>
      <c r="P75" s="151"/>
      <c r="Q75" s="151"/>
      <c r="R75" s="151"/>
      <c r="S75" s="140"/>
      <c r="T75" s="140"/>
      <c r="U75" s="140"/>
      <c r="V75" s="153"/>
      <c r="W75" s="153"/>
      <c r="X75" s="153"/>
      <c r="Y75" s="152"/>
    </row>
    <row r="76" spans="1:25" ht="15">
      <c r="A76" s="147"/>
      <c r="B76" s="147"/>
      <c r="C76" s="150"/>
      <c r="D76" s="144"/>
      <c r="E76" s="143"/>
      <c r="F76" s="143"/>
      <c r="G76" s="143"/>
      <c r="H76" s="146"/>
      <c r="I76" s="143"/>
      <c r="J76" s="145"/>
      <c r="K76" s="145"/>
      <c r="L76" s="145"/>
      <c r="M76" s="145"/>
      <c r="N76" s="147"/>
      <c r="O76" s="151"/>
      <c r="P76" s="151"/>
      <c r="Q76" s="151"/>
      <c r="R76" s="151"/>
      <c r="S76" s="140"/>
      <c r="T76" s="140"/>
      <c r="U76" s="140"/>
      <c r="V76" s="153"/>
      <c r="W76" s="153"/>
      <c r="X76" s="153"/>
      <c r="Y76" s="152"/>
    </row>
    <row r="77" spans="1:25" ht="15">
      <c r="A77" s="147"/>
      <c r="B77" s="147"/>
      <c r="C77" s="150" t="s">
        <v>174</v>
      </c>
      <c r="D77" s="11" t="s">
        <v>143</v>
      </c>
      <c r="E77" s="6">
        <v>1</v>
      </c>
      <c r="F77" s="6">
        <v>1</v>
      </c>
      <c r="G77" s="6">
        <v>1</v>
      </c>
      <c r="H77" s="6">
        <v>1</v>
      </c>
      <c r="I77" s="6"/>
      <c r="J77" s="7">
        <v>1</v>
      </c>
      <c r="K77" s="7">
        <v>1</v>
      </c>
      <c r="L77" s="7"/>
      <c r="M77" s="7"/>
      <c r="N77" s="147" t="s">
        <v>175</v>
      </c>
      <c r="O77" s="151" t="s">
        <v>176</v>
      </c>
      <c r="P77" s="151" t="s">
        <v>175</v>
      </c>
      <c r="Q77" s="151" t="s">
        <v>177</v>
      </c>
      <c r="R77" s="151" t="s">
        <v>144</v>
      </c>
      <c r="S77" s="140" t="s">
        <v>148</v>
      </c>
      <c r="T77" s="140" t="s">
        <v>148</v>
      </c>
      <c r="U77" s="140" t="s">
        <v>199</v>
      </c>
      <c r="V77" s="153" t="s">
        <v>149</v>
      </c>
      <c r="W77" s="153" t="s">
        <v>150</v>
      </c>
      <c r="X77" s="153" t="s">
        <v>151</v>
      </c>
      <c r="Y77" s="152">
        <v>140135</v>
      </c>
    </row>
    <row r="78" spans="1:25" ht="15">
      <c r="A78" s="147"/>
      <c r="B78" s="147"/>
      <c r="C78" s="150"/>
      <c r="D78" s="99" t="s">
        <v>152</v>
      </c>
      <c r="E78" s="97">
        <v>93000000</v>
      </c>
      <c r="F78" s="97">
        <v>93000000</v>
      </c>
      <c r="G78" s="97">
        <v>93000000</v>
      </c>
      <c r="H78" s="97">
        <v>92954405</v>
      </c>
      <c r="I78" s="97"/>
      <c r="J78" s="98">
        <v>64067463</v>
      </c>
      <c r="K78" s="98">
        <v>65104743</v>
      </c>
      <c r="L78" s="98">
        <v>83065258</v>
      </c>
      <c r="M78" s="98"/>
      <c r="N78" s="147"/>
      <c r="O78" s="151"/>
      <c r="P78" s="151"/>
      <c r="Q78" s="151"/>
      <c r="R78" s="151"/>
      <c r="S78" s="140"/>
      <c r="T78" s="140"/>
      <c r="U78" s="140"/>
      <c r="V78" s="153"/>
      <c r="W78" s="153"/>
      <c r="X78" s="153"/>
      <c r="Y78" s="152"/>
    </row>
    <row r="79" spans="1:25" ht="15">
      <c r="A79" s="147"/>
      <c r="B79" s="147"/>
      <c r="C79" s="150"/>
      <c r="D79" s="99" t="s">
        <v>153</v>
      </c>
      <c r="E79" s="6">
        <v>0</v>
      </c>
      <c r="F79" s="6">
        <v>0</v>
      </c>
      <c r="G79" s="6">
        <v>0</v>
      </c>
      <c r="H79" s="6"/>
      <c r="I79" s="6"/>
      <c r="J79" s="7">
        <v>0</v>
      </c>
      <c r="K79" s="7">
        <v>0</v>
      </c>
      <c r="L79" s="7"/>
      <c r="M79" s="7"/>
      <c r="N79" s="147"/>
      <c r="O79" s="151"/>
      <c r="P79" s="151"/>
      <c r="Q79" s="151"/>
      <c r="R79" s="151"/>
      <c r="S79" s="140"/>
      <c r="T79" s="140"/>
      <c r="U79" s="140"/>
      <c r="V79" s="153"/>
      <c r="W79" s="153"/>
      <c r="X79" s="153"/>
      <c r="Y79" s="152"/>
    </row>
    <row r="80" spans="1:25" ht="15">
      <c r="A80" s="147"/>
      <c r="B80" s="147"/>
      <c r="C80" s="150"/>
      <c r="D80" s="144" t="s">
        <v>154</v>
      </c>
      <c r="E80" s="141">
        <v>43690449</v>
      </c>
      <c r="F80" s="141">
        <v>43690449</v>
      </c>
      <c r="G80" s="141">
        <v>43690449</v>
      </c>
      <c r="H80" s="146">
        <v>43214262</v>
      </c>
      <c r="I80" s="141"/>
      <c r="J80" s="145">
        <v>10428694</v>
      </c>
      <c r="K80" s="145">
        <v>36703510</v>
      </c>
      <c r="L80" s="145">
        <v>37041966</v>
      </c>
      <c r="M80" s="145"/>
      <c r="N80" s="147"/>
      <c r="O80" s="151"/>
      <c r="P80" s="151"/>
      <c r="Q80" s="151"/>
      <c r="R80" s="151"/>
      <c r="S80" s="140"/>
      <c r="T80" s="140"/>
      <c r="U80" s="140"/>
      <c r="V80" s="153"/>
      <c r="W80" s="153"/>
      <c r="X80" s="153"/>
      <c r="Y80" s="152"/>
    </row>
    <row r="81" spans="1:25" ht="15">
      <c r="A81" s="147"/>
      <c r="B81" s="147"/>
      <c r="C81" s="150"/>
      <c r="D81" s="144"/>
      <c r="E81" s="142"/>
      <c r="F81" s="142"/>
      <c r="G81" s="142"/>
      <c r="H81" s="146"/>
      <c r="I81" s="142"/>
      <c r="J81" s="145"/>
      <c r="K81" s="145"/>
      <c r="L81" s="145"/>
      <c r="M81" s="145"/>
      <c r="N81" s="147"/>
      <c r="O81" s="151"/>
      <c r="P81" s="151"/>
      <c r="Q81" s="151"/>
      <c r="R81" s="151"/>
      <c r="S81" s="140"/>
      <c r="T81" s="140"/>
      <c r="U81" s="140"/>
      <c r="V81" s="153"/>
      <c r="W81" s="153"/>
      <c r="X81" s="153"/>
      <c r="Y81" s="152"/>
    </row>
    <row r="82" spans="1:25" ht="15">
      <c r="A82" s="147"/>
      <c r="B82" s="147"/>
      <c r="C82" s="150"/>
      <c r="D82" s="144"/>
      <c r="E82" s="142"/>
      <c r="F82" s="142"/>
      <c r="G82" s="142"/>
      <c r="H82" s="146"/>
      <c r="I82" s="142"/>
      <c r="J82" s="145"/>
      <c r="K82" s="145"/>
      <c r="L82" s="145"/>
      <c r="M82" s="145"/>
      <c r="N82" s="147"/>
      <c r="O82" s="151"/>
      <c r="P82" s="151"/>
      <c r="Q82" s="151"/>
      <c r="R82" s="151"/>
      <c r="S82" s="140"/>
      <c r="T82" s="140"/>
      <c r="U82" s="140"/>
      <c r="V82" s="153"/>
      <c r="W82" s="153"/>
      <c r="X82" s="153"/>
      <c r="Y82" s="152"/>
    </row>
    <row r="83" spans="1:25" ht="15">
      <c r="A83" s="147"/>
      <c r="B83" s="147"/>
      <c r="C83" s="150"/>
      <c r="D83" s="144"/>
      <c r="E83" s="143"/>
      <c r="F83" s="143"/>
      <c r="G83" s="143"/>
      <c r="H83" s="146"/>
      <c r="I83" s="143"/>
      <c r="J83" s="145"/>
      <c r="K83" s="145"/>
      <c r="L83" s="145"/>
      <c r="M83" s="145"/>
      <c r="N83" s="147"/>
      <c r="O83" s="151"/>
      <c r="P83" s="151"/>
      <c r="Q83" s="151"/>
      <c r="R83" s="151"/>
      <c r="S83" s="140"/>
      <c r="T83" s="140"/>
      <c r="U83" s="140"/>
      <c r="V83" s="153"/>
      <c r="W83" s="153"/>
      <c r="X83" s="153"/>
      <c r="Y83" s="152"/>
    </row>
    <row r="84" spans="1:25" ht="15">
      <c r="A84" s="147"/>
      <c r="B84" s="147"/>
      <c r="C84" s="147" t="s">
        <v>203</v>
      </c>
      <c r="D84" s="11" t="s">
        <v>143</v>
      </c>
      <c r="E84" s="6">
        <v>1</v>
      </c>
      <c r="F84" s="6">
        <v>1</v>
      </c>
      <c r="G84" s="6">
        <v>1</v>
      </c>
      <c r="H84" s="6">
        <v>1</v>
      </c>
      <c r="I84" s="6"/>
      <c r="J84" s="7">
        <v>1</v>
      </c>
      <c r="K84" s="7">
        <v>1</v>
      </c>
      <c r="L84" s="7"/>
      <c r="M84" s="7"/>
      <c r="N84" s="151" t="s">
        <v>202</v>
      </c>
      <c r="O84" s="151" t="s">
        <v>202</v>
      </c>
      <c r="P84" s="151" t="s">
        <v>201</v>
      </c>
      <c r="Q84" s="151" t="s">
        <v>200</v>
      </c>
      <c r="R84" s="151" t="s">
        <v>144</v>
      </c>
      <c r="S84" s="140" t="s">
        <v>148</v>
      </c>
      <c r="T84" s="140" t="s">
        <v>148</v>
      </c>
      <c r="U84" s="140" t="s">
        <v>199</v>
      </c>
      <c r="V84" s="153" t="s">
        <v>149</v>
      </c>
      <c r="W84" s="153" t="s">
        <v>150</v>
      </c>
      <c r="X84" s="153" t="s">
        <v>151</v>
      </c>
      <c r="Y84" s="152">
        <v>883319</v>
      </c>
    </row>
    <row r="85" spans="1:25" ht="15">
      <c r="A85" s="147"/>
      <c r="B85" s="147"/>
      <c r="C85" s="147"/>
      <c r="D85" s="99" t="s">
        <v>152</v>
      </c>
      <c r="E85" s="97">
        <v>93000000</v>
      </c>
      <c r="F85" s="97">
        <v>93000000</v>
      </c>
      <c r="G85" s="97">
        <v>93000000</v>
      </c>
      <c r="H85" s="97">
        <v>92954405</v>
      </c>
      <c r="I85" s="97"/>
      <c r="J85" s="98">
        <v>64067463</v>
      </c>
      <c r="K85" s="98">
        <v>65104743</v>
      </c>
      <c r="L85" s="98">
        <v>83065258</v>
      </c>
      <c r="M85" s="98"/>
      <c r="N85" s="151"/>
      <c r="O85" s="151"/>
      <c r="P85" s="151"/>
      <c r="Q85" s="151"/>
      <c r="R85" s="151"/>
      <c r="S85" s="140"/>
      <c r="T85" s="140"/>
      <c r="U85" s="140"/>
      <c r="V85" s="153"/>
      <c r="W85" s="153"/>
      <c r="X85" s="153"/>
      <c r="Y85" s="152"/>
    </row>
    <row r="86" spans="1:25" ht="15">
      <c r="A86" s="147"/>
      <c r="B86" s="147"/>
      <c r="C86" s="147"/>
      <c r="D86" s="99" t="s">
        <v>153</v>
      </c>
      <c r="E86" s="6">
        <v>0</v>
      </c>
      <c r="F86" s="6">
        <v>0</v>
      </c>
      <c r="G86" s="6">
        <v>0</v>
      </c>
      <c r="H86" s="6"/>
      <c r="I86" s="6"/>
      <c r="J86" s="7">
        <v>0</v>
      </c>
      <c r="K86" s="7">
        <v>0</v>
      </c>
      <c r="L86" s="7"/>
      <c r="M86" s="7"/>
      <c r="N86" s="151"/>
      <c r="O86" s="151"/>
      <c r="P86" s="151"/>
      <c r="Q86" s="151"/>
      <c r="R86" s="151"/>
      <c r="S86" s="140"/>
      <c r="T86" s="140"/>
      <c r="U86" s="140"/>
      <c r="V86" s="153"/>
      <c r="W86" s="153"/>
      <c r="X86" s="153"/>
      <c r="Y86" s="152"/>
    </row>
    <row r="87" spans="1:25" ht="15">
      <c r="A87" s="147"/>
      <c r="B87" s="147"/>
      <c r="C87" s="147"/>
      <c r="D87" s="144" t="s">
        <v>154</v>
      </c>
      <c r="E87" s="141">
        <v>43690449</v>
      </c>
      <c r="F87" s="141">
        <v>43690449</v>
      </c>
      <c r="G87" s="141">
        <v>43690449</v>
      </c>
      <c r="H87" s="146">
        <v>43214262</v>
      </c>
      <c r="I87" s="141"/>
      <c r="J87" s="145">
        <v>10428694</v>
      </c>
      <c r="K87" s="145">
        <v>36703510</v>
      </c>
      <c r="L87" s="145">
        <v>37041966</v>
      </c>
      <c r="M87" s="145"/>
      <c r="N87" s="151"/>
      <c r="O87" s="151"/>
      <c r="P87" s="151"/>
      <c r="Q87" s="151"/>
      <c r="R87" s="151"/>
      <c r="S87" s="140"/>
      <c r="T87" s="140"/>
      <c r="U87" s="140"/>
      <c r="V87" s="153"/>
      <c r="W87" s="153"/>
      <c r="X87" s="153"/>
      <c r="Y87" s="152"/>
    </row>
    <row r="88" spans="1:25" ht="15">
      <c r="A88" s="147"/>
      <c r="B88" s="147"/>
      <c r="C88" s="147"/>
      <c r="D88" s="144"/>
      <c r="E88" s="142"/>
      <c r="F88" s="142"/>
      <c r="G88" s="142"/>
      <c r="H88" s="146"/>
      <c r="I88" s="142"/>
      <c r="J88" s="145"/>
      <c r="K88" s="145"/>
      <c r="L88" s="145"/>
      <c r="M88" s="145"/>
      <c r="N88" s="151"/>
      <c r="O88" s="151"/>
      <c r="P88" s="151"/>
      <c r="Q88" s="151"/>
      <c r="R88" s="151"/>
      <c r="S88" s="140"/>
      <c r="T88" s="140"/>
      <c r="U88" s="140"/>
      <c r="V88" s="153"/>
      <c r="W88" s="153"/>
      <c r="X88" s="153"/>
      <c r="Y88" s="152"/>
    </row>
    <row r="89" spans="1:25" ht="15">
      <c r="A89" s="147"/>
      <c r="B89" s="147"/>
      <c r="C89" s="147"/>
      <c r="D89" s="144"/>
      <c r="E89" s="142"/>
      <c r="F89" s="142"/>
      <c r="G89" s="142"/>
      <c r="H89" s="146"/>
      <c r="I89" s="142"/>
      <c r="J89" s="145"/>
      <c r="K89" s="145"/>
      <c r="L89" s="145"/>
      <c r="M89" s="145"/>
      <c r="N89" s="151"/>
      <c r="O89" s="151"/>
      <c r="P89" s="151"/>
      <c r="Q89" s="151"/>
      <c r="R89" s="151"/>
      <c r="S89" s="140"/>
      <c r="T89" s="140"/>
      <c r="U89" s="140"/>
      <c r="V89" s="153"/>
      <c r="W89" s="153"/>
      <c r="X89" s="153"/>
      <c r="Y89" s="152"/>
    </row>
    <row r="90" spans="1:25" ht="15">
      <c r="A90" s="147"/>
      <c r="B90" s="147"/>
      <c r="C90" s="147"/>
      <c r="D90" s="144"/>
      <c r="E90" s="143"/>
      <c r="F90" s="143"/>
      <c r="G90" s="143"/>
      <c r="H90" s="146"/>
      <c r="I90" s="143"/>
      <c r="J90" s="145"/>
      <c r="K90" s="145"/>
      <c r="L90" s="145"/>
      <c r="M90" s="145"/>
      <c r="N90" s="151"/>
      <c r="O90" s="151"/>
      <c r="P90" s="151"/>
      <c r="Q90" s="151"/>
      <c r="R90" s="151"/>
      <c r="S90" s="140"/>
      <c r="T90" s="140"/>
      <c r="U90" s="140"/>
      <c r="V90" s="153"/>
      <c r="W90" s="153"/>
      <c r="X90" s="153"/>
      <c r="Y90" s="152"/>
    </row>
    <row r="91" spans="1:25" ht="15">
      <c r="A91" s="147"/>
      <c r="B91" s="147"/>
      <c r="C91" s="147" t="s">
        <v>178</v>
      </c>
      <c r="D91" s="11" t="s">
        <v>143</v>
      </c>
      <c r="E91" s="6">
        <v>1</v>
      </c>
      <c r="F91" s="6">
        <v>1</v>
      </c>
      <c r="G91" s="6">
        <v>1</v>
      </c>
      <c r="H91" s="7">
        <v>1</v>
      </c>
      <c r="I91" s="6"/>
      <c r="J91" s="7">
        <v>1</v>
      </c>
      <c r="K91" s="7">
        <v>1</v>
      </c>
      <c r="L91" s="7">
        <v>1</v>
      </c>
      <c r="M91" s="7"/>
      <c r="N91" s="147" t="s">
        <v>179</v>
      </c>
      <c r="O91" s="151" t="s">
        <v>180</v>
      </c>
      <c r="P91" s="151" t="s">
        <v>181</v>
      </c>
      <c r="Q91" s="151" t="s">
        <v>182</v>
      </c>
      <c r="R91" s="151" t="s">
        <v>144</v>
      </c>
      <c r="S91" s="140" t="s">
        <v>148</v>
      </c>
      <c r="T91" s="140" t="s">
        <v>148</v>
      </c>
      <c r="U91" s="140" t="s">
        <v>199</v>
      </c>
      <c r="V91" s="153" t="s">
        <v>149</v>
      </c>
      <c r="W91" s="153" t="s">
        <v>150</v>
      </c>
      <c r="X91" s="153" t="s">
        <v>151</v>
      </c>
      <c r="Y91" s="152">
        <v>475275</v>
      </c>
    </row>
    <row r="92" spans="1:25" ht="15">
      <c r="A92" s="147"/>
      <c r="B92" s="147"/>
      <c r="C92" s="147"/>
      <c r="D92" s="99" t="s">
        <v>152</v>
      </c>
      <c r="E92" s="97">
        <v>93000000</v>
      </c>
      <c r="F92" s="97">
        <v>93000000</v>
      </c>
      <c r="G92" s="97">
        <v>93000000</v>
      </c>
      <c r="H92" s="97">
        <v>92954405</v>
      </c>
      <c r="I92" s="97"/>
      <c r="J92" s="98">
        <v>64067463</v>
      </c>
      <c r="K92" s="98">
        <v>65104743</v>
      </c>
      <c r="L92" s="98">
        <v>83065258</v>
      </c>
      <c r="M92" s="98"/>
      <c r="N92" s="147"/>
      <c r="O92" s="151"/>
      <c r="P92" s="151"/>
      <c r="Q92" s="151"/>
      <c r="R92" s="151"/>
      <c r="S92" s="140"/>
      <c r="T92" s="140"/>
      <c r="U92" s="140"/>
      <c r="V92" s="153"/>
      <c r="W92" s="153"/>
      <c r="X92" s="153"/>
      <c r="Y92" s="152"/>
    </row>
    <row r="93" spans="1:25" ht="15">
      <c r="A93" s="147"/>
      <c r="B93" s="147"/>
      <c r="C93" s="147"/>
      <c r="D93" s="99" t="s">
        <v>153</v>
      </c>
      <c r="E93" s="6">
        <v>0</v>
      </c>
      <c r="F93" s="6">
        <v>0</v>
      </c>
      <c r="G93" s="6">
        <v>0</v>
      </c>
      <c r="H93" s="6"/>
      <c r="I93" s="6"/>
      <c r="J93" s="7">
        <v>0</v>
      </c>
      <c r="K93" s="7">
        <v>0</v>
      </c>
      <c r="L93" s="7"/>
      <c r="M93" s="7"/>
      <c r="N93" s="147"/>
      <c r="O93" s="151"/>
      <c r="P93" s="151"/>
      <c r="Q93" s="151"/>
      <c r="R93" s="151"/>
      <c r="S93" s="140"/>
      <c r="T93" s="140"/>
      <c r="U93" s="140"/>
      <c r="V93" s="153"/>
      <c r="W93" s="153"/>
      <c r="X93" s="153"/>
      <c r="Y93" s="152"/>
    </row>
    <row r="94" spans="1:25" ht="15">
      <c r="A94" s="147"/>
      <c r="B94" s="147"/>
      <c r="C94" s="147"/>
      <c r="D94" s="144" t="s">
        <v>154</v>
      </c>
      <c r="E94" s="141">
        <v>43690449</v>
      </c>
      <c r="F94" s="141">
        <v>43690449</v>
      </c>
      <c r="G94" s="141">
        <v>43690449</v>
      </c>
      <c r="H94" s="146">
        <v>43214262</v>
      </c>
      <c r="I94" s="141"/>
      <c r="J94" s="145">
        <v>10428694</v>
      </c>
      <c r="K94" s="145">
        <v>36703510</v>
      </c>
      <c r="L94" s="145">
        <v>37041966</v>
      </c>
      <c r="M94" s="145">
        <v>4761868</v>
      </c>
      <c r="N94" s="147"/>
      <c r="O94" s="151"/>
      <c r="P94" s="151"/>
      <c r="Q94" s="151"/>
      <c r="R94" s="151"/>
      <c r="S94" s="140"/>
      <c r="T94" s="140"/>
      <c r="U94" s="140"/>
      <c r="V94" s="153"/>
      <c r="W94" s="153"/>
      <c r="X94" s="153"/>
      <c r="Y94" s="152"/>
    </row>
    <row r="95" spans="1:25" ht="15">
      <c r="A95" s="147"/>
      <c r="B95" s="147"/>
      <c r="C95" s="147"/>
      <c r="D95" s="144"/>
      <c r="E95" s="142"/>
      <c r="F95" s="142"/>
      <c r="G95" s="142"/>
      <c r="H95" s="146"/>
      <c r="I95" s="142"/>
      <c r="J95" s="145"/>
      <c r="K95" s="145"/>
      <c r="L95" s="145"/>
      <c r="M95" s="145"/>
      <c r="N95" s="147"/>
      <c r="O95" s="151"/>
      <c r="P95" s="151"/>
      <c r="Q95" s="151"/>
      <c r="R95" s="151"/>
      <c r="S95" s="140"/>
      <c r="T95" s="140"/>
      <c r="U95" s="140"/>
      <c r="V95" s="153"/>
      <c r="W95" s="153"/>
      <c r="X95" s="153"/>
      <c r="Y95" s="152"/>
    </row>
    <row r="96" spans="1:25" ht="15">
      <c r="A96" s="147"/>
      <c r="B96" s="147"/>
      <c r="C96" s="147"/>
      <c r="D96" s="144"/>
      <c r="E96" s="142"/>
      <c r="F96" s="142"/>
      <c r="G96" s="142"/>
      <c r="H96" s="146"/>
      <c r="I96" s="142">
        <v>0</v>
      </c>
      <c r="J96" s="145"/>
      <c r="K96" s="145"/>
      <c r="L96" s="145"/>
      <c r="M96" s="145"/>
      <c r="N96" s="147"/>
      <c r="O96" s="151"/>
      <c r="P96" s="151"/>
      <c r="Q96" s="151"/>
      <c r="R96" s="151"/>
      <c r="S96" s="140"/>
      <c r="T96" s="140"/>
      <c r="U96" s="140"/>
      <c r="V96" s="153"/>
      <c r="W96" s="153"/>
      <c r="X96" s="153"/>
      <c r="Y96" s="152"/>
    </row>
    <row r="97" spans="1:25" ht="15">
      <c r="A97" s="147"/>
      <c r="B97" s="147"/>
      <c r="C97" s="147"/>
      <c r="D97" s="144"/>
      <c r="E97" s="143"/>
      <c r="F97" s="143"/>
      <c r="G97" s="143"/>
      <c r="H97" s="146"/>
      <c r="I97" s="143"/>
      <c r="J97" s="145"/>
      <c r="K97" s="145"/>
      <c r="L97" s="145"/>
      <c r="M97" s="145"/>
      <c r="N97" s="147"/>
      <c r="O97" s="151"/>
      <c r="P97" s="151"/>
      <c r="Q97" s="151"/>
      <c r="R97" s="151"/>
      <c r="S97" s="140"/>
      <c r="T97" s="140"/>
      <c r="U97" s="140"/>
      <c r="V97" s="153"/>
      <c r="W97" s="153"/>
      <c r="X97" s="153"/>
      <c r="Y97" s="152"/>
    </row>
    <row r="98" spans="1:72" s="15" customFormat="1" ht="15">
      <c r="A98" s="147"/>
      <c r="B98" s="147"/>
      <c r="C98" s="147" t="s">
        <v>294</v>
      </c>
      <c r="D98" s="5" t="s">
        <v>183</v>
      </c>
      <c r="E98" s="6">
        <f>+'[2]INVERSIÓN'!$S$15</f>
        <v>8</v>
      </c>
      <c r="F98" s="6">
        <f>+'[2]INVERSIÓN'!$T$15</f>
        <v>8</v>
      </c>
      <c r="G98" s="7">
        <f>+'[2]INVERSIÓN'!$U$15</f>
        <v>8</v>
      </c>
      <c r="H98" s="6">
        <f>+'[2]INVERSIÓN'!$V$15</f>
        <v>8</v>
      </c>
      <c r="I98" s="6"/>
      <c r="J98" s="7">
        <f>+'[2]INVERSIÓN'!AK15</f>
        <v>8</v>
      </c>
      <c r="K98" s="7">
        <f>+'[2]INVERSIÓN'!AL15</f>
        <v>8</v>
      </c>
      <c r="L98" s="7">
        <v>8</v>
      </c>
      <c r="M98" s="186">
        <v>455947</v>
      </c>
      <c r="N98" s="158"/>
      <c r="O98" s="158"/>
      <c r="P98" s="158"/>
      <c r="Q98" s="158"/>
      <c r="R98" s="158"/>
      <c r="S98" s="158"/>
      <c r="T98" s="158"/>
      <c r="U98" s="158"/>
      <c r="V98" s="158"/>
      <c r="W98" s="158"/>
      <c r="X98" s="158"/>
      <c r="Y98" s="158"/>
      <c r="Z98" s="12"/>
      <c r="AA98" s="13"/>
      <c r="AB98" s="13"/>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4"/>
      <c r="BN98" s="14"/>
      <c r="BO98" s="14"/>
      <c r="BP98" s="14"/>
      <c r="BQ98" s="14"/>
      <c r="BR98" s="14"/>
      <c r="BS98" s="14"/>
      <c r="BT98" s="14"/>
    </row>
    <row r="99" spans="1:72" s="15" customFormat="1" ht="30">
      <c r="A99" s="147"/>
      <c r="B99" s="147"/>
      <c r="C99" s="147"/>
      <c r="D99" s="5" t="s">
        <v>184</v>
      </c>
      <c r="E99" s="16">
        <f>+'[2]INVERSIÓN'!$S$16</f>
        <v>930000000</v>
      </c>
      <c r="F99" s="16">
        <f>+'[2]INVERSIÓN'!$T$16</f>
        <v>930000000</v>
      </c>
      <c r="G99" s="187">
        <v>929544053</v>
      </c>
      <c r="H99" s="16">
        <f>+'[2]INVERSIÓN'!$V$16</f>
        <v>929544053</v>
      </c>
      <c r="I99" s="16"/>
      <c r="J99" s="187">
        <f>+'[2]INVERSIÓN'!AK16</f>
        <v>640674634</v>
      </c>
      <c r="K99" s="187">
        <f>+'[2]INVERSIÓN'!AL16</f>
        <v>651047433</v>
      </c>
      <c r="L99" s="187">
        <f>L43+L50+L57+L64+L71+L78+L85+L92</f>
        <v>830652585</v>
      </c>
      <c r="M99" s="187"/>
      <c r="N99" s="158"/>
      <c r="O99" s="158"/>
      <c r="P99" s="158"/>
      <c r="Q99" s="158"/>
      <c r="R99" s="158"/>
      <c r="S99" s="158"/>
      <c r="T99" s="158"/>
      <c r="U99" s="158"/>
      <c r="V99" s="158"/>
      <c r="W99" s="158"/>
      <c r="X99" s="158"/>
      <c r="Y99" s="158"/>
      <c r="Z99" s="12"/>
      <c r="AA99" s="13"/>
      <c r="AB99" s="13"/>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4"/>
      <c r="BN99" s="14"/>
      <c r="BO99" s="14"/>
      <c r="BP99" s="14"/>
      <c r="BQ99" s="14"/>
      <c r="BR99" s="14"/>
      <c r="BS99" s="14"/>
      <c r="BT99" s="14"/>
    </row>
    <row r="100" spans="1:72" s="15" customFormat="1" ht="15">
      <c r="A100" s="147"/>
      <c r="B100" s="147"/>
      <c r="C100" s="147"/>
      <c r="D100" s="5" t="s">
        <v>185</v>
      </c>
      <c r="E100" s="17">
        <f>+'[2]INVERSIÓN'!S18</f>
        <v>436904494</v>
      </c>
      <c r="F100" s="17">
        <f>+'[2]INVERSIÓN'!T18</f>
        <v>436904494</v>
      </c>
      <c r="G100" s="186">
        <v>432142626</v>
      </c>
      <c r="H100" s="17">
        <f>+'[2]INVERSIÓN'!V18</f>
        <v>432142626</v>
      </c>
      <c r="I100" s="17"/>
      <c r="J100" s="17">
        <f>+'[2]INVERSIÓN'!AK18</f>
        <v>104286948</v>
      </c>
      <c r="K100" s="17">
        <f>+'[2]INVERSIÓN'!AL18</f>
        <v>367035102</v>
      </c>
      <c r="L100" s="17">
        <f>L94+L87+L80+L73+L66+L59+L52+L45</f>
        <v>370419669</v>
      </c>
      <c r="N100" s="158"/>
      <c r="O100" s="158"/>
      <c r="P100" s="158"/>
      <c r="Q100" s="158"/>
      <c r="R100" s="158"/>
      <c r="S100" s="158"/>
      <c r="T100" s="158"/>
      <c r="U100" s="158"/>
      <c r="V100" s="158"/>
      <c r="W100" s="158"/>
      <c r="X100" s="158"/>
      <c r="Y100" s="158"/>
      <c r="Z100" s="12"/>
      <c r="AA100" s="13"/>
      <c r="AB100" s="13"/>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4"/>
      <c r="BN100" s="14"/>
      <c r="BO100" s="14"/>
      <c r="BP100" s="14"/>
      <c r="BQ100" s="14"/>
      <c r="BR100" s="14"/>
      <c r="BS100" s="14"/>
      <c r="BT100" s="14"/>
    </row>
    <row r="101" spans="1:72" s="193" customFormat="1" ht="30">
      <c r="A101" s="157" t="s">
        <v>186</v>
      </c>
      <c r="B101" s="157"/>
      <c r="C101" s="157"/>
      <c r="D101" s="5" t="s">
        <v>187</v>
      </c>
      <c r="E101" s="188">
        <f>+E8+E15+E22+E29+E36+E99</f>
        <v>2700000000</v>
      </c>
      <c r="F101" s="188">
        <f>F8+F15+F22+F29+F36+F99</f>
        <v>2700000000</v>
      </c>
      <c r="G101" s="188" t="e">
        <f>G8+G15+#REF!+G29+#REF!+G99</f>
        <v>#REF!</v>
      </c>
      <c r="H101" s="188">
        <f aca="true" t="shared" si="0" ref="H101:K101">H8+H15+H22+H29+H36+H99</f>
        <v>2798846719</v>
      </c>
      <c r="I101" s="188">
        <f t="shared" si="0"/>
        <v>0</v>
      </c>
      <c r="J101" s="188">
        <f t="shared" si="0"/>
        <v>1857407466</v>
      </c>
      <c r="K101" s="188">
        <f t="shared" si="0"/>
        <v>1903367879</v>
      </c>
      <c r="L101" s="188">
        <v>2027520164</v>
      </c>
      <c r="M101" s="188">
        <f>M8+M15+M22+M29+M36+M99</f>
        <v>0</v>
      </c>
      <c r="N101" s="189"/>
      <c r="O101" s="189"/>
      <c r="P101" s="189"/>
      <c r="Q101" s="189"/>
      <c r="R101" s="189"/>
      <c r="S101" s="189"/>
      <c r="T101" s="189"/>
      <c r="U101" s="189"/>
      <c r="V101" s="189"/>
      <c r="W101" s="189"/>
      <c r="X101" s="189"/>
      <c r="Y101" s="189"/>
      <c r="Z101" s="190"/>
      <c r="AA101" s="191"/>
      <c r="AB101" s="191"/>
      <c r="AC101" s="192"/>
      <c r="AD101" s="192"/>
      <c r="AE101" s="192"/>
      <c r="AF101" s="192"/>
      <c r="AG101" s="192"/>
      <c r="AH101" s="192"/>
      <c r="AI101" s="192"/>
      <c r="AJ101" s="192"/>
      <c r="AK101" s="192"/>
      <c r="AL101" s="192"/>
      <c r="AM101" s="192"/>
      <c r="AN101" s="192"/>
      <c r="AO101" s="192"/>
      <c r="AP101" s="192"/>
      <c r="AQ101" s="192"/>
      <c r="AR101" s="192"/>
      <c r="AS101" s="192"/>
      <c r="AT101" s="192"/>
      <c r="AU101" s="192"/>
      <c r="AV101" s="192"/>
      <c r="AW101" s="192"/>
      <c r="AX101" s="192"/>
      <c r="AY101" s="192"/>
      <c r="AZ101" s="192"/>
      <c r="BA101" s="192"/>
      <c r="BB101" s="192"/>
      <c r="BC101" s="192"/>
      <c r="BD101" s="192"/>
      <c r="BE101" s="192"/>
      <c r="BF101" s="192"/>
      <c r="BG101" s="192"/>
      <c r="BH101" s="192"/>
      <c r="BI101" s="192"/>
      <c r="BJ101" s="192"/>
      <c r="BK101" s="192"/>
      <c r="BL101" s="192"/>
      <c r="BM101" s="192"/>
      <c r="BN101" s="192"/>
      <c r="BO101" s="192"/>
      <c r="BP101" s="192"/>
      <c r="BQ101" s="192"/>
      <c r="BR101" s="192"/>
      <c r="BS101" s="192"/>
      <c r="BT101" s="192"/>
    </row>
    <row r="102" spans="1:72" s="193" customFormat="1" ht="30">
      <c r="A102" s="157"/>
      <c r="B102" s="157"/>
      <c r="C102" s="157"/>
      <c r="D102" s="5" t="s">
        <v>188</v>
      </c>
      <c r="E102" s="188">
        <f>+E100+E38+E31+E24+E17+E10</f>
        <v>640546651</v>
      </c>
      <c r="F102" s="188">
        <f>+F100+F38+F31+F24+F17+F10</f>
        <v>640546651</v>
      </c>
      <c r="G102" s="188">
        <f>+G100+G38+G31+G24+G17+G10</f>
        <v>635784783</v>
      </c>
      <c r="H102" s="188">
        <f aca="true" t="shared" si="1" ref="H102:K102">+H100+H38+H31+H24+H17+H10</f>
        <v>635784783</v>
      </c>
      <c r="I102" s="188">
        <f t="shared" si="1"/>
        <v>0</v>
      </c>
      <c r="J102" s="188">
        <f t="shared" si="1"/>
        <v>191083648</v>
      </c>
      <c r="K102" s="188">
        <f t="shared" si="1"/>
        <v>502356169</v>
      </c>
      <c r="L102" s="188">
        <v>543197660</v>
      </c>
      <c r="M102" s="188">
        <f>+M98+M38+M31+M24+M17+M10</f>
        <v>455947</v>
      </c>
      <c r="N102" s="189"/>
      <c r="O102" s="189"/>
      <c r="P102" s="189"/>
      <c r="Q102" s="189"/>
      <c r="R102" s="189"/>
      <c r="S102" s="189"/>
      <c r="T102" s="189"/>
      <c r="U102" s="189"/>
      <c r="V102" s="189"/>
      <c r="W102" s="189"/>
      <c r="X102" s="189"/>
      <c r="Y102" s="189"/>
      <c r="Z102" s="190"/>
      <c r="AA102" s="191"/>
      <c r="AB102" s="191"/>
      <c r="AC102" s="192"/>
      <c r="AD102" s="192"/>
      <c r="AE102" s="192"/>
      <c r="AF102" s="192"/>
      <c r="AG102" s="192"/>
      <c r="AH102" s="192"/>
      <c r="AI102" s="192"/>
      <c r="AJ102" s="192"/>
      <c r="AK102" s="192"/>
      <c r="AL102" s="192"/>
      <c r="AM102" s="192"/>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2"/>
      <c r="BQ102" s="192"/>
      <c r="BR102" s="192"/>
      <c r="BS102" s="192"/>
      <c r="BT102" s="192"/>
    </row>
    <row r="103" spans="1:26" ht="15">
      <c r="A103" s="138" t="s">
        <v>195</v>
      </c>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8"/>
    </row>
    <row r="104" spans="5:25" ht="15">
      <c r="E104" s="19"/>
      <c r="F104" s="19"/>
      <c r="J104" s="19"/>
      <c r="K104" s="19"/>
      <c r="O104" s="19"/>
      <c r="W104" s="20"/>
      <c r="X104" s="20"/>
      <c r="Y104" s="20"/>
    </row>
    <row r="105" spans="5:25" ht="15">
      <c r="E105" s="19"/>
      <c r="F105" s="19"/>
      <c r="G105" s="19"/>
      <c r="H105" s="19"/>
      <c r="I105" s="19"/>
      <c r="J105" s="19"/>
      <c r="K105" s="19"/>
      <c r="L105" s="19"/>
      <c r="M105" s="19"/>
      <c r="W105" s="20"/>
      <c r="X105" s="20"/>
      <c r="Y105" s="20"/>
    </row>
  </sheetData>
  <mergeCells count="332">
    <mergeCell ref="C98:C100"/>
    <mergeCell ref="N98:Y100"/>
    <mergeCell ref="A101:C102"/>
    <mergeCell ref="N101:Y102"/>
    <mergeCell ref="A103:Y103"/>
    <mergeCell ref="Y91:Y97"/>
    <mergeCell ref="D94:D97"/>
    <mergeCell ref="E94:E97"/>
    <mergeCell ref="F94:F97"/>
    <mergeCell ref="G94:G97"/>
    <mergeCell ref="H94:H97"/>
    <mergeCell ref="I94:I97"/>
    <mergeCell ref="J94:J97"/>
    <mergeCell ref="K94:K97"/>
    <mergeCell ref="L94:L97"/>
    <mergeCell ref="S91:S97"/>
    <mergeCell ref="T91:T97"/>
    <mergeCell ref="U91:U97"/>
    <mergeCell ref="V91:V97"/>
    <mergeCell ref="W91:W97"/>
    <mergeCell ref="X91:X97"/>
    <mergeCell ref="C91:C97"/>
    <mergeCell ref="N91:N97"/>
    <mergeCell ref="O91:O97"/>
    <mergeCell ref="P91:P97"/>
    <mergeCell ref="Q91:Q97"/>
    <mergeCell ref="R91:R97"/>
    <mergeCell ref="M94:M97"/>
    <mergeCell ref="Y84:Y90"/>
    <mergeCell ref="D87:D90"/>
    <mergeCell ref="E87:E90"/>
    <mergeCell ref="F87:F90"/>
    <mergeCell ref="G87:G90"/>
    <mergeCell ref="H87:H90"/>
    <mergeCell ref="I87:I90"/>
    <mergeCell ref="J87:J90"/>
    <mergeCell ref="K87:K90"/>
    <mergeCell ref="L87:L90"/>
    <mergeCell ref="S84:S90"/>
    <mergeCell ref="T84:T90"/>
    <mergeCell ref="U84:U90"/>
    <mergeCell ref="V84:V90"/>
    <mergeCell ref="W84:W90"/>
    <mergeCell ref="X84:X90"/>
    <mergeCell ref="C84:C90"/>
    <mergeCell ref="N84:N90"/>
    <mergeCell ref="O84:O90"/>
    <mergeCell ref="P84:P90"/>
    <mergeCell ref="Q84:Q90"/>
    <mergeCell ref="R84:R90"/>
    <mergeCell ref="M87:M90"/>
    <mergeCell ref="Y77:Y83"/>
    <mergeCell ref="D80:D83"/>
    <mergeCell ref="E80:E83"/>
    <mergeCell ref="F80:F83"/>
    <mergeCell ref="G80:G83"/>
    <mergeCell ref="H80:H83"/>
    <mergeCell ref="I80:I83"/>
    <mergeCell ref="J80:J83"/>
    <mergeCell ref="K80:K83"/>
    <mergeCell ref="L80:L83"/>
    <mergeCell ref="S77:S83"/>
    <mergeCell ref="T77:T83"/>
    <mergeCell ref="U77:U83"/>
    <mergeCell ref="V77:V83"/>
    <mergeCell ref="W77:W83"/>
    <mergeCell ref="X77:X83"/>
    <mergeCell ref="C77:C83"/>
    <mergeCell ref="N77:N83"/>
    <mergeCell ref="O77:O83"/>
    <mergeCell ref="P77:P83"/>
    <mergeCell ref="Q77:Q83"/>
    <mergeCell ref="R77:R83"/>
    <mergeCell ref="M80:M83"/>
    <mergeCell ref="Y70:Y76"/>
    <mergeCell ref="D73:D76"/>
    <mergeCell ref="E73:E76"/>
    <mergeCell ref="F73:F76"/>
    <mergeCell ref="G73:G76"/>
    <mergeCell ref="H73:H76"/>
    <mergeCell ref="I73:I76"/>
    <mergeCell ref="J73:J76"/>
    <mergeCell ref="K73:K76"/>
    <mergeCell ref="L73:L76"/>
    <mergeCell ref="S70:S76"/>
    <mergeCell ref="T70:T76"/>
    <mergeCell ref="U70:U76"/>
    <mergeCell ref="V70:V76"/>
    <mergeCell ref="W70:W76"/>
    <mergeCell ref="X70:X76"/>
    <mergeCell ref="C70:C76"/>
    <mergeCell ref="N70:N76"/>
    <mergeCell ref="O70:O76"/>
    <mergeCell ref="P70:P76"/>
    <mergeCell ref="Q70:Q76"/>
    <mergeCell ref="R70:R76"/>
    <mergeCell ref="M73:M76"/>
    <mergeCell ref="X63:X69"/>
    <mergeCell ref="Y63:Y69"/>
    <mergeCell ref="D66:D69"/>
    <mergeCell ref="E66:E69"/>
    <mergeCell ref="F66:F69"/>
    <mergeCell ref="G66:G69"/>
    <mergeCell ref="H66:H69"/>
    <mergeCell ref="I66:I69"/>
    <mergeCell ref="J66:J69"/>
    <mergeCell ref="K66:K69"/>
    <mergeCell ref="R63:R69"/>
    <mergeCell ref="S63:S69"/>
    <mergeCell ref="T63:T69"/>
    <mergeCell ref="U63:U69"/>
    <mergeCell ref="V63:V69"/>
    <mergeCell ref="W63:W69"/>
    <mergeCell ref="M59:M62"/>
    <mergeCell ref="C63:C69"/>
    <mergeCell ref="N63:N69"/>
    <mergeCell ref="O63:O69"/>
    <mergeCell ref="P63:P69"/>
    <mergeCell ref="Q63:Q69"/>
    <mergeCell ref="L66:L69"/>
    <mergeCell ref="M66:M69"/>
    <mergeCell ref="U56:U62"/>
    <mergeCell ref="V56:V62"/>
    <mergeCell ref="W56:W62"/>
    <mergeCell ref="X56:X62"/>
    <mergeCell ref="Y56:Y62"/>
    <mergeCell ref="D59:D62"/>
    <mergeCell ref="E59:E62"/>
    <mergeCell ref="F59:F62"/>
    <mergeCell ref="G59:G62"/>
    <mergeCell ref="H59:H62"/>
    <mergeCell ref="O56:O62"/>
    <mergeCell ref="P56:P62"/>
    <mergeCell ref="Q56:Q62"/>
    <mergeCell ref="R56:R62"/>
    <mergeCell ref="S56:S62"/>
    <mergeCell ref="T56:T62"/>
    <mergeCell ref="J52:J55"/>
    <mergeCell ref="K52:K55"/>
    <mergeCell ref="L52:L55"/>
    <mergeCell ref="M52:M55"/>
    <mergeCell ref="C56:C62"/>
    <mergeCell ref="N56:N62"/>
    <mergeCell ref="I59:I62"/>
    <mergeCell ref="J59:J62"/>
    <mergeCell ref="K59:K62"/>
    <mergeCell ref="L59:L62"/>
    <mergeCell ref="D52:D55"/>
    <mergeCell ref="E52:E55"/>
    <mergeCell ref="F52:F55"/>
    <mergeCell ref="G52:G55"/>
    <mergeCell ref="H52:H55"/>
    <mergeCell ref="I52:I55"/>
    <mergeCell ref="T49:T55"/>
    <mergeCell ref="U49:U55"/>
    <mergeCell ref="V49:V55"/>
    <mergeCell ref="W49:W55"/>
    <mergeCell ref="X49:X55"/>
    <mergeCell ref="Y49:Y55"/>
    <mergeCell ref="N49:N55"/>
    <mergeCell ref="O49:O55"/>
    <mergeCell ref="P49:P55"/>
    <mergeCell ref="Q49:Q55"/>
    <mergeCell ref="R49:R55"/>
    <mergeCell ref="S49:S55"/>
    <mergeCell ref="W42:W48"/>
    <mergeCell ref="X42:X48"/>
    <mergeCell ref="Y42:Y48"/>
    <mergeCell ref="D45:D48"/>
    <mergeCell ref="E45:E48"/>
    <mergeCell ref="F45:F48"/>
    <mergeCell ref="G45:G48"/>
    <mergeCell ref="H45:H48"/>
    <mergeCell ref="I45:I48"/>
    <mergeCell ref="J45:J48"/>
    <mergeCell ref="Q42:Q48"/>
    <mergeCell ref="R42:R48"/>
    <mergeCell ref="S42:S48"/>
    <mergeCell ref="T42:T48"/>
    <mergeCell ref="U42:U48"/>
    <mergeCell ref="V42:V48"/>
    <mergeCell ref="A42:A100"/>
    <mergeCell ref="B42:B100"/>
    <mergeCell ref="C42:C48"/>
    <mergeCell ref="N42:N48"/>
    <mergeCell ref="O42:O48"/>
    <mergeCell ref="P42:P48"/>
    <mergeCell ref="K45:K48"/>
    <mergeCell ref="L45:L48"/>
    <mergeCell ref="M45:M48"/>
    <mergeCell ref="C49:C55"/>
    <mergeCell ref="W35:W41"/>
    <mergeCell ref="X35:X41"/>
    <mergeCell ref="Y35:Y41"/>
    <mergeCell ref="D38:D41"/>
    <mergeCell ref="E38:E41"/>
    <mergeCell ref="F38:F41"/>
    <mergeCell ref="G38:G41"/>
    <mergeCell ref="H38:H41"/>
    <mergeCell ref="I38:I41"/>
    <mergeCell ref="J38:J41"/>
    <mergeCell ref="Q35:Q41"/>
    <mergeCell ref="R35:R41"/>
    <mergeCell ref="S35:S41"/>
    <mergeCell ref="T35:T41"/>
    <mergeCell ref="U35:U41"/>
    <mergeCell ref="V35:V41"/>
    <mergeCell ref="A35:A41"/>
    <mergeCell ref="B35:B41"/>
    <mergeCell ref="C35:C41"/>
    <mergeCell ref="N35:N41"/>
    <mergeCell ref="O35:O41"/>
    <mergeCell ref="P35:P41"/>
    <mergeCell ref="K38:K41"/>
    <mergeCell ref="L38:L41"/>
    <mergeCell ref="M38:M41"/>
    <mergeCell ref="W28:W34"/>
    <mergeCell ref="X28:X34"/>
    <mergeCell ref="Y28:Y34"/>
    <mergeCell ref="D31:D34"/>
    <mergeCell ref="E31:E34"/>
    <mergeCell ref="F31:F34"/>
    <mergeCell ref="G31:G34"/>
    <mergeCell ref="H31:H34"/>
    <mergeCell ref="I31:I34"/>
    <mergeCell ref="J31:J34"/>
    <mergeCell ref="Q28:Q34"/>
    <mergeCell ref="R28:R34"/>
    <mergeCell ref="S28:S34"/>
    <mergeCell ref="T28:T34"/>
    <mergeCell ref="U28:U34"/>
    <mergeCell ref="V28:V34"/>
    <mergeCell ref="A28:A34"/>
    <mergeCell ref="B28:B34"/>
    <mergeCell ref="C28:C34"/>
    <mergeCell ref="N28:N34"/>
    <mergeCell ref="O28:O34"/>
    <mergeCell ref="P28:P34"/>
    <mergeCell ref="K31:K34"/>
    <mergeCell ref="L31:L34"/>
    <mergeCell ref="M31:M34"/>
    <mergeCell ref="V21:V27"/>
    <mergeCell ref="W21:W27"/>
    <mergeCell ref="X21:X27"/>
    <mergeCell ref="Y21:Y27"/>
    <mergeCell ref="D24:D27"/>
    <mergeCell ref="E24:E27"/>
    <mergeCell ref="F24:F27"/>
    <mergeCell ref="G24:G27"/>
    <mergeCell ref="H24:H27"/>
    <mergeCell ref="I24:I27"/>
    <mergeCell ref="P21:P27"/>
    <mergeCell ref="Q21:Q27"/>
    <mergeCell ref="R21:R27"/>
    <mergeCell ref="S21:S27"/>
    <mergeCell ref="T21:T27"/>
    <mergeCell ref="U21:U27"/>
    <mergeCell ref="M17:M20"/>
    <mergeCell ref="A21:A27"/>
    <mergeCell ref="B21:B27"/>
    <mergeCell ref="C21:C27"/>
    <mergeCell ref="N21:N27"/>
    <mergeCell ref="O21:O27"/>
    <mergeCell ref="J24:J27"/>
    <mergeCell ref="K24:K27"/>
    <mergeCell ref="L24:L27"/>
    <mergeCell ref="M24:M27"/>
    <mergeCell ref="U14:U20"/>
    <mergeCell ref="V14:V20"/>
    <mergeCell ref="W14:W20"/>
    <mergeCell ref="X14:X20"/>
    <mergeCell ref="Y14:Y20"/>
    <mergeCell ref="D17:D20"/>
    <mergeCell ref="E17:E20"/>
    <mergeCell ref="F17:F20"/>
    <mergeCell ref="G17:G20"/>
    <mergeCell ref="H17:H20"/>
    <mergeCell ref="O14:O20"/>
    <mergeCell ref="P14:P20"/>
    <mergeCell ref="Q14:Q20"/>
    <mergeCell ref="R14:R20"/>
    <mergeCell ref="S14:S20"/>
    <mergeCell ref="T14:T20"/>
    <mergeCell ref="L10:L13"/>
    <mergeCell ref="M10:M13"/>
    <mergeCell ref="A14:A20"/>
    <mergeCell ref="B14:B20"/>
    <mergeCell ref="C14:C20"/>
    <mergeCell ref="N14:N20"/>
    <mergeCell ref="I17:I20"/>
    <mergeCell ref="J17:J20"/>
    <mergeCell ref="K17:K20"/>
    <mergeCell ref="L17:L20"/>
    <mergeCell ref="X7:X13"/>
    <mergeCell ref="Y7:Y13"/>
    <mergeCell ref="D10:D13"/>
    <mergeCell ref="E10:E13"/>
    <mergeCell ref="F10:F13"/>
    <mergeCell ref="G10:G13"/>
    <mergeCell ref="H10:H13"/>
    <mergeCell ref="I10:I13"/>
    <mergeCell ref="J10:J13"/>
    <mergeCell ref="K10:K13"/>
    <mergeCell ref="R7:R13"/>
    <mergeCell ref="S7:S13"/>
    <mergeCell ref="T7:T13"/>
    <mergeCell ref="U7:U13"/>
    <mergeCell ref="V7:V13"/>
    <mergeCell ref="W7:W13"/>
    <mergeCell ref="J5:M5"/>
    <mergeCell ref="N5:R5"/>
    <mergeCell ref="S5:Y5"/>
    <mergeCell ref="A7:A13"/>
    <mergeCell ref="B7:B13"/>
    <mergeCell ref="C7:C13"/>
    <mergeCell ref="N7:N13"/>
    <mergeCell ref="O7:O13"/>
    <mergeCell ref="P7:P13"/>
    <mergeCell ref="Q7:Q13"/>
    <mergeCell ref="A5:A6"/>
    <mergeCell ref="B5:B6"/>
    <mergeCell ref="C5:C6"/>
    <mergeCell ref="D5:D6"/>
    <mergeCell ref="E5:E6"/>
    <mergeCell ref="F5:H5"/>
    <mergeCell ref="A1:D4"/>
    <mergeCell ref="E1:Y1"/>
    <mergeCell ref="E2:Y2"/>
    <mergeCell ref="E3:F3"/>
    <mergeCell ref="G3:Y3"/>
    <mergeCell ref="E4:F4"/>
    <mergeCell ref="G4:Y4"/>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2018-10-14T17:06:54Z</cp:lastPrinted>
  <dcterms:created xsi:type="dcterms:W3CDTF">2010-03-25T16:40:43Z</dcterms:created>
  <dcterms:modified xsi:type="dcterms:W3CDTF">2018-11-14T20:46:21Z</dcterms:modified>
  <cp:category/>
  <cp:version/>
  <cp:contentType/>
  <cp:contentStatus/>
</cp:coreProperties>
</file>