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9126"/>
  <workbookPr defaultThemeVersion="124226"/>
  <bookViews>
    <workbookView xWindow="0" yWindow="0" windowWidth="20490" windowHeight="6330" activeTab="3"/>
  </bookViews>
  <sheets>
    <sheet name="GESTIÓN" sheetId="5" r:id="rId1"/>
    <sheet name="INVERSIÓN" sheetId="6" r:id="rId2"/>
    <sheet name="ACTIVIDADES" sheetId="7" r:id="rId3"/>
    <sheet name="TERRITORIALIZACIÓN" sheetId="11" r:id="rId4"/>
  </sheets>
  <externalReferences>
    <externalReference r:id="rId7"/>
    <externalReference r:id="rId8"/>
  </externalReferences>
  <definedNames>
    <definedName name="_xlnm.Print_Area" localSheetId="2">'ACTIVIDADES'!$A$1:$V$59</definedName>
    <definedName name="_xlnm.Print_Area" localSheetId="0">'GESTIÓN'!$A$1:$AW$15</definedName>
    <definedName name="_xlnm.Print_Area" localSheetId="1">'INVERSIÓN'!$A$1:$AU$48</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79017" iterate="1" iterateCount="100" iterateDelta="0.001"/>
</workbook>
</file>

<file path=xl/sharedStrings.xml><?xml version="1.0" encoding="utf-8"?>
<sst xmlns="http://schemas.openxmlformats.org/spreadsheetml/2006/main" count="727" uniqueCount="303">
  <si>
    <t>SECRETARÍA DISTRITAL DE AMBIENTE</t>
  </si>
  <si>
    <t>DEPENDENCIA:</t>
  </si>
  <si>
    <t>CÓDIGO Y NOMBRE PROYECTO: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</si>
  <si>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</si>
  <si>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</si>
  <si>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</si>
  <si>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</si>
  <si>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</si>
  <si>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</si>
  <si>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</si>
  <si>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</si>
  <si>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</si>
  <si>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</si>
  <si>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</si>
  <si>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</si>
  <si>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Ene</t>
  </si>
  <si>
    <t>Feb</t>
  </si>
  <si>
    <t>Mar</t>
  </si>
  <si>
    <t>Abr</t>
  </si>
  <si>
    <t>May</t>
  </si>
  <si>
    <t>Jun</t>
  </si>
  <si>
    <t>Jul</t>
  </si>
  <si>
    <t>Ago</t>
  </si>
  <si>
    <t>Sep</t>
  </si>
  <si>
    <t>Oct</t>
  </si>
  <si>
    <t>Nov</t>
  </si>
  <si>
    <t>Dic</t>
  </si>
  <si>
    <t>Total</t>
  </si>
  <si>
    <t>Programado</t>
  </si>
  <si>
    <t>Ejecutado</t>
  </si>
  <si>
    <t>EJECUTADO</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</si>
  <si>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</si>
  <si>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</si>
  <si>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</si>
  <si>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</si>
  <si>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</si>
  <si>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</si>
  <si>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</si>
  <si>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</si>
  <si>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</si>
  <si>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</si>
  <si>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</si>
  <si>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</si>
  <si>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</si>
  <si>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</si>
  <si>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</si>
  <si>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</si>
  <si>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6, MAGNITUD PD</t>
  </si>
  <si>
    <t>7, PROGRAMACIÓN - ACTUALIZACIÓN</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</si>
  <si>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</si>
  <si>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</si>
  <si>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</si>
  <si>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</si>
  <si>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</si>
  <si>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</si>
  <si>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</si>
  <si>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</si>
  <si>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</si>
  <si>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</si>
  <si>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</si>
  <si>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</si>
  <si>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</si>
  <si>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</si>
  <si>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</si>
  <si>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</si>
  <si>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</si>
  <si>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</si>
  <si>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</si>
  <si>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</si>
  <si>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</si>
  <si>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</si>
  <si>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</si>
  <si>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</si>
  <si>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</si>
  <si>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</si>
  <si>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FORMATO ACTUALIZACIÓN Y SEGUIMIENTO A LAS ACTIVIDADES</t>
  </si>
  <si>
    <t>FORMATO DE ACTUALIZACIÓN Y SEGUIMIENTO AL COMPONENTE DE INVERSIÓN</t>
  </si>
  <si>
    <t xml:space="preserve">FORMATO DE ACTUALIZACIÓN Y SEGUIMIENTO AL COMPONENTE DE GESTIÓN </t>
  </si>
  <si>
    <t>SUBSECRETARIA GENERAL Y DE CONTROL DISCIPLINARIO</t>
  </si>
  <si>
    <t xml:space="preserve">Gobierno legítimo, fortalecimiento local y eficiencia  </t>
  </si>
  <si>
    <t>Transparencia, gestión pública y servicio a la ciudadanía</t>
  </si>
  <si>
    <t>Gestión Pública efectiva y eficiente para brindar un mejor servicio para todos</t>
  </si>
  <si>
    <t>PROYECTO 1100 - DIRECCCIONAMIENTO ESTRATÉGICO, COORDINACION, Y ORIENTACIÓN DE LA SECRETARÍA DISTRITAL DE AMBIENTE.</t>
  </si>
  <si>
    <t>PROYECTO 1100 - "DIRECCCIONAMIENTO ESTRATÉGICO, COORDINACION, Y ORIENTACIÓN DE LA SECRETARÍA DISTRITAL DE AMBIENTE".</t>
  </si>
  <si>
    <t>X</t>
  </si>
  <si>
    <t>Seguimiento al 100% de las PQR asignadas respondidas</t>
  </si>
  <si>
    <t>TOTAL PONDERACIÓN</t>
  </si>
  <si>
    <t>Constante</t>
  </si>
  <si>
    <t>Llevar a un 100% la implementación de las leyes 1712 de 2014 (Ley de Transparencia y del Derecho de Acceso a la Información Pública) y 1474 de 2011</t>
  </si>
  <si>
    <t>Incrementar a un 90% la sostenibilidad del SIG en el Gobierno Distrital</t>
  </si>
  <si>
    <t>% de avance en la implementación de las Leyes 1712 de 2014 y 1474 de 2011</t>
  </si>
  <si>
    <t>% de sostenibilidad del Sistema Integrado de Gestión en el Gobierno Distrital</t>
  </si>
  <si>
    <t xml:space="preserve">Seguimiento 100 % de la Ley 1712 y 1474
</t>
  </si>
  <si>
    <t xml:space="preserve">1,2 PROYECTO PRIORITARIO  </t>
  </si>
  <si>
    <t>Mejorar el Índice de Gobierno Abierto para la ciudad en diez puntos (Meta Resultado)</t>
  </si>
  <si>
    <t>Fortalecimiento a la gestión pública efectiva y eficiente</t>
  </si>
  <si>
    <t>Mejorar el Índice de Gobierno Abierto en 4 puntos</t>
  </si>
  <si>
    <t>Numérico</t>
  </si>
  <si>
    <t>Porcentaje</t>
  </si>
  <si>
    <t>Creciente</t>
  </si>
  <si>
    <t>Mantener 1 Sistema de Control Interno</t>
  </si>
  <si>
    <t>Mantener mínimo 8 puntos habilitados de Atención al Ciudadano</t>
  </si>
  <si>
    <t xml:space="preserve">Seguimiento 100%  PQR´s asignadas respondidas
</t>
  </si>
  <si>
    <t>Operar un proceso de Direccionamiento Estratégico</t>
  </si>
  <si>
    <t>4, COD. META PROYECTO PRIORITARIO</t>
  </si>
  <si>
    <t xml:space="preserve">Gobierno Abierto y Transparente 
</t>
  </si>
  <si>
    <t>Gobierno Abierto y Transparente</t>
  </si>
  <si>
    <t xml:space="preserve">
Mantener 1 Sistema de Control Interno</t>
  </si>
  <si>
    <t>Incrementar 90 % la sostenibilidad el SIG en la SDA</t>
  </si>
  <si>
    <t>Seguimiento 100% de la Ley 1712 Y 1474</t>
  </si>
  <si>
    <t>Suma</t>
  </si>
  <si>
    <t>FORMATO DE  ACTUALIZACIÓN Y SEGUIMIENTO A LA TERRITORIALIZACIÓN DE LA INVERSIÓN</t>
  </si>
  <si>
    <t>PROYECTO:</t>
  </si>
  <si>
    <t>PERIODO:</t>
  </si>
  <si>
    <t>1, COD. META</t>
  </si>
  <si>
    <t>2, META PROYECTO</t>
  </si>
  <si>
    <t>4, VARIABLE</t>
  </si>
  <si>
    <t>5, PROGRAMACIÓN-ACTUALIZACIÓN</t>
  </si>
  <si>
    <t>6, ACTUALIZACIÓN</t>
  </si>
  <si>
    <t>7, SEGUIMIENTO META</t>
  </si>
  <si>
    <t>8, LOCALIZACIÓN GEOGRÁFICA</t>
  </si>
  <si>
    <t>9,  POBLACIÓN</t>
  </si>
  <si>
    <t>ID Meta</t>
  </si>
  <si>
    <t>6,1 ACTUALIZACIÓN MARZO</t>
  </si>
  <si>
    <t>6,2 ACTUALIZACIÓN JUNIO</t>
  </si>
  <si>
    <t>6,3 ACTUALIZACIÓN SEPTIEMBRE</t>
  </si>
  <si>
    <t>6,4 ACTUALIZACIÓN DICIEMBRE</t>
  </si>
  <si>
    <t>7,1 SEGUIMIENTO MARZO</t>
  </si>
  <si>
    <t>7,2 SEGUIMIENTO JUNIO</t>
  </si>
  <si>
    <t>7,3 SEGUIMIENTO SEPTIEMBRE</t>
  </si>
  <si>
    <t>7,4 SEGUIMIENTO DICIEMBRE</t>
  </si>
  <si>
    <t>8,1 LOCALIDADES</t>
  </si>
  <si>
    <t>8,2 UPZ</t>
  </si>
  <si>
    <t>8,3 BARRIO</t>
  </si>
  <si>
    <t>8,4 PUNTO, LÍNEA O POLÍGONO</t>
  </si>
  <si>
    <t>8,5 ÁREA DE INFLUENCIA</t>
  </si>
  <si>
    <t>9,1 NUMERO DE HOMBRES</t>
  </si>
  <si>
    <t>9,2 NUMERO DE MUJERES</t>
  </si>
  <si>
    <t>9,3 GRUPO ETARIO</t>
  </si>
  <si>
    <t>9,4 CONDICION POBLACIONAL</t>
  </si>
  <si>
    <t>9,5 GRUPOS ETNICOS</t>
  </si>
  <si>
    <t>9,6 TOTAL POBLACIÓN
PERSONAS/CANTIDAD</t>
  </si>
  <si>
    <t>Magnitud Vigencia</t>
  </si>
  <si>
    <t>Distrito Capital</t>
  </si>
  <si>
    <t>Chapinero</t>
  </si>
  <si>
    <t>Chapinero Central</t>
  </si>
  <si>
    <t xml:space="preserve">Avenida Caracas N° 54 - 38   </t>
  </si>
  <si>
    <t xml:space="preserve">Desde este punto de inversión no se hace identificación de genero </t>
  </si>
  <si>
    <t>Desde nuestra compencia no se hace distinción para los grupos Etareos</t>
  </si>
  <si>
    <t>Todos los Grupos</t>
  </si>
  <si>
    <t>No Identifica Grupos Etnicos</t>
  </si>
  <si>
    <t>Recursos Vigencia</t>
  </si>
  <si>
    <t>Magnitud Reservas</t>
  </si>
  <si>
    <t>Reservas Presupuestales</t>
  </si>
  <si>
    <t>Distrito Capital - Chapinero</t>
  </si>
  <si>
    <t>Punto de Inversión Bosa</t>
  </si>
  <si>
    <t>Bosa</t>
  </si>
  <si>
    <t>Apogeo</t>
  </si>
  <si>
    <t>Olarte</t>
  </si>
  <si>
    <t>Avenida Calle 57 R SUR # 72 D - 12</t>
  </si>
  <si>
    <t>Punto de Inversión Kennedy</t>
  </si>
  <si>
    <t>Kennedy</t>
  </si>
  <si>
    <t xml:space="preserve">
 Gran Britalia</t>
  </si>
  <si>
    <t>Tintalito</t>
  </si>
  <si>
    <t xml:space="preserve">
Av Carrera 86 No. 43 - 55 Sur</t>
  </si>
  <si>
    <t>Punto de Inversión Fontibón</t>
  </si>
  <si>
    <t>Fontibón</t>
  </si>
  <si>
    <t>Fontibon</t>
  </si>
  <si>
    <t>Zona Franca</t>
  </si>
  <si>
    <t>Diagonal 16 No. 104 51</t>
  </si>
  <si>
    <t>Punto de Inversión Suba</t>
  </si>
  <si>
    <t>Suba</t>
  </si>
  <si>
    <t>El Pino</t>
  </si>
  <si>
    <t>Calle 145 No. 103B 90</t>
  </si>
  <si>
    <t>Punto de Inversión Teusaquillo</t>
  </si>
  <si>
    <t>Teusaquillo</t>
  </si>
  <si>
    <t>Quinta Paredes</t>
  </si>
  <si>
    <t>Carrera 30 No. 25-90 supercade CAD</t>
  </si>
  <si>
    <t>Punto de Inversión Usaquén</t>
  </si>
  <si>
    <t>Usaquén</t>
  </si>
  <si>
    <t xml:space="preserve">Toberin </t>
  </si>
  <si>
    <t>El Toberin</t>
  </si>
  <si>
    <t>Carrera 21 # 169 - 62, Centro Comercial Stuttgart. Local 118</t>
  </si>
  <si>
    <t>TOTAL MP1</t>
  </si>
  <si>
    <t>Total Magnitud MP1</t>
  </si>
  <si>
    <t>Total Recursos Vigencia MP1</t>
  </si>
  <si>
    <t>Total Reservas MP1</t>
  </si>
  <si>
    <t>TOTALES - PROYECTO</t>
  </si>
  <si>
    <t>Total Recursos Vigencia - Proyecto</t>
  </si>
  <si>
    <t>Total  Recursos Reservas - Proyecto</t>
  </si>
  <si>
    <t>PROGRAMACIÓN INICIAL CUATRIENIO</t>
  </si>
  <si>
    <t>PROGR. ANUAL CORTE  SEPT</t>
  </si>
  <si>
    <t>PROGR. ANUAL CORTE DIC</t>
  </si>
  <si>
    <t>REPROGRAMACIÓN VIGENCIA</t>
  </si>
  <si>
    <t>PROGR. ANUAL CORTE  MAR</t>
  </si>
  <si>
    <t>PROGR. ANUAL CORTE  JUN</t>
  </si>
  <si>
    <t>126PG01-PR02-F-2-V10.0</t>
  </si>
  <si>
    <t>PROGRAMA</t>
  </si>
  <si>
    <t xml:space="preserve">NUMERO INTERSEXUAL </t>
  </si>
  <si>
    <t>1, PRIMERA CATEGORIA</t>
  </si>
  <si>
    <t>SEGUIM. SEPT. RESERVAS</t>
  </si>
  <si>
    <t>SEGUIM. SEPT. 2017</t>
  </si>
  <si>
    <t>SEGUIM. JUNIO RESERVAS</t>
  </si>
  <si>
    <t>SEGUIM. JUNIO 2017</t>
  </si>
  <si>
    <t>SEGUIM. MARZO RESERVAS</t>
  </si>
  <si>
    <t>FORMULACIÓN RESERVAS</t>
  </si>
  <si>
    <t>No identofoca</t>
  </si>
  <si>
    <t>Transversal 113b # 66-54</t>
  </si>
  <si>
    <t>Villa Gladys</t>
  </si>
  <si>
    <t>Engativá</t>
  </si>
  <si>
    <t>Punto de Inversión Engativa</t>
  </si>
  <si>
    <t xml:space="preserve">Dirección: Entidad.   SIG de la Entidad.
Descripción:  Acciones para la implementacion y desarrollo del SIG en la Entidad. </t>
  </si>
  <si>
    <t xml:space="preserve">Dirección:  Entidad.Seguimiento al 100% de las PQR asignadas respondidas por la SDA.
Descripción:   Oportunidad y calidad de las respuestas de PQR dadas por la entidad. </t>
  </si>
  <si>
    <t xml:space="preserve">Distrtial. 
Descripción: :
Procesos de la Entidad.  Realizar evaluacion y seguimiento a la gestion y procesos institucionales de la SDA. </t>
  </si>
  <si>
    <t>3, NOMBRE -PUNTO DE INVERSIÓN (LOCALIDAD, ESPECIAL, DISTRITAL)</t>
  </si>
  <si>
    <t>Operar un Proceso de Direccionamiento Estratégico</t>
  </si>
  <si>
    <t>5, PONDERACIÓN HORIZONTAL AÑO: 2018</t>
  </si>
  <si>
    <t>FORMULACIÓN 2018</t>
  </si>
  <si>
    <t>Dirección: Cumplimiento  del Plan Anticorrupcion y de atencion al ciudadano 2018  en la Entidad. MPI5.</t>
  </si>
  <si>
    <t>Dirección: Entidad. 
 Gestion del Medio Ambiente del Distrito Capital.
Descripción:  Atender, gestionar, manejar y coordinar los procesos misionales y proyectos para la administracion del medio ambiente distrital.</t>
  </si>
  <si>
    <t>Distrito Capital - Chapinero
Descripción: Mantener mínimo 8 puntos habilitados de atención al ciudadano</t>
  </si>
  <si>
    <t>Ejecutar auditorías internas de gestión y del Sistema Integrado de Gestión.</t>
  </si>
  <si>
    <t>Realizar evaluación de riesgos institucionales.</t>
  </si>
  <si>
    <t>Realizar seguimiento a los planes de mejoramiento por procesos de la Entidad.</t>
  </si>
  <si>
    <t>Elaborar y presentar informes normativos.</t>
  </si>
  <si>
    <t>Seguimiento a la sostenibilidad y gestión del servicio a la ciudadanía de la Secretaría Distrital de Ambiente.</t>
  </si>
  <si>
    <t xml:space="preserve">Realizar gestión, seguimiento y control a las metas establecidas para el  grupo Servicio al Ciudadano y Correspondencia, en el Plan Anticorrupción y de Atención al Ciudadano. </t>
  </si>
  <si>
    <t>Gestión, racionalización y actualización de:
*Guía de trámites y servicios
*Sistema Único de Información de Trámites - SUIT.
* Página Web institucional, en lo competente al grupo Servicio al Ciudadano y Correspondencia.</t>
  </si>
  <si>
    <t>Realizar el seguimiento al trámite y cierre del 98% de las PQR´s allegadas a la SDA, en cumplimiento a los términos de ley establecidos por la normatividad legal vigente.</t>
  </si>
  <si>
    <t xml:space="preserve">Realizar seguimiento a la claridad, calidez, coherencia y oportunidad, de las respuestas a peticiones ciudadanas, emitidas por las diferentes dependencias de la Secretaría Distrital de Ambiente.  </t>
  </si>
  <si>
    <t>Hacer seguimiento de la implementación del MECI.</t>
  </si>
  <si>
    <t>Seguimiento al cumplimiento de los planes de mejoramiento, plan de manejo de riesgos e indicadores,  incluyendo su actualización.</t>
  </si>
  <si>
    <t>Realizar las gestiones necesarias para la implementación de los subsistemas del SIG y/o validación de los mismos.</t>
  </si>
  <si>
    <t>Actualización o ajuste de la documentación del Sistema Integrado de Gestión de la SDA,  teniendo en cuenta lineamientos entregados por la Secretaría General frente a la implementación de la norma NTD.</t>
  </si>
  <si>
    <t>Preparación y atención de auditorías  de seguimiento, certificación y/o recertificación por entes externos.</t>
  </si>
  <si>
    <t>Verificar que los 176 items que componen la "Matriz de Cumplimiento y Sostenibilidad de la Ley 1712 de 2014", estén dispuestos conforme a la normatividad vigente.</t>
  </si>
  <si>
    <t>Promocionar y/o afianzar los valores éticos institucionales y fortalecer la gestión ética</t>
  </si>
  <si>
    <t>Gestionar los actos administrativos en custodia de la Subsecretaría General y de Control Disciplinario.</t>
  </si>
  <si>
    <t>Adelantar acciones preventivas disciplinarias.</t>
  </si>
  <si>
    <t>Actualizar y mantener en la plataforma del SIDD, el 100% de los expedientes físicos de la oficina de Control Interno Disciplinario.</t>
  </si>
  <si>
    <t>Coordinar procesos misionales y proyectos estratégicos para la Administración Distrital.</t>
  </si>
  <si>
    <t>Asistir al 100% de los comités de seguimiento estratégico, realizados por la Secretaría Distrital de Gobierno.</t>
  </si>
  <si>
    <t>SEGUIM. MARZO 2018</t>
  </si>
  <si>
    <t>Durante el segundo trimestre de 2018, se llevaron a cabo los siguientes avances: 
• Se efectuó seguimiento a Planes de Mejoramiento y Planes Institucionales de los procesos: Estratégico, Misional, de Apoyo, y de Evaluación y Control, de aquellas acciones que dependen de la creación, actualización de procedimientos y/o creación de formatos, guías, protocolos y temas relacionados con labores que se gestionan desde la Subsecretaría, grupo SIG. Con base en lo anterior, se hizo seguimiento a 29 acciones del Plan Institucional y como resultado se tienen: cumplidas 18, en trámite y vencidas 7 y en trámite dentro de términos 4.
• Se realizó seguimiento al Plan de Mejoramiento a 69 acciones, de las cuales se obtuvo la siguiente información: 15 cumplidas, 8 en trámite vencidas y 46 en trámite dentro de términos.
Las dos actividades anteriores, igualmente realizadas durante el primer trimestre de la vigencia.
• Se surtieron las etapas de sensibilización y desarrollo de indicadores al 100% de los procesos de: Comunicaciones, Direccionamiento Estratégico, Gestión del Talento Humano, Gestión Documental, Gestión de Recursos Financieros y Gestión de Recursos Informáticos y Tecnológicos; los procesos misionales y de Control y Mejora se encuentra en un 65% de avance en el desarrollo de indicadores.
• Para Subsistema de Seguridad y Salud en el Trabajo, se diseñó del mapa y batería de indicadores.
Lo anterior, luego de iniciar la sensibilización a los enlaces de los procesos Gestión del Talento Humano y Comunicaciones, para la definición de indicadores de gestión del Sistema Integrado de Gestión – SIG, realizada en el primer trimestre de 2018.
• Para el Subsistema de Gestión de Seguridad de la Información se formularon 4 indicadores, los cuales fueron aprobados por la DPSIA.</t>
  </si>
  <si>
    <t xml:space="preserve">Con la expedición de la circular 01 de 2018, mediante la cual se pone en consulta pública el proyecto de Decreto que adopta el MIPG en el Distrito, en cumplimiento de la fase de alistamiento prevista en la circular 012 de 2018, que imparte directrices para la implementación de dicho Modelo, durante el segundo trimestre de 2018, se participó en dos capacitaciones: 16-04-2018 (módulo 2 talento humano), y 13-06-2018 (módulo 4 evaluación de resultados), con el fin de armonizar la identificación de actividades a desarrollar de cada componente del MIPG, actividad adelantada en cierta medida durante el primer trimestre en temas como: replanteamiento el componente de Talento Humano, inclusión de atributos de autodiagnóstico y toma de decisiones en el componente Direccionamiento Estratégico, mantenimiento y fortalecimiento del nivel estratégico y operacional, administración del riesgo y funciones de cumplimiento en el componente Administración del Riesgo, replanteamiento del autodiagnóstico y su efectividad de la evaluación en el componente de Autoevaluación Institucional y mantenimiento y fortalecimiento de la línea Auditoría Interna.
Lo anterior, tras formular el Plan de Implementación y Mantenimiento del Sistema Integrado de Gestión 2018, definiendo como objetivo: Articular el Modelo de Estándar de Control Interno -MECI y el Sistema Integrado de Gestión –SIG en la plataforma ISOLUCION, para posterior alineación con el Modelo Integrado de Planeación y Gestión "MIPG", en el marco del Decreto 1499 de 2017, actividad llevada a cabo durante el primer trimestre junto con la actualización de 3 procedimientos del proceso Control y Mejora: Seguimiento a Requerimientos y Entes de Control, Caracterización del Proceso Control y Mejora y Auditorías Internas.
</t>
  </si>
  <si>
    <t>GESTIÓN AMBIENTAL: actualización de matriz de requisitos legales, de aspectos e impactos ambientales y del Plan de Acción del Plan Integrado de Gestión Ambiental – PIGA 2018, luego de remitir observaciones para su actualización (2018-I). 
GESTIÓN DOCUMENTAL: se continúa asistiendo en actualización de tablas de retención, aprobadas junto con enlaces en comité de archivo, para remitirlas al Archivo Distrital.
RESPONSABILIDAD SOCIAL: como complemento al seguimiento realizado en 2018-I, se efectuó reunión para evidenciar estado de actividades del Plan de Acción vigencia 2018; la Dirección de Gestión Ambiental, solicitó evidencias de avances en cada actividad. 
SEGURIDAD DE LA INFORMACIÓN: una vez elaborado plan de trabajo y de sensibilización para la vigencia (2018-I), se concluye que para el segundo trimestre el Subsistema se encuentra en un 78%, logrado mediante documentación e identificación de procedimientos que exige la norma para control operacional de éste. Se iniciaron mesas de trabajos para identificar y describir activos de información de cada proceso, para identificar riesgos asociados y definir cuáles son los riesgos transversales del SGSI.
SEGURIDAD Y SALUD EN EL TRABAJO: Se validó información de la matriz de identificación de peligros, en equipos e instalaciones; se documentaron cambios  del Plan de Emergencias (una vez incluida la seguridad vial durante el primer trimestre);  se incluyó en 3 procedimientos, lo concerniente a este subsistema, en el marco de la OHSAS 18001:2007; se documentó el Manual del Contratistas y se comenzaron campañas de inducción y sensibilización del Subsistema; se documentaron programas de riesgo químico e inspecciones de seguridad; se realizó presentación al Subsecretario, mostrando un avance de implementación del subsistema de 65% en su fase documental, incluyendo gestión realizada el primer trimestre (revisión Matriz de Elementos de Protección Personal y documentación del programa de trabajo en alturas, entre otras).</t>
  </si>
  <si>
    <t>Durante el segundo trimestre DE 2018, se llevaron a cabo los siguientes avances: 
• Se elaboró informe de seguimiento del SIG con datos de procedimientos, indicadores, planes de mejoramiento y planes institucionales, una vez concertados, validados y aprobados los planes de trabajo de los 14 procesos que conforman el Sistema Integrado de Gestión, lo cual fue adelantado en el primer trimestre).
• Se coordinaron con ISOLUCIÓN, las capacitaciones para los módulos de Seguridad y Salud en el Trabajo, Riesgos, Auditorias y Mejoramiento, luego de la actualización a la nueva versión (4.6), del Aplicativo, realizada en el mes de marzo del año en curso.
 • Se actualizaron 37 procedimientos así:  Gestión Legal (1); Evaluación Control y Seguimiento (20), Gestión de Recursos Físicos (2), Gestión de recursos informáticos (5), Gestión Financiera (2), Gestión de Direccionamiento Estratégico (4), Gestión Documental (3); 43 Anexos: Recursos Informáticos (18), Gestión Documental (10), Direccionamiento Estratégico (10), Evaluación, Control y Seguimiento (3), Gestión de Recursos Físicos (2);  y  3 Caracterizaciones: Gestión del Talento Humano (1) Control y Mejora (1), Gestión de Recursos Físicos (1). Lo anterior, sumado a la actualización de 7 procedimientos en el primer trimestre de 2018.</t>
  </si>
  <si>
    <t xml:space="preserve">Para el primer trimestre del año, se realizó reunión con Bureau Veritas, con el fin de programar las visitas de seguimiento a la NTC-ISO 9001:2015 y NTC-ISO 14001:2015, y posteriormente se solicitó cotización para las auditorias de seguimiento anteriormente descritas, dando inicio al estudio de mercado que hace parte de cada proceso contractual (esto último durante el segundo trimestre de 2018). 
Una vez se formuló plan de mejoramiento para hallazgos (primer trimestre), resultado de las auditorías realizadas en el mes de diciembre de 2017 a la NTC-ISO 9001:2015, se documentaron y se dio pleno cumplimiento a las acciones planteadas para el cierre de los mismos, durante el segundo trimestre. La documentación y cierre del hallazgo formulado en la auditoría a la NTC-ISO 14001:2015, se realizó durante el primer trimestre de la vigencia.
Finalmente, se solicito cotizaciones a Bureau Veritas, Icontec, Cotecna y SGS, con el fin de realizar el estudio de mercado para la contratación de la visita de certificación en la NTC-ISO 18001:2007, del Subsistema de Gestión de Seguridad y Salud en el Trabajo. </t>
  </si>
  <si>
    <t xml:space="preserve">Durante el primer trimestre de 2018, se formuló el Plan de Implementación y Mantenimiento del SIG 2018, concertando, validando y aprobando planes de trabajo para los 14 procesos; se formuló el Plan de Sensibilización del SIG y sus estrategias de difusión. Se logro reducir el tiempo de aprobación de la documentación del Sistema y se actualizó a la nueva versión (4.6), el Aplicativo ISOLUCIÓN, el cual incluye el módulo para Seguridad y Salud en el Trabajo. 
En el segundo trimestre de 2018, se vienen ejecutando los 14 planes de trabajo, actualizando 37 procedimiento,s 43 anexos y 3 caracterizaciones de proceso; para indicadores se cumplieron las etapas de sensibilización al 100% y desarrollo de indicadores aproximadamente al 57% (se formularon indicadores para 6 procesos y están en desarrollo los de 2 procesos); se efectuó seguimiento a 29 acciones del plan institucional y 69 acciones de plan de mejoramiento. 
Para el Subsistema de Gestión de Seguridad y Salud en el Trabajo - SGSST, se avanzó en el levantamiento de la información para la gestión de los siguientes programas: Riegos químico, psicosocial, vigilancia en riesgo osteomuscular, inspección y seguridad, trabajo en alturas, caídas en igual y diferente nivel.
Se vienen gestionado y manteniendo los subsistemas implementados: Control Interno, Gestión Documental y Archivo y Responsabilidad Social, y los certificados: Subsistemas de Gestión de Calidad y Gestión Ambiental; para el Subsistema de Seguridad de la Información se viene dando cumplimiento al plan de trabajo. 
Se dio inicio a la inducción del SIG el 13 de junio en el auditorio de la Entidad, con participación de 112 servidores, en donde se capacitó sobre los lineamientos generales del SIG, y cada uno de los subsistemas que lo componen; como resultado de la misma se obtuvo un 93% de eficacia.  De igual manera, se dio la capacitación a los directivos de la Entidad en el SGSST, el 20 de junio con un 95% de efectividad. </t>
  </si>
  <si>
    <t>• El avance en la implementación y mantenimiento del Sistema Integrado de Gestión permite la estandarización de las actividades que desarrolla la entidad.
• Mayor nivel de satisfacción de usuarios internos y externos, en el sentido de orientar la gestión al desarrollo de la Atención al Ciudadano, en el marco del Modelo Integrado de Planeación y Gestión, fortaleciendo la percepción de la ciudadanía sobre los servicios que presta la Entidad.
• Se ha logrado la documentación de procedimientos y registros, lo cual denota organización, control y gestión. 
• Asegura a todos los ciudadanos, usuarios y otras partes interesadas, que la SDA desarrolla su actividad cumpliendo la normatividad.
• Genera un mayor nivel de pertenencia de los servidores públicos hacia la Entidad.
• Aumento de la eficacia y eficiencia en la gestión de los Subsistemas y en la consecución de los objetivos y las metas tanto de calidad, MECI, medio ambiente, seguridad de la información y salud ocupacional.</t>
  </si>
  <si>
    <t>• Planes de Trabajo, concertados con los procesos para la vigencia. 
• Correos electrónicos enviados, como punto de control para la gestión documental del SIG
• Informes de resultados por cada proceso (Procedimientos, indicadores, planes institucionales, planes de mejoramiento y Responsabilidad Social) – Memorandos N° 2018IE136554 y 2018IE137858 y archivo de gestión.
• Actas de reunión
• Presentaciones de las sensibilizaciones realizadas en el marco del Sistema Integrado de Gestión
• Informe de resultados de la inducción al Sistema Integrado de Gestión.
• Actas de reunión
• La documentación, herramientas de medición y seguimiento establecido en el SIG a través de la intranet y del aplicativo ISOLUCION de la siguiente información: manual de procesos, procesos y procedimientos, encuestas de percepción, indicadores, planes de mejoramiento y riesgos.</t>
  </si>
  <si>
    <t>No se presentaron retrasos</t>
  </si>
  <si>
    <t>No se requirieron acciones, pues no se presentaron retrasos</t>
  </si>
  <si>
    <t>Se realizó verificación y seguimiento a subcategorías  de la “Matriz de Cumplimiento y Sostenibilidad de la Ley 1712 de 2014” - Decreto 103 de 2015 y Resolución MinTic 3564 de 2015, tales como: políticas, lineamientos y manuales; informe de gestión, evaluación y auditoría; planes de mejoramiento; información para población vulnerable; defensa judicial; información contractual y su ejecución; costos de reproducción; entre otras.
Como consecuencia de lo anterior, con el seguimiento realizado se evidenció la necesidad de actualizar información relacionada con Planes Estratégicos, Sectoriales e Institucionales; Informes a Organismos de Inspección, Vigilancia y Control; Informe de Rendición de la Cuenta Fiscal a la Contraloría General de la República; enlace al sitio web del organismo de control en donde se encuentran los informes que éste ha elaborado sobre la Entidad; normas, políticas, programas y proyectos dirigidos a población vulnerable; informe sobre las demandas contra la Entidad; información de la gestión contractual con cargo a recursos públicos en el SECOP; aprobaciones, autorizaciones, requerimientos o informes del supervisor o del interventor, que prueben la ejecución de los contratos; y costos de reproducción de la información pública y acto administrativo o documento asociado. Posteriormente, se requirió a cada una de las áreas responsables de dichas actualizaciones y se continúa realizando seguimiento para que se efectúen dichas tareas.
Durante el primer trimestre de la vigencia, se actualizó información de dos puntos de atención donde hace presencia la SDA y se incluyó la normatividad que complementa, adiciona o declara nulidad del Decreto Único.</t>
  </si>
  <si>
    <t>Se llevaron a cabo 4 reuniones con el enlace de transparencia de la Dirección de Planeación y Sistemas de Información Ambiental - DPSIA de la Entidad, con el fin revisar los contenidos de la matriz de cumplimiento y sostenibilidad de la Ley 1712 de 2014, para determinar cuáles de ellos están pendientes de ser actualizados o mejorados (descritos en la actividad arriba reportada), y proceder a requerir a las áreas responsables de cada caso.
Al igual que durante el primer trimestre de 2018, durante el cual se realizaron 2 reuniones con el enlace de transparencia de la DPSIA, se continúa designando responsabilidades a las diferentes áreas de la SDA de suministrar información relacionada con la Ley de Transparencia, según competencia y de esta manera mejorar calidad de información y agilizar el proceso de recopilación de la misma en atención a los requerimientos realizados por los entes externos.
Con relación a  la creación de la Política Pública Distrital de Transparencia, al interior de la SDA se designaron responsables del suministro de información con el fin de cumplir con los requerimientos realizados por la Secretaría General de la Alcaldía Mayor de Bogotá.</t>
  </si>
  <si>
    <t>Una vez se elaboró el Plan de Acción de Gestión Ética de la Entidad y su respectiva aprobación por parte del comité de ética, durante el primer trimestre de la vigencia, para dar inicio a las actividades de promoción de valores al interior de la Entidad, se llevaron a cabo tres reunión con los gestores de integridad de la SDA (antes gestores de ética), para diligenciar el formato de necesidades (contractuales y/o de material), para la gestión año 2018; ilustrar a los gestores acerca de la elaboración del Código de Integridad en la SDA, promovido por la Secretaría General de la Alcaldía Mayor de Bogotá, en el ejercicio de la transición al nuevo modelo de integridad; y para dar inicio a la planeación de la semana de Integridad (antes semana de la ética), año 2018.
El Plan de Acción aprobado durante el primer trimestre, contempla: Ejecutar campaña divulgativa de los nuevos valores, realizar actividades motivacionales, articular actividades con el Comité de Convivencia Laboral, evaluar la gestión ética año 2017, articular la gestión ética de la Entidad con el PAAC, desarrollar actividades conjuntas con la Dirección de Desarrollo Institucional de la Secretaría General de la Alcaldía Mayor de Bogotá, afianzar la gestión ética a través de los diferentes canales de comunicación de la Entidad y desarrollar la semana de la ética.</t>
  </si>
  <si>
    <t>Una vez enviada comunicación a la coordinación del Grupo de Atención al Ciudadano y Correspondencia y del Sistema Integrado de Gestión de la Entidad,  solicitando avances realizados con miras al cumplimiento de las tareas pactadas en el Plan de Acción del Plan Anticorrupción y de Atención al Ciudadano 2018  (actividad realizada durante el primer trimestre de la vigencia), durante el segundo trimestre y con base en el seguimiento realizado se pudo evidenciar el cabal cumplimiento de las actividades pactadas para el primer cuatrimestre, tales como: actualización del mapa de riesgos institucional y matriz DOFA con un total de 52 riesgos revisados y actualizados; aprobación en comité SIG del 19-04-2018 del mapa de riesgos de corrupción; análisis de trámites próximos a actualizar en la Guía de Trámites y Servicios, priorización de trámites para inscripción en el SUIT; priorización de dos trámites a racionalizar (Registro de Vertimientos y Registro de Transportadores de Residuos de Construcción y Demolición – RCD); presencia en 2 Ferias de Servicio al Ciudadano; elaboración y socialización de flash preventivos disciplinarios con periodicidad mensual; visitas de seguimiento a los 8 puntos de atención al ciudadano habilitados por la SDA; entrenamientos (14) al grupo de servidores del área de Servicio al Ciudadano y Correspondencia; ejecución de 2.520 encuestas de percepción y satisfacción del ciudadano en los diferentes puntos de atención; reiteración de dos solicitudes allegadas al Defensor del Ciudadano; seguimiento e informe de las solicitudes de acceso a la información pública; diseño del Plan de Acción para la gestión de integridad (antes gestión ética) y de campaña “Valores de la Casa”, con los nuevos 5 valores definidos por la Secretaría General de la Alcaldía Mayor de Bogotá.</t>
  </si>
  <si>
    <t>Durante el segundo trimestre de 2018,  se realizó seguimiento a subcategorías  de la “Matriz de Cumplimiento y Sostenibilidad de la Ley 1712 de 2014”, lo que significó llevar a cabo una revisión minuciosa para detectar si están debidamente publicados o si merecen algún tipo de actualización. Como consecuencia de lo anterior, se hizo necesaria la actualización de  información relacionada con políticas, lineamientos y manuales; informe de gestión, evaluación y auditoría; planes de mejoramiento; información para población vulnerable; defensa judicial; información contractual y su ejecución; y costos de reproducción. Posteriormente, se requirió a cada área responsable de estas actualizaciones y se continúa realizando seguimiento para que se efectúen dichas tareas.   
Resultado del seguimiento a los componentes del Plan Anticorrupción y de Atención al Ciudadano – PAAC, se tiene: actualización del mapa de riesgos institucional y matriz DOFA con un total de 52 riesgos actualizados; aprobación en comité SIG del mapa de riesgos de corrupción; análisis de trámites próximos a actualizar y priorización de los mismo para inscripción en el SUIT y racionalización; presencia en 2 Ferias de Servicio al Ciudadano; elaboración y socialización de flashes preventivos disciplinarios; visitas de seguimiento a los 8 puntos de atención al ciudadano; 14 entrenamientos al grupo de servidores del área de Servicio al Ciudadano y Correspondencia; ejecución de 2.520 encuestas de percepción y satisfacción del ciudadano; reiteración de dos solicitudes allegadas al Defensor del Ciudadano; seguimiento e informe de solicitudes de acceso a la información pública; diseño del Plan de Acción y de campaña, en el marco de la gestión de integridad.
En el primer trimestre de 2018, se actualizó la información de dos puntos de atención donde hace presencia la SDA y se incluyó normatividad relacionada con el Decreto Único; se inició seguimiento a los componentes del PAAC, competencia de la Subsecretaría.</t>
  </si>
  <si>
    <t>No se presentaron retrasos en el seguimiento programado</t>
  </si>
  <si>
    <t>Con el cumplimiento de las Leyes 1712 de 2014 y 1474 de 2011, la Secretaría Distrital de Ambiente  ha venido cumpliendo con los mandatos de Ley, lo que nos permite regularizar y mantener el orden al interior de la SDA, brindando un legal y transparente desarrollo en la Entidad. Igualmente, se proporciona a la ciudadanía herramientas para comunicarse permanentemente con la Entidad, facilitando la interacción y garantizando la transparencia en el actuar administrativo, como el caso de los informes rendidos a la Contraloría General; el cumplimiento de estas leyes permite que las personas conozcan y hagan seguimiento a las acciones de la SDA, a través de la publicación de los documentos de supervisión de los contratos suscritos; se fortalece la confianza entre la Secretaría Distrital de Ambiente y la comunidad, contribuyendo a la veeduría que el ciudadano hace a la gestión de la Entidad y consecuencialmente, fomentando la participación ciudadana en la formulación de política pública.</t>
  </si>
  <si>
    <t>Matriz de Cumplimiento y Sostenibilidad de la Ley 1712 de 2014. 
Actas Reunión: 17-04-2018 (revisión ítems 1-85 de la matriz de transparencia), 19-04-2018 (revisión de los ítems 86-176 de la matriz de transparencia), 17-05-2018 (Política Pública de Transparencia Distrital), 21-06-2018 (Definición de responsabilidades DPSIA y SGCD).  
Auditoría e informes normativos que reposan en el archivo de gestión Oficina de Control Interno y en la página web de la SDA. (http://www.ambientebogota.gov.co/web/sda/control-interno). 
Página web de la Entidad (http://www.ambientebogota.gov.co/web/transparencia/inicio)
Actas reunión gestores de ética (Componente 6 del PAAC): 12-04-2018 (formato de necesidades 2018),  16-04-2018 (Código de Integridad de la SDA), 23-04-2018 (Modelo de Integridad Distrital), 31-05-2018 (planeación semana de integridad) y 14-06-2018 (Charla Control Interno).
Correos electrónicos mediante los cuales se solicitó información acerca de avances en el cumplimiento del PAAC.</t>
  </si>
  <si>
    <t>Una vez implementadas las Leyes 1712 de 2014 y 1474 de 2011 en la SDA (labor que se desarrolló entre las vigencias 2016 y 2017),  se contempló realizar seguimiento a las mismas al interior de la Entidad, lo cual permite aportar al avance de su implementación en el Distrito. En lo corrido de las vigencias 2016 y 2017,  se implementaron y/o actualizaron 28 ítems. 
LEY 1712 DE 2014: Durante el primer trimestre de 2018, además de realizar seguimiento a los diferentes componentes de la “Matriz de Cumplimiento y Sostenibilidad de la Ley 1712 de 2014”, se actualizaron 2 ítems. Para el segundo trimestre del año 2018 se actualizó información relacionada con políticas, lineamientos y manuales; informe de gestión, evaluación y auditoría; planes de mejoramiento; información para población vulnerable; defensa judicial; información contractual y su ejecución; y costos de reproducción. Posteriormente, se requirió a cada área responsable de estas actualizaciones y se continúa realizando seguimiento para que se efectúen dichas tareas.
LEY 1474 DE 2011: Durante el primer trimestre de 2018, además de los aportes realizados en la construcción del PAAC  de la vigencia en curso, se solicitó informe de avances realizados con miras al cumplimiento de las tareas pactadas en el Plan de Acción del mismo. Para el segundo trimestre del año 2018,  producto del seguimiento inicialmente realizado se logró evidenciar el cumplimiento de tareas pactadas, tales como: socialización de política de administración de riesgos, revisión y socialización del mapa de riesgos institucional y de corrupción, actualización mapa de caracterización documental y activos de información; racionalización de trámites, actualización de guía y portafolio de trámites, publicación de trámites en SUIT, visitas de seguimiento a puntos de atención, entrenamiento a servidores de área de Atención al Ciudadano y Correspondencia, medición de satisfacción del ciudadano, gestión del Defensor del Ciudadano, diseño de modelo de servicio al ciudadano, oferta de notificaciones electrónicas,  presencia institucional en ferias de servicio, asignación de solicitudes de acceso a información; flash informativos disciplinarios; actualización de información en módulo de transparencia. 
Finalmente, para las vigencias 2016 y 2017 se llevaron a cabo actividades de promoción de valores éticos institucionales, en cumplimiento del sexto componente del Plan Anticorrupción y Atención al Ciudadano – PAAC., tales como: taller con coach certificado “Haz que Suceda” para 290 servidores de la SDA, concursos fábula y caricatura ética, conferencia-taller “No vale hacer Trampa”, para más de 400 servidores y actividades mensuales de promoción de valores. Y en lo que va corrido de la vigencia 2018, además de la aprobación del Plan de Acción de la gestión ética, se trabajó en la transición de política de ética a política de integridad, con base en la cual se inició la planeación de la semana de la integridad.</t>
  </si>
  <si>
    <t>Con la implementación de las Leyes 1712 de 2014 y 1474 de 2011, la Secretaría Distrital de Ambiente  ha venido cumpliendo con los mandatos de Ley, lo que nos permite regularizar y mantener el orden al interior de la SDA, brindando un legal y transparente desarrollo en la Entidad. Igualmente, se proporciona a la ciudadanía herramientas para comunicarse permanentemente con la Entidad, facilitando la interacción y garantizando la transparencia en el actuar administrativo, como el caso de los informes rendidos a la Contraloría General. 
El cumplimiento de estas leyes permite que las personas conozcan y hagan seguimiento a las acciones de la SDA, a través de la publicación de los documentos de supervisión de los contratos suscritos; se fortalece la confianza entre la Secretaría Distrital de Ambiente y la comunidad, contribuyendo a la veeduría que el ciudadano hace a la gestión de la Entidad y consecuencialmente, fomentando la participación ciudadana en la formulación de política pública.</t>
  </si>
  <si>
    <t>El avance en la implementación y mantenimiento del Sistema Integrado de Gestión permite la estandarización de las actividades que desarrolla la Entidad.
Mayor nivel de satisfacción de usuarios internos y externos, en el sentido de orientar la gestión al desarrollo de la Atención al Ciudadano, en el marco del Modelo Integrado de Planeación y Gestión, fortaleciendo la percepción de la ciudadanía sobre los servicios que presta la Entidad.
Se ha logrado la documentación de procedimientos y registros, lo cual denota organización, control y gestión. 
Asegura a todos los ciudadanos, usuarios y otras partes interesadas, que la SDA desarrolla su actividad cumpliendo la normatividad.
Genera un mayor nivel de pertenencia de los servidores públicos hacia la Entidad.
Aumento de la eficacia y eficiencia en la gestión de los Subsistemas y en la consecución de los objetivos y las metas tanto de calidad, MECI, medio ambiente, seguridad de la información y salud ocupacional.</t>
  </si>
  <si>
    <t xml:space="preserve">Planes de Trabajo, concertados con los procesos para la vigencia. 
Correos electrónicos enviados, como punto de control para la gestión documental del SIG
Actas de reunión
La documentación, herramientas de medición y seguimiento establecido en el SIG a través de la intranet y del aplicativo ISOLUCION de la siguiente información: manual de procesos, procesos y procedimientos, encuestas de percepción, indicadores, planes de mejoramiento y riesgos. </t>
  </si>
  <si>
    <t xml:space="preserve">Los expedientes que cursan y cursaron en la Subsecretaría General y de Control Disciplinario se encuentran debidamente rotulados, foliados y en el archivo rodante, debidamente separados los activos de los ya archivados, para su identificación y manejo, así como de los autos inhibitorios y las remisiones por competencia para un porcentaje del 100%. Durante el segundo trimestre, se llevó a cabo reunión de evaluación de quejas N° 2, el 9 de abril de 2018, N° 3, el 24 de abril de 2018 y N° 4, el 18 de junio de 2018, en las cuales se relacionan las quejas con presunta incidencia disciplinaria y se evalúa una a una, tomando una decisión que en derecho corresponde; el primer trimestre se realizó la reunión de evaluación N° 1, el 9 de febrero de 2018.
Igualmente, para la actualización de la plataforma del SIDD, se han realizado jornadas de creación de expedientes de 21 del año 2018, una vez se efectúa el reparto derivado de las reuniones de evaluación de quejas y todos los demás pasos a seguir; lo anterior, sumados a los 3 expedientes del 2015, 6 expedientes del 2016 y 9 expedientes del 2017, cargados durante el primer trimestre de la presente vigencia. Es importante precisar que la información a cargar en la plataforma SIDD, está contenida y actualizada en la base de datos de la Oficina de Control Interno Disciplinario, con el fin de tener la lista para subir a dicha plataforma. </t>
  </si>
  <si>
    <t>Durante el segundo trimestre de 2018, se atendieron 148 derechos de petición sobre los siguientes temas: Licitación transmilenio, gestión Instituto Distrital de Protección y Bienestar Animal, tala parque El Virrey,  ruido carrera séptima, techos verdes, publicidad exterior visual, adultos mayores con discapacidad, animales ferales y control plagas, construcciones en cerros, radiografía socioeconómica y ambiental Paramo Sumapaz, manejo de residuos peligrosos, humedal chorrillos, transporte y disposición final de basuras, entre otros. 
Se dio respuesta a 45 proposiciones con los siguientes temas: río Tunjuelo, POZ Norte, abastecimiento alimentos y seguridad alimentaria, educación ambiental y seguimiento a política pública distrital, costos en publicidad "Bogotá Mejor Para Todos", clínicas veterinarias ilegales, alumbrado público, estado de humedales y estructura ecológica principal, emergencia sanitaria y ambiental, reglamentación cobro de derechos por uso del espacio público en localidades, cumplimiento plan de desarrollo “Bogotá Mejor Para Todos”, día del río Bogotá, cambio climático y fenómenos climáticos, entre otros. En cuanto a los proyectos de acuerdo, se analizaron  y conceptuaron 23, relacionados con: uso tecnologías para disminución emisiones, lineamientos para institucionalizar la bicicleta, mujeres víctimas de violencia, humedal chorrillos, modificación Acuerdo 287 de 2007 - recicladores, uso productos desechables en entidades públicas, lesiones oculares, cutáneas y cáncer de piel, sistema atención integral a personas privadas de la libertad, divulgación básica de emergencias y contingencias en eventos organizados por la administración distrital y el Concejo, medidas e incentivos para promoción y masificación de movilidad eléctrica en Bogotá y red de voluntarios para atención y protección de población animal callejera, entre otros.
Lo anterior sumado a la atención de 109 derechos de petición, 36 proposiciones y 19 proyectos de acuerdo.</t>
  </si>
  <si>
    <t>Se asistió a 3 comités de seguimiento estratégico, realizados por la Secretaría Distrital de Gobierno, 18 de abril, el 17 de mayo y el 21 de junio, en donde se discutieron temas relacionados con: trámites de proyectos de acuerdo que surjan como iniciativa de la administración, la asistencia a debates de control político, la contestación de derechos de petición y proposiciones del Concejo y del Congreso; se informó a todas las Secretarías el número de proyectos de acuerdo  presentados por cada concejal, se presentaron cuadros con los comentarios pendientes por cada Entidad, se socializaron las respectivas actas y los compromisos adquiridos por cada Entidad y finalmente se habló  de  la importancia del cumplimiento de términos y diversas estrategias de articulación distrital.
Sumado a lo anterior, durante el primer trimestre se asistió a 3 comités de seguimiento estratégico, realizados por la Secretaría Distrital de Gobierno, los días 30 de enero, 22 de febrero y 23 de marzo de 2018.</t>
  </si>
  <si>
    <t>Durante el segundo trimestre de la vigencia 2018 se realizaron las siguientes actividades:   
• Se recibieron 398 resoluciones y 917 autos originales notificados y ejecutoriados, para custodia por parte de la Subsecretaría General y de Control Disciplinario, lo cual a su vez alimenta la base de datos de Actos Administrativos recibidos y sus respectivas estadísticas; estado actual al día.
• Se encarpetó y continuó con la organización del archivo físico de autos y resoluciones de las vigencias en custodia (2013, 2014, 2015, 2016, 2017 y 2018), ubicándolo en cajas; estado actual al día.
Lo anterior, sumado a las 373 resoluciones y 929 autos recibidos durante el primer trimestre de la vigencia en curso.</t>
  </si>
  <si>
    <t>Durante el segundo trimestre de 2018, se ha venido apoyando con diferentes acciones para el impulso de 6 proyectos estratégicos para la administración distrital, 4 de ellos son acciones continuadas del primer trimestre:
• Primera Línea del Metro de Bogotá-PLMB: Gestión del concepto de realinderamiento del Canal Cundinamarca por parte de la Entidad, para que la empresa metro con áreas libres culmine el diseño del patio taller del proyecto.
• Subestación eléctrica: Gestión entrega oportuna de términos de referencia a Codensa para el traslado de la misma, para la PLMB de Av. Calle Primera con Av. Caracas.  
• Patios Zonales Sistema Integrado de Transporte Público-SITP: Se dio aval a cuatro predios para patios transitorios y  se entregó revisión de 56 posibles predios para infraestructura definitiva, encontrando 21 con restricciones ambientales.
• Gestión Humedales: El Subsecretario apoyó consecución de compromisos interinstitucionales para realización de operativo contra la mala disposición de residuos en humedal Jaboque, para julio/18. 
• Transmilenio carrera 7ma: Gestión de acción coordinada entre Instituto de Desarrollo Urbano y  la Entidad, de tal modo que el proyecto ya cuenta con 8 permisos de ocupación de cauce y 7 permisos de tratamiento silvicultural. 
• Asociación Público Privada: La Unidad Administrativa Especial de Servicios Públicos-UAESP, presentó proyecto APP de servicios funerarios, al cual se emite lineamientos técnicos.
Finalmente, 13-04-2018 se adelantó sesión de Comité Sectorial de Desarrollo Administrativo de Ambiente, donde se revisó el avance en el plan de desarrollo, de la implementación de las 8 políticas ambientales y aprobación de la formulación de la Política Pública Distrital de Producción y Consumo Sostenible.
Adicional a los 4 primeros proyectos mencionados anteriormente, durante el primer trimestre se prestó apoyo en temas como: proyecto palomas, ALO y sentencias río Bogotá y Cerros Orientales.</t>
  </si>
  <si>
    <t>Durante el segundo trimestre de 2018, se elaboraron y reportaron los flashes disciplinarios, mes a mes. Para el mes de abril, flash relacionado con "CAUSALES DE EXTINCIÓN DE LA ACCIÓN DISCIPLINARIA"; mayo,  flash relacionado con "ORIGEN DE LA ACTUACIÓN DISCIPLINARIA"; y junio, flash relacionado con "LA FALTA DISCIPLINARIA”. Lo anterior, sumado a los tres flashes disciplinarios elaborados para los meses comprendidos entre enero y marzo del año en curso.
Además de los 59 actuaciones procesales adelantadas durante el primer trimestre, para el segundo trimestre de 2018 se tramitó: 1 ejecutoria, 2 autos de archivo, 1 edicto, 1 auto de vinculación, 8 autos inhibitorios, 13 autos de apertura de indagación preliminar y 11 cierres de investigación; en el entendido que a cada expediente se le puede realizar uno o más impulsos procesales, como son: elaboración y sustanciación de autos de fondo, diligencias de versiones libres, declaraciones juramentadas, práctica y valoración de pruebas, notificaciones personales, autos de cierre de investigación, autos de prórroga de la investigaciones, autos de remisión por competencia y fallos de primera instancia, los cuales reposan en cada uno de los expedientes. Todo acorde con el procedimiento disciplinario ordinario reglado en la Ley 734 de 2002 y 1474 de 2011. Se cierra el segundo trimestre de 2018 con 106 expedientes activos.</t>
  </si>
  <si>
    <t>Durante el segundo trimestre de 2018, se apoyaron acciones en 6 proyectos estratégicos, dando continuidad a 4 de los 7 apoyados durante el primer trimestre: Primera Línea Metro de Bogotá – PLMB, con concepto de realinderamiento del Canal Cundinamarca; Subestación eléctrica, con términos de referencia a Codensa para traslado de la misma, para la PLMB de Av. Calle Primera con Av. Caracas; Patios Zonales Sistema Integrado de Transporte Público, con aval a 4 predios para patios transitorios y entrega de revisión de 56 posibles para infraestructura definitiva; gestión humedales, con consecución de compromisos interinstitucionales para operativo contra mala disposición de residuos en humedal Jaboque; Transmilenio carrera 7ma, con gestión de 8 permisos de ocupación de cauce y 7 permisos de tratamiento silvicultural; y Asociación Público Privada, con emisión de lineamientos técnicos al proyecto de servicios funerarios.
Como apoyo en relaciones con Congreso de la República, Organismos de Control, Concejo de Bogotá y Administración Distrital, se atendieron además de los 109 derechos de petición, 36 proposiciones y 19 proyectos de acuerdo, del primer trimestre de 2018, 148 derechos de petición, 45 proposiciones y 23 proyectos de acuerdo, durante el segundo trimestre de la vigencia.
Se elaboraron flashes disciplinarios relacionados con causales de extinción de la acción disciplinaria, origen de la actuación disciplinaria y la falta disciplinaria. Se adelantó 1 ejecutoria, 2 autos de archivo, 1 edicto, 1 auto de vinculación, 8 autos inhibitorios, 13 autos de apertura de indagación preliminar y 11 cierres de investigación; lo anterior, sumado a las 59 actuaciones procesales adelantadas del primer trimestre.  
Finalmente, se continuó con la organización del archivo de autos y resoluciones de vigencias en custodia y se recibieron 398 resoluciones y 917 autos, remitidos a la Subsecretaria para custodia, además de las 373 resoluciones y 929 autos del primer trimestre.</t>
  </si>
  <si>
    <t>Fortalecimiento de las relaciones con entes de control político a través de rendición de cuentas acerca de las justificaciones del actuar de la SDA.
Participación activa de la entidad y consecuencialmente logro de misión, visión y objetivos institucionales a través de  la contribución en nuevos proyectos normativos como autoridad ambiental urbana, con el fin de avanzar en el desarrollo y actualización jurídica del país, a través de la emisión oportuna de conceptos o comentarios de tipo jurídico, técnico y financiero a proyectos de Ley y de Acuerdo, desde la competencia de la SDA.
Garantía de control de la honestidad y transparencia del actuar de los servidores de la entidad, a través del cumplimiento de la normatividad vigente en lo relacionado con el control disciplinario (Ley 734 de 2002).</t>
  </si>
  <si>
    <t>Una vez el Comité del Sistema Integrado de Gestión aprobó el Programa de Auditorías para la presente vigencia, durante el primer trimestre de la vigencia se inició la auditoría interna a 2 procesos - “Gestión Jurídica” y “Participación y Educación Ambiental”; para el último caso, la ésta culminó en el mes de abril y la misma permitió evidenciar que los procedimientos instaurados para el proceso cumplen con el objetivo propuesto.
Adicionalmente, durante el segundo trimestre del año, se programaron 9 auditorías a los procesos “Comunicaciones”, “Gestión Ambiental y Desarrollo Rural”, “Planeación Ambiental”, “Control Disciplinario”, “Gestión de Talento Humano”, “Gestión de Recursos Físicos”, “Gestión de Recursos Financieros”, “Gestión de Recursos Informáticos y Tecnológicos” y “Control, Evaluación y Seguimiento”.
Para el caso de los primeros 6 procesos, el resultado de las auditorías arrojó información que concluye que se han implementado, mantenido y mejorado acciones para dar cumplimiento al Sistema Integrado de Gestión establecido para la Entidad; se hace necesario continuar trabajando los instrumentos de medición para hacerlos efectivos y oportunos. Cada proceso auditado cuenta con procedimientos que permiten cumplir con su objetivo, los cuales se encuentran documentados, socializados por medio de Isolucion, implementados y controlados.
Las auditorías de los procesos “Gestión de Recursos Financieros”, “Gestión de Recursos Informáticos y Tecnológicos” y “Control, Evaluación y Seguimiento”, se encuentran en proceso de ejecución y con fecha de finalización en el mes de julio del año en curso; el último proceso de los tres anteriormente citados, cuenta con plan de auditoría.</t>
  </si>
  <si>
    <t>Durante el segundo trimestre de la vigencia 2018, se realizó la revisión de los riesgos de corrupción, para los cuales se tienen establecidos los controles para el riesgo inherente; se realizó seguimiento trimestral a los mismos y se recomendó evaluar el riesgo residual y formular los controles pertinentes.
En el primer trimestre se realizó el seguimiento y evaluación de los riesgos de corrupción y se evidenció que durante la vigencia 2017 los controles definidos para el manejo de estos riesgos fueron adoptados, se efectuaron algunas recomendaciones para mejorar su administración.
Con relación a los riesgos de gestión, una vez realizado el seguimiento y evaluación de lo correspondiente a la vigencia 2017 (actividad ejecutada durante el primer trimestre de la vigencia), se realizó actualización de los riesgos de cada uno de los procesos, aprobada en comité del Sistema Integrado de Gestión el 19-04-2018, y se hará seguimiento en el tercer trimestre de 2018.</t>
  </si>
  <si>
    <t xml:space="preserve">Durante el segundo trimestre de 2018, se realizó monitoreo a los planes de mejoramiento, se realizaron recomendaciones para que cada proceso y líder de dependencia cumplan oportunamente con las acciones formuladas.
Para el segundo trimestre el plan de mejoramiento de la Contraloría tiene un cumplimiento del 80,5%; existen 10,3% de las acciones incumplidas y 9,2% inefectivas. Actualmente se encuentra en proceso de revisión por la Contraloría el plan de mejoramiento con corte a 31 de diciembre de 2017, en el marco de la Auditoria Regular.
Lo anterior, después de haber realizado seguimiento al Plan de Mejoramiento suscrito ante la Contraloría Distrital durante el primer trimestre de 2018, el cual arrojó un cumplimiento total del 70,7%  y cumplimiento parcial del 3,7%, de las acciones relacionadas con el mismo. En este mismo periodo, con relación al cumplimiento de las acciones de los Planes de Mejoramiento por Procesos, se generaron observaciones y recomendaciones para el fortalecimiento del Sistema Integrado de Gestión. </t>
  </si>
  <si>
    <t>Para el segundo trimestre se tiene los siguientes informes, adelantados por la Oficina de Control Interno: 
• Informe de la Directiva 01 de 2017 de la Alcaldía Mayor de Bogotá: seguimiento a implementación del Nuevo Marco Normativo Contable en la SDA; se presentan oportunamente los saldos iniciales junto con su informe técnico. 
• Informe de seguimiento y recomendaciones para cumplimiento de metas Plan de Desarrollo a cargo de la Entidad, reportadas en el aplicativo dispuesto por la Dirección de Desarrollo Institucional de la Alcaldía Mayor.
• Seguimiento al Plan Anticorrupción y Atención al Ciudadano, que contiene acciones que desarrolla la SDA para evitar que se presenten los riesgos de corrupción; para el primer cuatrimestre se cumplió al 100% las acciones programadas. 
• Seguimiento a la Directiva 03 de 2013 de Alcaldía Mayor de Bogotá y Decreto Distrital 654 de 2011 - artículo 73, evidenciando que las acciones impuestas para prevenir conductas irregulares sobre incumplimiento de manuales de funciones y de procedimientos de pérdida de elementos y documentos públicos, cuentan con medidas de control para minimizar el riesgo y éstas se cumplieron para el primer trimestre.
• Informe de Seguimiento a la Austeridad del Gasto, donde se concluye que se está dando cumplimiento normativo; los compromisos asumidos por la SDA fueron justificados de acuerdo con necesidades de la Entidad.
• Informe de Seguimiento a la Implementación de la Ley 1712 de 2014; la información publicada en la página web se encuentra debidamente actualizada.
Lo anterior, sumado a lo realizado durante el primer trimestre de la vigencia, con la presentación de 11 informes.</t>
  </si>
  <si>
    <t>Durante el segundo trimestre, de conformidad con la aprobación del Plan de Auditorías vigencia 2018, se culminó el informe de la auditoría al proceso “Participación y Educación Ambiental”. Se realizaron las auditorías internas a los procesos de “Comunicaciones”, “Gestión Ambiental y Desarrollo Rural”, “Planeación Ambiental”, “Control Disciplinario”, “Gestión de Talento Humano” y “Gestión de Recursos Físicos”; se dio inicio a las auditorías de los procesos “Gestión de Recursos Financieros”, “Gestión de Recursos Informáticos y Tecnológicos” y “Control, Evaluación y Seguimiento”, estas últimas cuentan con plan de auditoría y se encuentran en ejecución. Lo anterior, sumado a las 2 auditorías llevadas a cabo en el primer trimestre del año.
De acuerdo al Plan de Acción de la Oficina de Control Interno, como medida de monitoreo a planes de mejoramiento, previa a la revisión a realizarse en el mes de julio, se recordaron compromisos para cada caso (Contraloría Distrital y por procesos), se recordaron las acciones pendientes del Plan de Mejoramiento por Procesos a junio 8 de 2018 y se revisaron planes de manejo de riesgos de corrupción.
A los 11 informes de ley, elaborados y presentados en el primer trimestre, se sumaron 6, realizados durante el segundo trimestre de la vigencia, para un total de 17 de los 32 incluidos en el Plan de Acción de la Oficina de Control Interno 2018. 
Como consecuencia de las observaciones y recomendaciones efectuadas en el desarrollo de las auditorías, evaluación y seguimiento a planes de mejoramiento y a planes de manejo de riesgos y elaboración y presentación de informes, se han implementado acciones de mejora, formulado planes de mejoramiento que aportan al cumplimiento de la misión, visión, metas y objetivos institucionales.</t>
  </si>
  <si>
    <t>Con la realización de las auditorías, así como informes de Ley y seguimientos, se logró hacer una revisión a los procesos de la SDA, para identificar las fortalezas y debilidades que son objeto de mejora, los cuales a través de acciones correctivas y preventivas aportan al logro de los objetivos institucionales, se fortalece el Sistema Integrado de Gestión y el sistema de control interno, desde la autoevaluación, el fortalecimiento del análisis de causas, en el análisis e identificación de riesgos y la oportunidad en la ejecución de las acciones programadas en los planes de mejoramiento.</t>
  </si>
  <si>
    <t>• Auditorías: Rad. 2018IE60752-75600-102149-83133-126331-149643-130763.
• Riesgos corrupción Rad. 2018IE125535–07773–100337–24529–115656–124714–107301–88375–103988–111718-124253 y 07311; 2018IE39519–52521–54429–45188–52408–47782–45131–40881–55765–46054–42926–55775–42932–48695–42998-59631.
• Estado Plan de Mejoramiento Contraloría Distrital Rad. 2018IE45443, con corte a mayo Rad.  2018IE143777; estado Plan de Mejoramiento Procesos Rad. 2018IE39519–52521–54429–45188–52408–47782–48705–40881–55765–42917–46054–42926–55775–53077–48695-42998, estado a junio de acciones de mejora Rad. 2018IE149641.
• Informes Normativos: Rad. 2018IE08444-54441–16545–17879–50509–17691-67288, PAAC http://www.ambientebogota.gov.co/web/sda/plan-anticorrupcion-y-de-atencion-al-ciudadano, www.derechodeautor.gov.co, correo mpgomez@alcaldiabogota.gov.co - Oficina de Desarrollo Institucional - Alcaldía Mayor, Certificado emitido por la Contraloría - SIVICOF 15 de febrero de 2018.</t>
  </si>
  <si>
    <t>Durante el segundo trimestre de 2018, la SDA garantizó la sostenibilidad y funcionamiento de los puntos donde la Entidad hace presencia, a través de la atención a 35.914 ciudadanos, de los cuales 9.191 fueron atendidos en canal presencial, 3.416 en canal telefónico y 23.307 en canal virtual.
• Canal presencial: Se brindó atención a 9.191 ciudadanos en los diferentes puntos de atención, distribuidos de la siguiente manera: Súper CADE Carrera 30 CAD – 785 ciudadanos; Súper CADE Suba – 152 ciudadanos; Súper CADE Bosa -189 ciudadanos; Súper CADE Américas - 349 ciudadanos; CADE Toberín – 168 ciudadanos; CADE Fontibón - 153 ciudadanos; CADE Engativá - 31 ciudadanos; Ferias de servicio -17 ciudadanos y Sede Principal – 7.347 ciudadanos, consolidándose así como el punto de atención con mayor servicio al registrar la atención del 80% de los usuarios del segundo trimestre de 2018.
 • Canal virtual: atención a 23.307 ciudadanos, quienes realizaron procesos de liquidación al obtener recibo de pago de manera virtual y radicación de trámites parcialmente virtualizados en la página web Institucional.
• Canal telefónico: atención a 3.416 ciudadanos, a través de las líneas 3778810 y 3778812.
Durante dicho periodo se llevó a cabo el envío de 15.743 documentos a los usuarios de la SDA, lo cual corresponde a respuestas emitidas por las diferentes dependencias de la Entidad ante solicitudes o trámites realizados. Dicha gestión permitió entregar documentos represados de periodos anteriores, además de los generados en el segundo trimestre del 2018.
Adicionalmente en cuanto a creación y actualización de terceros, durante el presente periodo se llevó a cabo la creación de 1.807 y actualización o modificación de 1.073, a través de los diferentes puntos de atención de la Entidad. 
Para el primer trimestre se atendieron un total de 21.467 ciudadanos; se enviaron 1.220 documentos a la ciudadanía; y se registraron 626 terceros creados y 390 terceros modificados.</t>
  </si>
  <si>
    <t>Durante el segundo trimestre de 2018, se realizó reporte a los avances efectuados en el primer cuatrimestre de la vigencia en curso, frente al Plan Anticorrupción y de Atención al Ciudadano PAAC, el cual fue remitido a la Oficina de Control Interno,  de acuerdo a los lineamiento establecidos, logrando así dar cumplimiento al 100% de las actividades planteadas para el grupo de Servicio al Ciudadano y Correspondencia a través de resultados como: El desarrollo de 9 entrenamientos al grupo de servidores de Atención al Ciudadano; la realización de 2.550 encuestas de percepción y satisfacción ciudadana en los puntos de atención presencial manejados por la SDA; la elaboración de la estrategia de racionalización de trámites de la SDA para la vigencia 2018, la priorización de trámites a inscribir en el SUIT-Sistema Único de Información y Trámites y el entrenamientos a los servidores designados en el manejo de herramientas SUIT- Sistema Único de Información y Trámites y WordPress.
En cuanto al primer trimestre de 2018, se participó en la consolidación del Plan Anticorrupción y de Atención al Ciudadano publicado por la Entidad, de tal forma se consolido información de los componentes: Antitrámites, con la actualización, priorización y racionalización en guía de trámites y servicios y SUIT; rendición de cuentas mediante presencia institucional en ferias de servicio; atención al ciudadano, con actividades de seguimiento a la gestión del área (visitas a puntos de atención, medición de la satisfacción del ciudadano y entrenamientos a servidores de la dependencia); transparencia y acceso a la información pública, mediante la asignación y seguimiento de solicitudes de acceso a la información.</t>
  </si>
  <si>
    <t xml:space="preserve">Una vez priorizados los trámites a inscribir en el Sistema Único de Información y Trámites- SUIT, durante la vigencia y formulada la estrategia de racionalización, durante el primer trimestre de 2018, se procedió durante el segundo trimestre a realizar mesas de trabajo con la Subdirecciones de Silvicultura Flora y Fauna y Recurso Hídrico y del Suelo, adelantando así revisión normativa y técnica de los siguientes trámites:                                                                                                                                                                                                
• Registro de Plantaciones Forestales Protectoras.
• Permiso para el Aprovechamiento Forestal de Bosques Naturales Únicos, Persistentes y Domésticos. Estado SUIT.
• Registro de Generadores, Transportadores Gestores de Aceite Vegetal Usado en Bogotá.
• Atención a Solicitudes de Registro de Vertimientos.
• Registro de movilización de aceites usados
Por otra parte, en lo concerniente a la Guía de Trámites y Servicios Portal Bogotá, se generaron certificados de confiabilidad para los meses de abril, mayo y junio (continuando con la gestión realizada durante el primer trimestre), los cuales fueron radicados ante la  Dirección del Sistema Distrital de Servicio a la Ciudadanía y tienen como objetivo garantizar que la información publicada en dicha herramienta se encuentre actualizada de cara a los usuarios de la Entidad, al igual que en la página web institucional, en la cual también se podrá encontrar información actualizada de los puntos de atención de la SDA; se han revisado  formularios cargados en la Guía, y para el caso del “Registro de publicidad exterior visual”, se evidenció que los logos Institucionales de la Administración deben ser actualizados por “Bogotá Mejor para Todos”. Adicionalmente, se realizó gestión para garantizar funcionamiento de links de acceso a dichos documentos. </t>
  </si>
  <si>
    <t>Durante el segundo trimestre de 2018, el grupo de Servicio al Ciudadano y Correspondencia llevó a cabo 10.939 radicaciones mediante atención presencial y 22.260 radicaciones a través del canal virtual; se realizaron 7 visitas de seguimiento a puntos de atención, (28 y 29 de junio), en los cuales se verificó condiciones locativas, para instalación de tablets del módulo de encuestas, que permitirá evaluar el servicio prestado; se identificó que no se encuentra ninguna inconsistencia en puestos de trabajo, ninguna falla en los equipos, el personal se encuentra cómodo con su puesto de trabajo y el entorno laboral.
Durante el presente periodo se llevaron a cabo 739 encuestas de percepción y satisfacción ciudadana, de las cuales se obtuvo un 99% de satisfacción. Continuando así el seguimiento realizado durante el primer trimestre, con 2.550 encuestas y 99% de satisfacción.
Se llevaron a cabo 12 entrenamientos al grupo de servidores del área, en las siguientes temáticas: Subdirección de Control Ambiental al Sector Público (Hospitalarios, llantas, PIGA y RESPEL), Subdirección de Calidad del Aire, Auditivo y Visual (Publicidad Exterior Visual-Normatividad, tramites, fuentes fijas y fuentes móviles), Subdirección Recurso Hídrico y Suelo (residuos peligrosos y registro y permiso de vertimientos), Subdirección de Silvicultura, Flora y Fauna Silvestre (Salvoconducto Único Nacional en línea), Coordinación Servicio al Ciudadano y Correspondencia (registro y control de servicio al ciudadano en la SDA, inteligencia emocional para atención al ciudadano, socialización del modelo de servicio a la ciudadanía de la SDA y uso digiturno).
Finalmente, durante el primer trimestre de 2018, se realizaron 10.243 radicaciones presenciales, 4.177 por medio del canal telefónico y 9.115 por medio del canal virtual; se llevaron a cabo 9 entrenamientos al grupo de servidores del área y se realizaron 8 visitas a puntos de atención.</t>
  </si>
  <si>
    <t>Durante el segundo trimestre de 2018, se llevó a cabo seguimiento a 4.707 PQR´S registradas ante la Entidad, así: 1.826 en abril, 1.792 en mayo y 1.089 en junio; adicionalmente, se llevó a cabo la clasificación en las siguientes tipologías: Derechos de petición de interés general o particular, quejas, reclamos, solicitudes de información, consultas y felicitaciones, asignándolas a las diferentes dependencias de la Secretaría Distrital de Ambiente para su respectiva gestión y respuesta.
Por otra parte, se realizaron alarmas y seguimientos semanales, los cuales fueron enviados a los líderes y enlaces de PQR´S de las diferentes dependencias, con el propósito de minimizar las respuestas fuera de término, expedidas por la Entidad. En coherencia con lo anterior, se realizaron informes mensuales de seguimiento a la oportunidad de respuesta, teniendo en cuenta los plazos establecidos en la Ley 1755 de 2015 "Por medio de la cual se regula el Derecho Fundamental de Petición y se establece que toda persona tiene derecho a presentar peticiones respetuosas a las autoridades, por motivos de interés general o particular, y a obtener pronta resolución completa y de fondo sobre la misma". Como resultado de dicho ejercicio, se identificó que del total de peticiones ingresadas en el segundo trimestre de 2018, el 91% recibió respuesta dentro de los términos de ley y  el 9% restante fuera de términos; las áreas que sobresalen por su alto grado de cumplimiento a la hora de emitir respuestas dentro de los términos de ley son: Subdirección de Calidad de Aire, Auditiva y Visual y Subdirección de Silvicultura, Flora y Fauna Silvestre, quienes a su vez  registran el mayor número de peticiones recibidas, por temas competentes a arbolado urbano y contaminación visual, auditiva y atmosférica.
Lo anterior, respetando las acciones realizadas durante el primer trimestre de 2018, en el cual se llevó a cabo seguimiento a 3.674 PQR´S registradas ante la Entidad.</t>
  </si>
  <si>
    <t>Durante este periodo, se preparó base de datos para la evaluación requerida en el informe de coherencia, claridad, calidez y oportunidad de las respuestas a peticiones presentadas por los ciudadanos ante la Secretaría Distrital de Ambiente. Dicho ejercicio se adelantó a través del Sistema Distrital de Quejas y Soluciones (SDQS), en donde se consolidó una base de 4.707 peticiones, sobre la cual se tomó una muestra aleatoria con un nivel de confianza del 95% equivalente a 355 PQR´S, con el fin de realizar la evaluación respectiva de las respuestas emitidas por las diferentes dependencias de la SDA, teniendo en cuenta los criterios establecidos por Secretaría General de la Alcaldía Mayor de Bogotá, del periodo comprendido entre abril y junio del año en curso. 
Respecto a los resultados obtenidos en el informe de seguimiento del primer trimestre del año, realizado en el mes de abril, en donde se definió una muestra de 350 PQR´S sobre la base de 3.942 peticiones allegadas en dicho periodo; se concluyó que la calidad de las respuestas está en un nivel aceptable, hallando falencias en temas de redacción y ortografía; así mismo, se observó que para el criterio de claridad no se contó con las acciones tendientes a brindar una solución de fondo al requerimiento ciudadano; y se solicitó a los Directores, Subdirectores y Jefes de Oficina dar cumplimiento prioritario a las recomendaciones derivadas de esta evaluación, ya que su objetivo es mejorar la calidad de las respuestas hacia el ciudadano, tomando como punto de partida los 4 principios de respuesta, con el fin de ser ejemplo de gestión a nivel Distrital.</t>
  </si>
  <si>
    <t>Durante el segundo trimestre de 2018, se garantizó el funcionamiento de los ocho puntos de atención de la Entidad, a través de visitas de seguimiento realizadas a los mismos (actividad realizada en el primer trimestre), logrando así evidenciar un servicio a la ciudadanía acorde con la Política Pública Distrital de Servicio a la Ciudadanía.
Adicionalmente, se brindó atención a  35.914 ciudadanos de los cuales 9.191 fueron atendidos en canal presencial, 3.416 en canal telefónico y 23.307 en canal virtual; a dichos usuarios se les radicó 10.939  documentos en puntos de atención presencial y 22.260 en canal virtual; se crearon en el aplicativo FOREST 1.807 terceros y se modificaron 1073.
Así mismo, el grupo de Servicio al Ciudadano y Correspondencia realizó envío de 15.743 respuestas a la ciudadanía, a través del servicio de correspondencia externa, manejado actualmente con la empresa contratista 472, a través de motorizados.
Por otra parte, durante el presente periodo se instaló en la Sede principal de la SDA, Software de Administración Digiturno 5.0, a través del cual se optimizará el ciclo de servicio de la Entidad y se mejorará la eficiencia de la atención.
Finalmente, a través del contrato No. 20171389 y la construcción del Modelo de Servicio de la Secretaría Distrital de Ambiente, se evaluó el servicio prestado y la percepción de los grupos de interés, además de realizar benchmarking con entidades y empresas referentes en el Servicio al Ciudadano, obteniendo como resultado un manual de atención a la ciudadanía, manual de buenas prácticas, portafolio de trámites y servicios y plan de mejoramiento del servicio.
Durante el primer trimestre de 2018, se brindó atención a 21.467 ciudadanos, a los cuales se les radicó 23.535 documentos; se crearon 626 terceros y se modificaron 390; se realizó envío de 1.220 respuestas a la ciudadanía; y se adelantó ejecución de dos etapas en la construcción del modelo de servicio a la ciudadanía de la SDA.</t>
  </si>
  <si>
    <t>• Facilidad de acceso a servicios Institucionales, por medio de la atención prestada en 8 puntos de atención, canal telefónico y canal virtual.
• Facilidad de acceso a información oficial de trámites y servicios, a través del uso TICS.
• Identificación de la percepción ciudadana 
• Identificación de oportunidades de mejora en el servicio prestado, a través del seguimiento a los canales de atención y evaluación de su gestión.
• Estandarización del servicio prestado por la Entidad, a través de la creación de protocolos y manuales de servicio desarrollados.
• Evaluación constante de percepción y satisfacción ciudadana e identificación de acciones de mejora. 
• Cumplimiento de la política cero papel, a través de la implementación del Tótem o cartelera virtual, por medio del cual se publicarán de manera electrónica las notificaciones por aviso de las PQRS anónimas o aquellas que no se han podido notificar de manera personal. 
• Automatización de los turnos brindados en la sede principal de la SDA, a través del Selector Flat, permitiendo a los usuarios direccionarse de una manera ágil y fácil hacia el servicio requerido.</t>
  </si>
  <si>
    <t>• Formatos de control a la gestión, contemplados en el procedimiento Servicio al Ciudadano y Correspondencia, publicado en el aplicativo ISOLUCION: "Registro y Control de Servicio al Ciudadano en la SDA", "Encuesta de Percepción y Satisfacción del Servicio Prestado", "Entrega de Documentos", "Entrega de Documentación para Envío a Usuarios".
• Actas de Reunión desarrolladas en los entrenamientos a servidores del grupo Servicio al Ciudadano y Correspondencia, durante los comprendidos entre los meses de enero y junio de 2018, las cuales reposan en el archivo de gestión del área.
• Entregables del contrato No. 20171389
• Actas de visitas de seguimiento a los puntos de atención Red CADE.</t>
  </si>
  <si>
    <t>El grupo de quejas y reclamos contó con un equipo de trabajo compuesto por (3) tres profesionales y (1) un técnico, los cuales realizaron radicación, evaluación, asignación y seguimiento a las PQR´S que ingresaron a la SDA, así como también elaboraron y socializaron de informe de seguimiento mensual a la oportunidad de respuesta de PQR´S e informe de claridad, calidez, coherencia y oportunidad de las respuestas a PQR´S, para el periodo comprendido entre enero y marzo del año en curso, en donde  se concluyó que la calidad de las respuestas durante dicho periodo están en un nivel aceptable y se observó que para el criterio de claridad no contó con las acciones tendientes a brindar una solución de fondo al requerimiento ciudadano; se solicitó a Directores, Subdirectores y Jefes de Oficina dar cumplimiento prioritario a recomendaciones derivadas de esta evaluación, ya que su objetivo es mejorar la calidad de las respuestas hacia el ciudadano, con el fin de ser ejemplo de gestión a nivel distrital.
Durante el segundo trimestre de 2018, se clasificó, asignó y realizó seguimiento a un total de 4.707 PQR´S, de las cuales se llevó a cabo informe de seguimiento a oportunidad de respuestas, identificando que, del total de peticiones ingresadas durante este periodo, el 91% recibió respuesta dentro de los términos de ley.
En relación con lo anterior, las áreas que sobresalen por su alto grado de cumplimiento a la hora de emitir respuestas dentro de los términos de ley son la Subdirección de Calidad de Aire, Auditiva y Visual y la Subdirección de Silvicultura, Flora y Fauna Silvestre, quienes registran el mayor número de peticiones recibidas, por temas como arbolado urbano y contaminación visual, auditiva y atmosférica. La anterior situación igualmente presentada en el primer trimestre, en el cual se clasificó, asignó y realizó seguimiento a un total de 3.674 PQR´S ingresadas, de las cuales el 90% recibió respuesta dentro de los términos de ley.</t>
  </si>
  <si>
    <t>• Mejora en tiempos de respuesta manejados por las dependencias de la Secretaría Distrital de Ambiente a PQR´S ingresadas; lo anterior por medio del seguimiento realizado a la oportunidad de respuestas mediante alarmas e informes.
• Facilidad de acceso a radicar PQR´S, por medio de la atención prestada en 8 puntos de atención presencial, canal telefónico y canal virtual.
•  La Entidad no se ve inmiscuida en procesos de tipo de sancionatorio.</t>
  </si>
  <si>
    <t>• Formato “Recepción de Peticiones”, perteneciente al procedimiento Servicio al Ciudadano y Correspondencia, publicado en el aplicativo ISOLUCION.
• Reportes mensuales de seguimiento a las respuestas de PQR´S, remitidos a través de correo electrónico Institucional a los líderes de grupo y enlaces de quejas. 
• Informe mensual de seguimiento a PQR´S, publicado en la página web Institucional.
• Informe de claridad, calidez, coherencia y oportunidad de las respuestas a PQR´S.
• Reporte FOREST (sábana SDQS), emitido por el aplicativo Institucional.</t>
  </si>
  <si>
    <t>Durante las vigencias 2016 y 2017, el Sistema Integrado de Gestión finalizó la homologación de las normas ISO 14001 e ISO 9001 versiones 2015, se realizó seguimiento a la implementación del Subsistema de SST, según anexo 1 de la Resolución 1111 de 2017, expedida por el Ministerio de Trabajo y seguimiento al Subsistema de Gestión de Seguridad de la Información, verificando el estado de avance de pruebas de efectividad, estratificación de la entidad, indicadores de gestión, plan de comunicación, Integración del Modelo de Seguridad para la Información con el Sistema Integrado de Gestión Ambiental, seguridad en la nube, evidencia digital, continuidad del negocio, entre otros. 
Con el fin de incrementar la sostenibilidad del SIG en la entidad y contribuir a la sostenibilidad del SIG en el Distrito, durante el primer trimestre de 2018, se formuló el Plan de Implementación y Mantenimiento del SIG 2018, mediante el cual se concertaron, validaron y aprobaron los planes de trabajo para los 14 procesos; así mismo, se formuló el Plan de Sensibilización del SIG y sus estrategias de difusión; como aspecto importante se logró reducir el tiempo de aprobación de la documentación del Sistema y se actualizó a la nueva versión (4.6), el Aplicativo ISOLUCIÓN, el cual incluye el módulo para Seguridad y Salud en el Trabajo. 
En el segundo trimestre de 2018, se vienen ejecutando los 14 planes de trabajo del SIG, con la actualización de 37 procedimientos, 43 anexos y 3 caracterizaciones de proceso, se cumplió con el 57% del desarrollo de indicadores (de 8 procesos); se efectuó seguimiento a 29 acciones del plan institucional y 69 acciones de plan de mejoramiento. 
En cumplimiento del Plan de Sensibilización, se llevó a cabo la inducción sobre el SIG con una participación de 112 servidores, en donde se capacitó sobre los lineamientos generales del SIG, y cada uno de los subsistemas que lo componen; y se dio capacitación a los directivos de la Entidad en el SGSST.
Adicionalmente, en el marco de la evaluación y control del SIG, la oficina de Control Interno inició y/o realizó 11 auditorías a procesos y como medida de monitoreo a planes de mejoramiento, se recordaron compromisos para cada caso (Contraloría Distrital y por procesos), se recomendó la autoevaluación como una actividad periódica que cada dependencia y proceso deben ejecutar y se realizó evaluación y seguimientos a planes de manejo de riesgos de corrupción. Por otra parte, desde el área de Servicio al Ciudadano y Correspondencia, se protocolizó el documento de atención a PQR´S y se actualizó la matriz DOFA y Mapa de Riesgos. Finalmente, desde el Direccionamiento Estratégico, la oficina de Control Interno Disciplinario, atendió la auditoría al proceso, en la cual no obtuvo ninguna no conformidad; se propuso plan de mejora para cerrar hallazgo de auditoría 2017, determinando la no procedencia de incluir al proceso procedimientos, teniendo en cuenta que se deben adoptar los indicados por la Alcaldía Mayor.</t>
  </si>
  <si>
    <t>La SDA aportó a través de este proyecto a los siguientes cuatro (4) componentes:
1. Control Interno: Durante las vigencias 2016 y 2017 se dio cumplimiento al Programa Anual de Auditorías Internas, a seguimientos a Planes de Mejoramiento por Procesos y Planes de Manejo de Riesgos; todos los informes normativos se presentaron. Frente al primer semestre de 2018, se han realizado auditorías internas a 8 de los 14 procesos del Sistema Integrado de Gestión y se iniciaron 3 más. Se realizó evaluación y seguimientos a planes de mejoramiento por procesos e institucional-Contraloría Distrital, a planes de manejo de riesgos de gestión y de corrupción; se realizó seguimiento a indicadores de gestión de los procesos y se presentaron 17 informes normativos.
6. Gobierno en línea: Durante las vigencias 2016 y 2017 se llevó a cabo la inscripción de 9 trámites en el Sistema Único de Información y Trámites -SUIT y el primer semestre de la vigencia 2018 se realizó revisión normativa y técnica de 5 trámites a inscribir y se formuló estrategia de racionalización; se participó en la consolidación del Plan Anticorrupción y de Atención al Ciudadano con información de los componentes antitrámites, rendición de cuentas, atención al ciudadano y transparencia y acceso a la información pública. Se generaron certificados de confiabilidad mes a mes de la información publicada en la Guía de Trámites y Servicios Portal Bogotá, garantizando que la misma se encuentra actualizada de cara a los usuarios de la Entidad y en la página web institucional.
7. Rendición de Cuentas: Desde la culminación de la implementación de las Leyes 1712 de 2014 y 1474 de 2011 (vigencias 2016 y 2017), hasta la actualización y mantenimiento, que se ha venido llevando a cabo desde finales de 2017 y durante el primer trimestre de 2018, se han utilizado mecanismos que permiten a la ciudadanía y a las organizaciones involucrarse en la formulación, ejecución, control y evaluación de la gestión pública; para este último caso, se actualizó información de puntos de atención; de políticas, lineamientos y manuales; informe de gestión, evaluación y auditoría; planes de mejoramiento; info. para población vulnerable; defensa judicial; info. contractual y su ejecución; costos de reproducción; y se incluyó información normativa. Lo anterior, materializado en el Botón de Transparencia y Acceso a la Información.
8. Atención al Ciudadano: Durante el segundo semestre de 2016 se brindó atención a 20.046 ciudadanos, así mismo en la vigencia 2017 se atendieron un total de 119.808 usuarios y se llevó a cabo una acción de racionalización administrativa, con el cambio de punto de atención CADE Muzú por Súper CADE Engativá. Para la vigencia 2018, durante el primer trimestre 2018, se atendió a 21.467 ciudadanos y durante el segundo trimestre a 35.914 ciudadanos, de los cuales 9.191 en canal presencial, 3.416 en canal telefónico y 23.307 en canal virtual.</t>
  </si>
  <si>
    <t>Identificación de debilidades en los controles implementados por la entidad, a partir de las cuales se han desarrollado mejoras con el propósito de: fortalecer el Sistema Integrado, cumplir con las funciones otorgadas por la ley y los objetivos institucionales que permiten a su vez mejorar la prestación de los servicios a la ciudadanía y demás partes interesadas.
Facilidad de acceder a servicios institucionales, por medio de los diferentes canales de atención.
Simplificación y estandarización de información institucional, a través de la información publicada en el Sistema Único de Información y Trámites (SUIT), facilitando el acceso a los mismos por parte de la ciudadanía.
La Rendición de cuentas y el control social tienen como beneficio incrementar la corresponsabilidad, la transparencia y la integridad en la gestión pública, orientada a  la construcción conjunta y propositiva entre autoridades y ciudadanos.</t>
  </si>
  <si>
    <t>Programa Anual de Auditoria vigencia 2018, informes de auditorías e informes normativos encontrados en el archivo de gestión de la Oficina de Control Interno y en página web: http://www.ambientebogota.gov.co/web/sda/control-interno y en el sistema FOREST.
Formatos de control a la gestión del área de Servicio al Ciudadano y Correspondencia, como: Registro y Control de Servicio al Ciudadano en la SDA.
Informe de encuestas de percepción y satisfacción ciudadana, desarrollados de manera mensual y publicados en la herramienta ISOLUCION.
Guía de Trámites y Servicios Portal Bogotá y SUIT
Página web de la Entidad (http://www.ambientebogota.gov.co/web/transparencia/inicio) y (http://www.ambientebogota.gov.co/web/sda/control-interno).</t>
  </si>
  <si>
    <t>Archivo físico de Autos y Resoluciones en custodia y su base de datos.
Expedientes de procesos disciplinarios que incluyen actas de reparto, indagaciones preliminares, actos administrativos, autos, entre otros documentos relacionados.
Evidencias de publicación de Flash Disciplinarios, registrados en ISOLUCIÓN y correo electrónico. 
Base de datos de control de respuestas a Derechos de Petición de Concejales, Congresistas, Alcaldías Locales, solicitudes de proposiciones, y solicitudes de comentarios a Proyectos de Acuerdos y de Ley.
Concepto técnico No. 07011, 08-06-2018,
Oficios Aval patios transitorios (Bosa Central 2018EE131671, Santa Paz 2018EE147321, Las Brisas 2018EE134448 y Suba Salitre 2018EE147319)
Permisos de Ocupación de Cauce - Resoluciones 1689, 1690, 1691, 1696, 1692, 1695, 1693 Y 1694.
Permisos Silviculturales - Resolución 1699, 1714, 1713, 1719, 1715, 1716 y  1712.
Proyecto APP de Servicios funerarios, respuesta lineamientos a UAESP 2018EE120664.</t>
  </si>
  <si>
    <t>Incrementar 90 % la sostenibilidad del SIG en la SDA</t>
  </si>
  <si>
    <t>DESCRIPCIÓN DE LA ACTIVIDAD 2 TRIMESTRE 2018</t>
  </si>
  <si>
    <r>
      <t xml:space="preserve">Atender y gestionar la respuesta del 100% de los derechos de petición, proposiciones y comentarios a proyectos de acuerdo y de ley, radicados en la SDA por parte del Concejo de Bogotá, el Congreso de la </t>
    </r>
    <r>
      <rPr>
        <sz val="11"/>
        <color theme="1"/>
        <rFont val="Calibri"/>
        <family val="2"/>
        <scheme val="minor"/>
      </rPr>
      <t>República, Alcaldías Locales y demás entidades del orden Nacional, Departamental, Municipal y Distrital.</t>
    </r>
  </si>
  <si>
    <t>Realizar las gestiones necesarias para que se dé cumplimiento a los componentes del Plan Anticorrupción y de Atención al Ciudadano 2018, competentes a la Subsecretaría General y de Control Disciplinario.</t>
  </si>
  <si>
    <t>Realizar las gestiones necesarias para garantizar que la información alusiva al "Botón de Transparencia y Acceso a la Información", se encuentre disponible, actualizada y accesible para la ciudadanía.</t>
  </si>
  <si>
    <r>
      <t xml:space="preserve">Realizar control a la gestión desarrollada en los puntos de atención presencial de la Entidad, a través del  seguimiento a la satisfacción ciudadana, entrenamiento al recurso humano </t>
    </r>
    <r>
      <rPr>
        <sz val="11"/>
        <color theme="1"/>
        <rFont val="Calibri"/>
        <family val="2"/>
        <scheme val="minor"/>
      </rPr>
      <t xml:space="preserve"> y demás variables relevantes para prestar un buen servicio al usuario.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</si>
</sst>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4" formatCode="_(&quot;$&quot;\ * #,##0.00_);_(&quot;$&quot;\ * \(#,##0.00\);_(&quot;$&quot;\ * &quot;-&quot;??_);_(@_)"/>
    <numFmt numFmtId="43" formatCode="_(* #,##0.00_);_(* \(#,##0.00\);_(* &quot;-&quot;??_);_(@_)"/>
    <numFmt numFmtId="164" formatCode="_-* #,##0.00\ &quot;€&quot;_-;\-* #,##0.00\ &quot;€&quot;_-;_-* &quot;-&quot;??\ &quot;€&quot;_-;_-@_-"/>
    <numFmt numFmtId="165" formatCode="_-* #,##0.00\ _€_-;\-* #,##0.00\ _€_-;_-* &quot;-&quot;??\ _€_-;_-@_-"/>
    <numFmt numFmtId="166" formatCode="_ &quot;$&quot;\ * #,##0.00_ ;_ &quot;$&quot;\ * \-#,##0.00_ ;_ &quot;$&quot;\ * &quot;-&quot;??_ ;_ @_ "/>
    <numFmt numFmtId="167" formatCode="_ * #,##0.00_ ;_ * \-#,##0.00_ ;_ * &quot;-&quot;??_ ;_ @_ "/>
    <numFmt numFmtId="168" formatCode="_([$$-240A]\ * #,##0_);_([$$-240A]\ * \(#,##0\);_([$$-240A]\ * &quot;-&quot;??_);_(@_)"/>
    <numFmt numFmtId="169" formatCode="0.0%"/>
    <numFmt numFmtId="170" formatCode="_ * #,##0_ ;_ * \-#,##0_ ;_ * &quot;-&quot;??_ ;_ @_ "/>
    <numFmt numFmtId="171" formatCode="_(&quot;$&quot;* #,##0.00_);_(&quot;$&quot;* \(#,##0.00\);_(&quot;$&quot;* &quot;-&quot;??_);_(@_)"/>
    <numFmt numFmtId="172" formatCode="_-* #,##0\ _€_-;\-* #,##0\ _€_-;_-* &quot;-&quot;??\ _€_-;_-@_-"/>
    <numFmt numFmtId="173" formatCode="_-* #,##0\ &quot;€&quot;_-;\-* #,##0\ &quot;€&quot;_-;_-* &quot;-&quot;??\ &quot;€&quot;_-;_-@_-"/>
    <numFmt numFmtId="174" formatCode="[$$-240A]\ #,##0"/>
    <numFmt numFmtId="175" formatCode="_(&quot;$&quot;* #,##0_);_(&quot;$&quot;* \(#,##0\);_(&quot;$&quot;* &quot;-&quot;??_);_(@_)"/>
    <numFmt numFmtId="176" formatCode="_(&quot;$&quot;\ * #,##0_);_(&quot;$&quot;\ * \(#,##0\);_(&quot;$&quot;\ * &quot;-&quot;??_);_(@_)"/>
  </numFmts>
  <fonts count="10">
    <font>
      <sz val="11"/>
      <color theme="1"/>
      <name val="Calibri"/>
      <family val="2"/>
      <scheme val="minor"/>
    </font>
    <font>
      <sz val="10"/>
      <name val="Arial"/>
      <family val="2"/>
    </font>
    <font>
      <sz val="11"/>
      <color indexed="8"/>
      <name val="Calibri"/>
      <family val="2"/>
    </font>
    <font>
      <sz val="8"/>
      <name val="Calibri"/>
      <family val="2"/>
    </font>
    <font>
      <b/>
      <sz val="11"/>
      <color theme="1"/>
      <name val="Calibri"/>
      <family val="2"/>
      <scheme val="minor"/>
    </font>
    <font>
      <sz val="11"/>
      <name val="Calibri"/>
      <family val="2"/>
      <scheme val="minor"/>
    </font>
    <font>
      <b/>
      <sz val="11"/>
      <color indexed="8"/>
      <name val="Calibri"/>
      <family val="2"/>
      <scheme val="minor"/>
    </font>
    <font>
      <b/>
      <sz val="11"/>
      <name val="Calibri"/>
      <family val="2"/>
      <scheme val="minor"/>
    </font>
    <font>
      <sz val="11"/>
      <color indexed="8"/>
      <name val="Calibri"/>
      <family val="2"/>
      <scheme val="minor"/>
    </font>
    <font>
      <u val="single"/>
      <sz val="11"/>
      <name val="Calibri"/>
      <family val="2"/>
      <scheme val="minor"/>
    </font>
  </fonts>
  <fills count="11">
    <fill>
      <patternFill/>
    </fill>
    <fill>
      <patternFill patternType="gray125"/>
    </fill>
    <fill>
      <patternFill patternType="solid">
        <fgColor rgb="FF92D050"/>
        <bgColor indexed="64"/>
      </patternFill>
    </fill>
    <fill>
      <patternFill patternType="solid">
        <fgColor theme="0"/>
        <bgColor indexed="64"/>
      </patternFill>
    </fill>
    <fill>
      <patternFill patternType="solid">
        <fgColor theme="8" tint="0.7999799847602844"/>
        <bgColor indexed="64"/>
      </patternFill>
    </fill>
    <fill>
      <patternFill patternType="solid">
        <fgColor theme="0" tint="-0.24997000396251678"/>
        <bgColor indexed="64"/>
      </patternFill>
    </fill>
    <fill>
      <patternFill patternType="solid">
        <fgColor theme="6" tint="0.7999799847602844"/>
        <bgColor indexed="64"/>
      </patternFill>
    </fill>
    <fill>
      <patternFill patternType="solid">
        <fgColor rgb="FF7BB800"/>
        <bgColor indexed="64"/>
      </patternFill>
    </fill>
    <fill>
      <patternFill patternType="solid">
        <fgColor indexed="9"/>
        <bgColor indexed="64"/>
      </patternFill>
    </fill>
    <fill>
      <patternFill patternType="solid">
        <fgColor rgb="FF00B050"/>
        <bgColor indexed="64"/>
      </patternFill>
    </fill>
    <fill>
      <patternFill patternType="solid">
        <fgColor theme="4" tint="0.5999900102615356"/>
        <bgColor indexed="64"/>
      </patternFill>
    </fill>
  </fills>
  <borders count="18">
    <border>
      <left/>
      <right/>
      <top/>
      <bottom/>
      <diagonal/>
    </border>
    <border>
      <left style="thin"/>
      <right style="thin"/>
      <top style="thin"/>
      <bottom style="medium"/>
    </border>
    <border>
      <left style="thin"/>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
      <left style="medium"/>
      <right/>
      <top/>
      <bottom/>
    </border>
    <border>
      <left style="thin"/>
      <right/>
      <top style="thin"/>
      <bottom style="thin"/>
    </border>
    <border>
      <left style="thin"/>
      <right style="thin"/>
      <top style="thin"/>
      <bottom/>
    </border>
    <border>
      <left/>
      <right/>
      <top style="thin"/>
      <bottom style="thin"/>
    </border>
    <border>
      <left/>
      <right style="thin"/>
      <top style="thin"/>
      <bottom style="thin"/>
    </border>
    <border>
      <left style="thin"/>
      <right style="thin"/>
      <top/>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4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0"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1"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170" fontId="1" fillId="0" borderId="0" applyFont="0" applyFill="0" applyBorder="0" applyAlignment="0" applyProtection="0"/>
    <xf numFmtId="44" fontId="0" fillId="0" borderId="0" applyFont="0" applyFill="0" applyBorder="0" applyAlignment="0" applyProtection="0"/>
    <xf numFmtId="171" fontId="1" fillId="0" borderId="0" applyFont="0" applyFill="0" applyBorder="0" applyAlignment="0" applyProtection="0"/>
    <xf numFmtId="164"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cellStyleXfs>
  <cellXfs count="235">
    <xf numFmtId="0" fontId="0" fillId="0" borderId="0" xfId="0"/>
    <xf numFmtId="0" fontId="5" fillId="0" borderId="0" xfId="37" applyFont="1" applyBorder="1">
      <alignment/>
      <protection/>
    </xf>
    <xf numFmtId="0" fontId="5" fillId="0" borderId="0" xfId="37" applyFont="1" applyBorder="1" applyAlignment="1">
      <alignment wrapText="1"/>
      <protection/>
    </xf>
    <xf numFmtId="0" fontId="5" fillId="0" borderId="0" xfId="37" applyFont="1">
      <alignment/>
      <protection/>
    </xf>
    <xf numFmtId="0" fontId="7" fillId="2" borderId="1" xfId="37" applyFont="1" applyFill="1" applyBorder="1" applyAlignment="1">
      <alignment horizontal="center" vertical="center" wrapText="1"/>
      <protection/>
    </xf>
    <xf numFmtId="0" fontId="8" fillId="2" borderId="2" xfId="37" applyFont="1" applyFill="1" applyBorder="1" applyAlignment="1">
      <alignment horizontal="left" vertical="center" wrapText="1"/>
      <protection/>
    </xf>
    <xf numFmtId="3" fontId="8" fillId="3" borderId="2" xfId="37" applyNumberFormat="1" applyFont="1" applyFill="1" applyBorder="1" applyAlignment="1">
      <alignment horizontal="center" vertical="center" wrapText="1"/>
      <protection/>
    </xf>
    <xf numFmtId="3" fontId="8" fillId="0" borderId="2" xfId="37" applyNumberFormat="1" applyFont="1" applyFill="1" applyBorder="1" applyAlignment="1">
      <alignment horizontal="center" vertical="center" wrapText="1"/>
      <protection/>
    </xf>
    <xf numFmtId="168" fontId="8" fillId="0" borderId="2" xfId="0" applyNumberFormat="1" applyFont="1" applyFill="1" applyBorder="1" applyAlignment="1">
      <alignment horizontal="right" vertical="center"/>
    </xf>
    <xf numFmtId="9" fontId="5" fillId="0" borderId="2" xfId="42" applyFont="1" applyFill="1" applyBorder="1" applyAlignment="1">
      <alignment horizontal="center" vertical="center" wrapText="1"/>
    </xf>
    <xf numFmtId="9" fontId="8" fillId="3" borderId="2" xfId="42" applyFont="1" applyFill="1" applyBorder="1" applyAlignment="1">
      <alignment horizontal="center" vertical="center" wrapText="1"/>
    </xf>
    <xf numFmtId="169" fontId="8" fillId="0" borderId="2" xfId="42" applyNumberFormat="1" applyFont="1" applyFill="1" applyBorder="1" applyAlignment="1">
      <alignment horizontal="center" vertical="center" wrapText="1"/>
    </xf>
    <xf numFmtId="0" fontId="8" fillId="2" borderId="2" xfId="37" applyFont="1" applyFill="1" applyBorder="1" applyAlignment="1">
      <alignment vertical="center" wrapText="1"/>
      <protection/>
    </xf>
    <xf numFmtId="165" fontId="8" fillId="0" borderId="2" xfId="23" applyFont="1" applyFill="1" applyBorder="1" applyAlignment="1">
      <alignment horizontal="center" vertical="center" wrapText="1"/>
    </xf>
    <xf numFmtId="4" fontId="8" fillId="0" borderId="2" xfId="37" applyNumberFormat="1" applyFont="1" applyFill="1" applyBorder="1" applyAlignment="1">
      <alignment horizontal="center" vertical="center" wrapText="1"/>
      <protection/>
    </xf>
    <xf numFmtId="3" fontId="5" fillId="3" borderId="2" xfId="37" applyNumberFormat="1" applyFont="1" applyFill="1" applyBorder="1" applyAlignment="1">
      <alignment horizontal="center" vertical="center" wrapText="1"/>
      <protection/>
    </xf>
    <xf numFmtId="3" fontId="9" fillId="0" borderId="2" xfId="37" applyNumberFormat="1" applyFont="1" applyFill="1" applyBorder="1" applyAlignment="1">
      <alignment horizontal="center" vertical="center" wrapText="1"/>
      <protection/>
    </xf>
    <xf numFmtId="0" fontId="5" fillId="3" borderId="0" xfId="37" applyFont="1" applyFill="1" applyBorder="1">
      <alignment/>
      <protection/>
    </xf>
    <xf numFmtId="0" fontId="5" fillId="3" borderId="0" xfId="37" applyFont="1" applyFill="1" applyBorder="1" applyAlignment="1">
      <alignment wrapText="1"/>
      <protection/>
    </xf>
    <xf numFmtId="0" fontId="5" fillId="4" borderId="0" xfId="37" applyFont="1" applyFill="1" applyBorder="1">
      <alignment/>
      <protection/>
    </xf>
    <xf numFmtId="0" fontId="5" fillId="4" borderId="0" xfId="37" applyFont="1" applyFill="1">
      <alignment/>
      <protection/>
    </xf>
    <xf numFmtId="168" fontId="5" fillId="3" borderId="2" xfId="23" applyNumberFormat="1" applyFont="1" applyFill="1" applyBorder="1" applyAlignment="1">
      <alignment/>
    </xf>
    <xf numFmtId="168" fontId="5" fillId="0" borderId="2" xfId="23" applyNumberFormat="1" applyFont="1" applyFill="1" applyBorder="1" applyAlignment="1">
      <alignment/>
    </xf>
    <xf numFmtId="168" fontId="8" fillId="3" borderId="2" xfId="37" applyNumberFormat="1" applyFont="1" applyFill="1" applyBorder="1" applyAlignment="1">
      <alignment vertical="center" wrapText="1"/>
      <protection/>
    </xf>
    <xf numFmtId="168" fontId="7" fillId="5" borderId="2" xfId="28" applyNumberFormat="1" applyFont="1" applyFill="1" applyBorder="1" applyAlignment="1">
      <alignment horizontal="center" vertical="center"/>
    </xf>
    <xf numFmtId="165" fontId="5" fillId="3" borderId="0" xfId="23" applyFont="1" applyFill="1" applyBorder="1"/>
    <xf numFmtId="0" fontId="5" fillId="6" borderId="0" xfId="37" applyFont="1" applyFill="1" applyBorder="1">
      <alignment/>
      <protection/>
    </xf>
    <xf numFmtId="0" fontId="5" fillId="6" borderId="0" xfId="37" applyFont="1" applyFill="1">
      <alignment/>
      <protection/>
    </xf>
    <xf numFmtId="165" fontId="5" fillId="0" borderId="0" xfId="23" applyFont="1" applyBorder="1"/>
    <xf numFmtId="175" fontId="5" fillId="0" borderId="0" xfId="37" applyNumberFormat="1" applyFont="1">
      <alignment/>
      <protection/>
    </xf>
    <xf numFmtId="165" fontId="5" fillId="0" borderId="0" xfId="37" applyNumberFormat="1" applyFont="1" applyBorder="1">
      <alignment/>
      <protection/>
    </xf>
    <xf numFmtId="0" fontId="5" fillId="0" borderId="2" xfId="37" applyFont="1" applyBorder="1">
      <alignment/>
      <protection/>
    </xf>
    <xf numFmtId="0" fontId="7" fillId="0" borderId="2" xfId="34" applyFont="1" applyBorder="1" applyAlignment="1">
      <alignment horizontal="center" vertical="center" wrapText="1"/>
      <protection/>
    </xf>
    <xf numFmtId="176" fontId="5" fillId="0" borderId="2" xfId="31" applyNumberFormat="1" applyFont="1" applyBorder="1" applyAlignment="1">
      <alignment horizontal="center"/>
    </xf>
    <xf numFmtId="9" fontId="5" fillId="0" borderId="2" xfId="40" applyFont="1" applyBorder="1" applyAlignment="1">
      <alignment/>
    </xf>
    <xf numFmtId="0" fontId="7" fillId="0" borderId="0" xfId="37" applyFont="1" applyBorder="1" applyAlignment="1">
      <alignment horizontal="center" vertical="center"/>
      <protection/>
    </xf>
    <xf numFmtId="0" fontId="5" fillId="0" borderId="2" xfId="34" applyFont="1" applyBorder="1" applyAlignment="1">
      <alignment horizontal="center"/>
      <protection/>
    </xf>
    <xf numFmtId="0" fontId="5" fillId="0" borderId="2" xfId="34" applyFont="1" applyBorder="1" applyAlignment="1">
      <alignment horizontal="left"/>
      <protection/>
    </xf>
    <xf numFmtId="9" fontId="5" fillId="0" borderId="2" xfId="40" applyFont="1" applyBorder="1" applyAlignment="1">
      <alignment horizontal="center"/>
    </xf>
    <xf numFmtId="176" fontId="5" fillId="0" borderId="2" xfId="34" applyNumberFormat="1" applyFont="1" applyBorder="1" applyAlignment="1">
      <alignment/>
      <protection/>
    </xf>
    <xf numFmtId="0" fontId="5" fillId="3" borderId="2" xfId="34" applyFont="1" applyFill="1" applyBorder="1" applyAlignment="1">
      <alignment horizontal="center"/>
      <protection/>
    </xf>
    <xf numFmtId="9" fontId="5" fillId="3" borderId="2" xfId="34" applyNumberFormat="1" applyFont="1" applyFill="1" applyBorder="1" applyAlignment="1">
      <alignment horizontal="center"/>
      <protection/>
    </xf>
    <xf numFmtId="176" fontId="5" fillId="3" borderId="2" xfId="34" applyNumberFormat="1" applyFont="1" applyFill="1" applyBorder="1" applyAlignment="1" applyProtection="1">
      <alignment/>
      <protection locked="0"/>
    </xf>
    <xf numFmtId="176" fontId="5" fillId="0" borderId="0" xfId="31" applyNumberFormat="1" applyFont="1" applyAlignment="1">
      <alignment horizontal="center"/>
    </xf>
    <xf numFmtId="0" fontId="5" fillId="0" borderId="2" xfId="37" applyFont="1" applyFill="1" applyBorder="1" applyAlignment="1">
      <alignment horizontal="center"/>
      <protection/>
    </xf>
    <xf numFmtId="0" fontId="7" fillId="0" borderId="2" xfId="37" applyFont="1" applyBorder="1" applyAlignment="1">
      <alignment horizontal="center" vertical="center" wrapText="1"/>
      <protection/>
    </xf>
    <xf numFmtId="0" fontId="5" fillId="0" borderId="0" xfId="37" applyFont="1" applyAlignment="1">
      <alignment/>
      <protection/>
    </xf>
    <xf numFmtId="176" fontId="5" fillId="0" borderId="0" xfId="34" applyNumberFormat="1" applyFont="1" applyAlignment="1">
      <alignment horizontal="center"/>
      <protection/>
    </xf>
    <xf numFmtId="0" fontId="5" fillId="0" borderId="2" xfId="37" applyFont="1" applyBorder="1" applyAlignment="1">
      <alignment horizontal="left"/>
      <protection/>
    </xf>
    <xf numFmtId="176" fontId="5" fillId="0" borderId="2" xfId="37" applyNumberFormat="1" applyFont="1" applyBorder="1">
      <alignment/>
      <protection/>
    </xf>
    <xf numFmtId="0" fontId="5" fillId="0" borderId="0" xfId="37" applyFont="1" applyAlignment="1">
      <alignment horizontal="center"/>
      <protection/>
    </xf>
    <xf numFmtId="0" fontId="5" fillId="0" borderId="0" xfId="37" applyFont="1" applyFill="1" applyAlignment="1">
      <alignment horizontal="center"/>
      <protection/>
    </xf>
    <xf numFmtId="0" fontId="5" fillId="0" borderId="0" xfId="34" applyFont="1" applyBorder="1" applyAlignment="1">
      <alignment vertical="center"/>
      <protection/>
    </xf>
    <xf numFmtId="0" fontId="7" fillId="7" borderId="2" xfId="34" applyFont="1" applyFill="1" applyBorder="1" applyAlignment="1">
      <alignment horizontal="center" vertical="center" wrapText="1"/>
      <protection/>
    </xf>
    <xf numFmtId="0" fontId="7" fillId="0" borderId="0" xfId="34" applyFont="1" applyAlignment="1">
      <alignment vertical="center"/>
      <protection/>
    </xf>
    <xf numFmtId="0" fontId="5" fillId="0" borderId="0" xfId="34" applyFont="1" applyAlignment="1">
      <alignment vertical="center"/>
      <protection/>
    </xf>
    <xf numFmtId="0" fontId="5" fillId="0" borderId="0" xfId="34" applyFont="1" applyFill="1" applyAlignment="1">
      <alignment horizontal="left" vertical="center"/>
      <protection/>
    </xf>
    <xf numFmtId="10" fontId="5" fillId="0" borderId="0" xfId="34" applyNumberFormat="1" applyFont="1" applyAlignment="1">
      <alignment vertical="center"/>
      <protection/>
    </xf>
    <xf numFmtId="10" fontId="5" fillId="0" borderId="0" xfId="34" applyNumberFormat="1" applyFont="1" applyAlignment="1">
      <alignment horizontal="center" vertical="center"/>
      <protection/>
    </xf>
    <xf numFmtId="0" fontId="5" fillId="8" borderId="0" xfId="34" applyFont="1" applyFill="1" applyBorder="1" applyAlignment="1">
      <alignment vertical="center"/>
      <protection/>
    </xf>
    <xf numFmtId="0" fontId="7" fillId="7" borderId="2" xfId="34" applyFont="1" applyFill="1" applyBorder="1" applyAlignment="1">
      <alignment horizontal="center" vertical="center" textRotation="180" wrapText="1"/>
      <protection/>
    </xf>
    <xf numFmtId="10" fontId="7" fillId="7" borderId="2" xfId="34" applyNumberFormat="1" applyFont="1" applyFill="1" applyBorder="1" applyAlignment="1">
      <alignment horizontal="center" vertical="center" wrapText="1"/>
      <protection/>
    </xf>
    <xf numFmtId="169" fontId="5" fillId="9" borderId="2" xfId="0" applyNumberFormat="1" applyFont="1" applyFill="1" applyBorder="1" applyAlignment="1">
      <alignment vertical="center"/>
    </xf>
    <xf numFmtId="10" fontId="0" fillId="10" borderId="2" xfId="0" applyNumberFormat="1" applyFont="1" applyFill="1" applyBorder="1" applyAlignment="1">
      <alignment horizontal="center" vertical="center"/>
    </xf>
    <xf numFmtId="10" fontId="5" fillId="10" borderId="2" xfId="0" applyNumberFormat="1" applyFont="1" applyFill="1" applyBorder="1" applyAlignment="1">
      <alignment horizontal="center" vertical="center"/>
    </xf>
    <xf numFmtId="169" fontId="5" fillId="9" borderId="2" xfId="0" applyNumberFormat="1" applyFont="1" applyFill="1" applyBorder="1" applyAlignment="1">
      <alignment horizontal="center" vertical="center"/>
    </xf>
    <xf numFmtId="0" fontId="5" fillId="8" borderId="0" xfId="34" applyFont="1" applyFill="1" applyAlignment="1">
      <alignment vertical="center"/>
      <protection/>
    </xf>
    <xf numFmtId="169" fontId="5" fillId="2" borderId="2" xfId="0" applyNumberFormat="1" applyFont="1" applyFill="1" applyBorder="1" applyAlignment="1">
      <alignment vertical="center"/>
    </xf>
    <xf numFmtId="10" fontId="0" fillId="3" borderId="2" xfId="34" applyNumberFormat="1" applyFont="1" applyFill="1" applyBorder="1" applyAlignment="1">
      <alignment horizontal="center" vertical="center" wrapText="1"/>
      <protection/>
    </xf>
    <xf numFmtId="10" fontId="5" fillId="3" borderId="2" xfId="34" applyNumberFormat="1" applyFont="1" applyFill="1" applyBorder="1" applyAlignment="1">
      <alignment horizontal="center" vertical="center" wrapText="1"/>
      <protection/>
    </xf>
    <xf numFmtId="169" fontId="5" fillId="2" borderId="2" xfId="0" applyNumberFormat="1" applyFont="1" applyFill="1" applyBorder="1" applyAlignment="1">
      <alignment horizontal="center" vertical="center"/>
    </xf>
    <xf numFmtId="10" fontId="0" fillId="0" borderId="2" xfId="34" applyNumberFormat="1" applyFont="1" applyFill="1" applyBorder="1" applyAlignment="1">
      <alignment horizontal="center" vertical="center" wrapText="1"/>
      <protection/>
    </xf>
    <xf numFmtId="10" fontId="5" fillId="0" borderId="2" xfId="34" applyNumberFormat="1" applyFont="1" applyFill="1" applyBorder="1" applyAlignment="1">
      <alignment horizontal="center" vertical="center" wrapText="1"/>
      <protection/>
    </xf>
    <xf numFmtId="169" fontId="5" fillId="0" borderId="2" xfId="0" applyNumberFormat="1" applyFont="1" applyFill="1" applyBorder="1" applyAlignment="1">
      <alignment horizontal="center" vertical="center"/>
    </xf>
    <xf numFmtId="169" fontId="5" fillId="3" borderId="2" xfId="0" applyNumberFormat="1" applyFont="1" applyFill="1" applyBorder="1" applyAlignment="1">
      <alignment horizontal="center" vertical="center"/>
    </xf>
    <xf numFmtId="0" fontId="5" fillId="3" borderId="0" xfId="34" applyFont="1" applyFill="1" applyAlignment="1">
      <alignment vertical="center"/>
      <protection/>
    </xf>
    <xf numFmtId="0" fontId="7" fillId="7" borderId="2" xfId="34" applyFont="1" applyFill="1" applyBorder="1" applyAlignment="1">
      <alignment horizontal="justify" vertical="center" wrapText="1"/>
      <protection/>
    </xf>
    <xf numFmtId="0" fontId="0" fillId="0" borderId="0" xfId="0" applyFont="1" applyFill="1" applyAlignment="1">
      <alignment vertical="center"/>
    </xf>
    <xf numFmtId="0" fontId="5" fillId="0" borderId="0" xfId="34" applyFont="1" applyAlignment="1">
      <alignment horizontal="left" vertical="center"/>
      <protection/>
    </xf>
    <xf numFmtId="0" fontId="0" fillId="0" borderId="0" xfId="0" applyFont="1" applyFill="1"/>
    <xf numFmtId="0" fontId="5" fillId="0" borderId="0" xfId="0" applyFont="1" applyFill="1"/>
    <xf numFmtId="0" fontId="5" fillId="0" borderId="0" xfId="0" applyFont="1" applyFill="1" applyAlignment="1">
      <alignment horizontal="center"/>
    </xf>
    <xf numFmtId="37" fontId="5" fillId="0" borderId="0" xfId="0" applyNumberFormat="1" applyFont="1" applyFill="1" applyAlignment="1">
      <alignment horizontal="center"/>
    </xf>
    <xf numFmtId="0" fontId="0" fillId="0" borderId="0" xfId="0" applyFont="1" applyFill="1" applyAlignment="1">
      <alignment horizontal="center"/>
    </xf>
    <xf numFmtId="172" fontId="0" fillId="0" borderId="0" xfId="0" applyNumberFormat="1" applyFont="1" applyFill="1" applyAlignment="1">
      <alignment horizontal="center"/>
    </xf>
    <xf numFmtId="0" fontId="0" fillId="0" borderId="0" xfId="0" applyFont="1" applyFill="1" applyAlignment="1">
      <alignment horizontal="center" vertical="center"/>
    </xf>
    <xf numFmtId="0" fontId="7" fillId="2" borderId="2" xfId="0" applyFont="1" applyFill="1" applyBorder="1" applyAlignment="1">
      <alignment horizontal="center" vertical="center" wrapText="1"/>
    </xf>
    <xf numFmtId="0" fontId="5" fillId="2" borderId="2" xfId="0" applyFont="1" applyFill="1" applyBorder="1" applyAlignment="1" applyProtection="1">
      <alignment horizontal="center" vertical="center" wrapText="1"/>
      <protection locked="0"/>
    </xf>
    <xf numFmtId="3" fontId="5" fillId="0" borderId="2" xfId="0" applyNumberFormat="1" applyFont="1" applyFill="1" applyBorder="1" applyAlignment="1">
      <alignment horizontal="center" vertical="center" wrapText="1"/>
    </xf>
    <xf numFmtId="10" fontId="0" fillId="3" borderId="2" xfId="39" applyNumberFormat="1" applyFont="1" applyFill="1" applyBorder="1" applyAlignment="1">
      <alignment horizontal="center" vertical="center"/>
    </xf>
    <xf numFmtId="10" fontId="0" fillId="3" borderId="2" xfId="42" applyNumberFormat="1" applyFont="1" applyFill="1" applyBorder="1" applyAlignment="1">
      <alignment horizontal="center" vertical="center"/>
    </xf>
    <xf numFmtId="0" fontId="8" fillId="0" borderId="2" xfId="0" applyFont="1" applyFill="1" applyBorder="1" applyAlignment="1">
      <alignment horizontal="center" vertical="center"/>
    </xf>
    <xf numFmtId="3" fontId="5" fillId="0" borderId="2" xfId="28" applyNumberFormat="1" applyFont="1" applyFill="1" applyBorder="1" applyAlignment="1">
      <alignment horizontal="center" vertical="center" wrapText="1"/>
    </xf>
    <xf numFmtId="37" fontId="6" fillId="0" borderId="2" xfId="27" applyNumberFormat="1" applyFont="1" applyFill="1" applyBorder="1" applyAlignment="1">
      <alignment horizontal="center" vertical="center"/>
    </xf>
    <xf numFmtId="9" fontId="5" fillId="0" borderId="2" xfId="0" applyNumberFormat="1" applyFont="1" applyFill="1" applyBorder="1" applyAlignment="1">
      <alignment horizontal="center" vertical="center" wrapText="1"/>
    </xf>
    <xf numFmtId="9" fontId="5" fillId="3" borderId="2" xfId="0" applyNumberFormat="1" applyFont="1" applyFill="1" applyBorder="1" applyAlignment="1">
      <alignment horizontal="center" vertical="center" wrapText="1"/>
    </xf>
    <xf numFmtId="10" fontId="0" fillId="0" borderId="2" xfId="39" applyNumberFormat="1" applyFont="1" applyFill="1" applyBorder="1" applyAlignment="1">
      <alignment horizontal="center" vertical="center"/>
    </xf>
    <xf numFmtId="168" fontId="6" fillId="5" borderId="2" xfId="0" applyNumberFormat="1" applyFont="1" applyFill="1" applyBorder="1" applyAlignment="1">
      <alignment horizontal="center" vertical="center"/>
    </xf>
    <xf numFmtId="3" fontId="7" fillId="5" borderId="2" xfId="28" applyNumberFormat="1" applyFont="1" applyFill="1" applyBorder="1" applyAlignment="1">
      <alignment horizontal="center" vertical="center" wrapText="1"/>
    </xf>
    <xf numFmtId="168" fontId="6" fillId="0" borderId="2" xfId="0" applyNumberFormat="1" applyFont="1" applyFill="1" applyBorder="1" applyAlignment="1">
      <alignment horizontal="center" vertical="center"/>
    </xf>
    <xf numFmtId="0" fontId="8" fillId="3" borderId="2" xfId="0" applyFont="1" applyFill="1" applyBorder="1" applyAlignment="1">
      <alignment horizontal="center" vertical="center"/>
    </xf>
    <xf numFmtId="168" fontId="8" fillId="0" borderId="2" xfId="0" applyNumberFormat="1" applyFont="1" applyFill="1" applyBorder="1" applyAlignment="1">
      <alignment horizontal="center" vertical="center"/>
    </xf>
    <xf numFmtId="168" fontId="5" fillId="0" borderId="0" xfId="0" applyNumberFormat="1" applyFont="1" applyFill="1" applyAlignment="1">
      <alignment horizontal="center"/>
    </xf>
    <xf numFmtId="173" fontId="0" fillId="0" borderId="0" xfId="27" applyNumberFormat="1" applyFont="1" applyFill="1"/>
    <xf numFmtId="0" fontId="5" fillId="2" borderId="1" xfId="0" applyFont="1" applyFill="1" applyBorder="1" applyAlignment="1">
      <alignment horizontal="center" vertical="center" wrapText="1"/>
    </xf>
    <xf numFmtId="0" fontId="5" fillId="3" borderId="3" xfId="0" applyFont="1" applyFill="1" applyBorder="1" applyAlignment="1">
      <alignment vertical="top" wrapText="1"/>
    </xf>
    <xf numFmtId="0" fontId="5" fillId="3" borderId="4" xfId="0" applyFont="1" applyFill="1" applyBorder="1" applyAlignment="1">
      <alignment vertical="top" wrapText="1"/>
    </xf>
    <xf numFmtId="0" fontId="5" fillId="3" borderId="4" xfId="0" applyFont="1" applyFill="1" applyBorder="1" applyAlignment="1">
      <alignment horizontal="center" vertical="center" wrapText="1"/>
    </xf>
    <xf numFmtId="0" fontId="0" fillId="3" borderId="4" xfId="0" applyFont="1" applyFill="1" applyBorder="1"/>
    <xf numFmtId="0" fontId="0" fillId="3" borderId="5" xfId="0" applyFont="1" applyFill="1" applyBorder="1"/>
    <xf numFmtId="0" fontId="8" fillId="0" borderId="0" xfId="0" applyFont="1"/>
    <xf numFmtId="0" fontId="7"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8" fillId="0" borderId="2" xfId="0" applyFont="1" applyFill="1" applyBorder="1" applyAlignment="1">
      <alignment horizontal="justify" vertical="center" wrapText="1"/>
    </xf>
    <xf numFmtId="0" fontId="8" fillId="0" borderId="2" xfId="0" applyFont="1" applyFill="1" applyBorder="1" applyAlignment="1">
      <alignment horizontal="center" vertical="center" wrapText="1"/>
    </xf>
    <xf numFmtId="9" fontId="8" fillId="0" borderId="2" xfId="39" applyFont="1" applyBorder="1" applyAlignment="1">
      <alignment horizontal="center" vertical="center"/>
    </xf>
    <xf numFmtId="0" fontId="8" fillId="0" borderId="6" xfId="0" applyFont="1" applyFill="1" applyBorder="1" applyAlignment="1">
      <alignment horizontal="center" vertical="center"/>
    </xf>
    <xf numFmtId="169" fontId="8" fillId="0" borderId="2" xfId="39" applyNumberFormat="1" applyFont="1" applyBorder="1" applyAlignment="1">
      <alignment horizontal="center" vertical="center"/>
    </xf>
    <xf numFmtId="169" fontId="8" fillId="0" borderId="2" xfId="42" applyNumberFormat="1" applyFont="1" applyBorder="1" applyAlignment="1">
      <alignment horizontal="center" vertical="center"/>
    </xf>
    <xf numFmtId="0" fontId="8" fillId="0" borderId="2" xfId="0" applyFont="1" applyFill="1" applyBorder="1" applyAlignment="1">
      <alignment horizontal="left" vertical="top" wrapText="1"/>
    </xf>
    <xf numFmtId="172" fontId="8" fillId="0" borderId="2" xfId="23" applyNumberFormat="1" applyFont="1" applyFill="1" applyBorder="1" applyAlignment="1">
      <alignment horizontal="center" vertical="center" wrapText="1"/>
    </xf>
    <xf numFmtId="9" fontId="8" fillId="0" borderId="2" xfId="39" applyFont="1" applyFill="1" applyBorder="1" applyAlignment="1">
      <alignment horizontal="center" vertical="center"/>
    </xf>
    <xf numFmtId="169" fontId="8" fillId="0" borderId="2" xfId="39" applyNumberFormat="1" applyFont="1" applyFill="1" applyBorder="1" applyAlignment="1">
      <alignment horizontal="center" vertical="center"/>
    </xf>
    <xf numFmtId="9" fontId="8" fillId="0" borderId="2" xfId="42" applyFont="1" applyFill="1" applyBorder="1" applyAlignment="1">
      <alignment horizontal="center" vertical="center"/>
    </xf>
    <xf numFmtId="0" fontId="0" fillId="0" borderId="0" xfId="0" applyFont="1" applyFill="1" applyBorder="1"/>
    <xf numFmtId="10" fontId="7" fillId="7" borderId="2" xfId="34" applyNumberFormat="1" applyFont="1" applyFill="1" applyBorder="1" applyAlignment="1">
      <alignment horizontal="center" vertical="center" textRotation="180" wrapText="1"/>
      <protection/>
    </xf>
    <xf numFmtId="0" fontId="8" fillId="0" borderId="0" xfId="0" applyFont="1" applyAlignment="1">
      <alignment vertical="center"/>
    </xf>
    <xf numFmtId="10" fontId="5" fillId="0" borderId="2" xfId="0" applyNumberFormat="1" applyFont="1" applyFill="1" applyBorder="1" applyAlignment="1">
      <alignment horizontal="center" vertical="center" wrapText="1"/>
    </xf>
    <xf numFmtId="10" fontId="8" fillId="3" borderId="2" xfId="42" applyNumberFormat="1" applyFont="1" applyFill="1" applyBorder="1" applyAlignment="1">
      <alignment horizontal="center" vertical="center" wrapText="1"/>
    </xf>
    <xf numFmtId="176" fontId="5" fillId="3" borderId="0" xfId="34" applyNumberFormat="1" applyFont="1" applyFill="1" applyBorder="1" applyAlignment="1" applyProtection="1">
      <alignment horizontal="center"/>
      <protection locked="0"/>
    </xf>
    <xf numFmtId="10" fontId="8" fillId="0" borderId="2" xfId="39" applyNumberFormat="1" applyFont="1" applyFill="1" applyBorder="1" applyAlignment="1">
      <alignment horizontal="center" vertical="center"/>
    </xf>
    <xf numFmtId="0" fontId="5" fillId="3" borderId="2" xfId="0" applyFont="1" applyFill="1" applyBorder="1" applyAlignment="1">
      <alignment horizontal="left" vertical="top" wrapText="1"/>
    </xf>
    <xf numFmtId="10" fontId="5" fillId="0" borderId="2" xfId="0" applyNumberFormat="1" applyFont="1" applyFill="1" applyBorder="1" applyAlignment="1">
      <alignment horizontal="center" vertical="center"/>
    </xf>
    <xf numFmtId="10" fontId="5" fillId="3" borderId="2" xfId="0" applyNumberFormat="1" applyFont="1" applyFill="1" applyBorder="1" applyAlignment="1">
      <alignment horizontal="center" vertical="center"/>
    </xf>
    <xf numFmtId="10" fontId="8" fillId="0" borderId="2" xfId="39" applyNumberFormat="1" applyFont="1" applyBorder="1" applyAlignment="1">
      <alignment horizontal="center" vertical="center"/>
    </xf>
    <xf numFmtId="0" fontId="5" fillId="0" borderId="2" xfId="0" applyFont="1" applyFill="1" applyBorder="1" applyAlignment="1">
      <alignment horizontal="left" vertical="top" wrapText="1"/>
    </xf>
    <xf numFmtId="9" fontId="8" fillId="0" borderId="2" xfId="42" applyFont="1" applyFill="1" applyBorder="1" applyAlignment="1">
      <alignment horizontal="center" vertical="center" wrapText="1"/>
    </xf>
    <xf numFmtId="0" fontId="7" fillId="2" borderId="2" xfId="37" applyFont="1" applyFill="1" applyBorder="1" applyAlignment="1">
      <alignment horizontal="center" vertical="center" wrapText="1"/>
      <protection/>
    </xf>
    <xf numFmtId="168" fontId="8" fillId="3" borderId="2" xfId="28" applyNumberFormat="1" applyFont="1" applyFill="1" applyBorder="1" applyAlignment="1">
      <alignment horizontal="center" vertical="center" wrapText="1"/>
    </xf>
    <xf numFmtId="168" fontId="8" fillId="0" borderId="2" xfId="28" applyNumberFormat="1" applyFont="1" applyFill="1" applyBorder="1" applyAlignment="1">
      <alignment horizontal="center" vertical="center" wrapText="1"/>
    </xf>
    <xf numFmtId="174" fontId="8" fillId="2" borderId="2" xfId="37" applyNumberFormat="1" applyFont="1" applyFill="1" applyBorder="1" applyAlignment="1">
      <alignment vertical="center" wrapText="1"/>
      <protection/>
    </xf>
    <xf numFmtId="174" fontId="8" fillId="2" borderId="2" xfId="37" applyNumberFormat="1" applyFont="1" applyFill="1" applyBorder="1" applyAlignment="1">
      <alignment horizontal="left" vertical="center" wrapText="1"/>
      <protection/>
    </xf>
    <xf numFmtId="3" fontId="5" fillId="0" borderId="2" xfId="37" applyNumberFormat="1" applyFont="1" applyFill="1" applyBorder="1" applyAlignment="1">
      <alignment horizontal="center" vertical="center" wrapText="1"/>
      <protection/>
    </xf>
    <xf numFmtId="168" fontId="5" fillId="0" borderId="2" xfId="0" applyNumberFormat="1" applyFont="1" applyFill="1" applyBorder="1" applyAlignment="1">
      <alignment horizontal="right" vertical="center"/>
    </xf>
    <xf numFmtId="10" fontId="8" fillId="0" borderId="2" xfId="42" applyNumberFormat="1" applyFont="1" applyFill="1" applyBorder="1" applyAlignment="1">
      <alignment horizontal="center" vertical="center" wrapText="1"/>
    </xf>
    <xf numFmtId="168" fontId="8" fillId="0" borderId="2" xfId="37" applyNumberFormat="1" applyFont="1" applyFill="1" applyBorder="1" applyAlignment="1">
      <alignment vertical="center" wrapText="1"/>
      <protection/>
    </xf>
    <xf numFmtId="175" fontId="5" fillId="0" borderId="0" xfId="37" applyNumberFormat="1" applyFont="1" applyFill="1">
      <alignment/>
      <protection/>
    </xf>
    <xf numFmtId="0" fontId="5" fillId="0" borderId="2" xfId="37" applyFont="1" applyFill="1" applyBorder="1">
      <alignment/>
      <protection/>
    </xf>
    <xf numFmtId="0" fontId="5" fillId="0" borderId="2" xfId="34" applyFont="1" applyFill="1" applyBorder="1" applyAlignment="1">
      <alignment horizontal="center"/>
      <protection/>
    </xf>
    <xf numFmtId="0" fontId="5" fillId="0" borderId="0" xfId="37" applyFont="1" applyFill="1">
      <alignment/>
      <protection/>
    </xf>
    <xf numFmtId="176" fontId="5" fillId="0" borderId="0" xfId="37" applyNumberFormat="1" applyFont="1" applyFill="1">
      <alignment/>
      <protection/>
    </xf>
    <xf numFmtId="0" fontId="5" fillId="3" borderId="2"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2" xfId="0" applyFont="1" applyFill="1" applyBorder="1" applyAlignment="1">
      <alignment horizontal="left" vertical="center" wrapText="1"/>
    </xf>
    <xf numFmtId="0" fontId="7" fillId="2" borderId="2" xfId="0" applyFont="1" applyFill="1" applyBorder="1" applyAlignment="1" applyProtection="1">
      <alignment horizontal="center" vertical="center" wrapText="1"/>
      <protection locked="0"/>
    </xf>
    <xf numFmtId="0" fontId="0" fillId="0" borderId="2" xfId="0" applyFont="1" applyFill="1" applyBorder="1" applyAlignment="1">
      <alignment horizontal="center"/>
    </xf>
    <xf numFmtId="0" fontId="7" fillId="2" borderId="2" xfId="0" applyFont="1" applyFill="1" applyBorder="1" applyAlignment="1">
      <alignment horizontal="center" wrapText="1"/>
    </xf>
    <xf numFmtId="0" fontId="7" fillId="0" borderId="7" xfId="0" applyFont="1" applyFill="1" applyBorder="1" applyAlignment="1">
      <alignment horizontal="right" vertical="center"/>
    </xf>
    <xf numFmtId="0" fontId="7" fillId="0" borderId="0" xfId="0" applyFont="1" applyFill="1" applyBorder="1" applyAlignment="1">
      <alignment horizontal="right" vertical="center"/>
    </xf>
    <xf numFmtId="0" fontId="0" fillId="0" borderId="2" xfId="0" applyFont="1" applyFill="1" applyBorder="1" applyAlignment="1">
      <alignment horizontal="justify" vertical="top" wrapText="1"/>
    </xf>
    <xf numFmtId="0" fontId="5" fillId="0" borderId="2" xfId="0" applyFont="1" applyFill="1" applyBorder="1" applyAlignment="1">
      <alignment horizontal="justify" vertical="top" wrapText="1"/>
    </xf>
    <xf numFmtId="0" fontId="0" fillId="0" borderId="2" xfId="0" applyFont="1" applyFill="1" applyBorder="1" applyAlignment="1">
      <alignment horizontal="justify" vertical="top"/>
    </xf>
    <xf numFmtId="0" fontId="5" fillId="0"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5" fillId="0" borderId="2" xfId="0" applyFont="1" applyFill="1" applyBorder="1" applyAlignment="1" applyProtection="1">
      <alignment horizontal="center" vertical="center" wrapText="1"/>
      <protection locked="0"/>
    </xf>
    <xf numFmtId="0" fontId="5" fillId="2" borderId="2" xfId="0" applyFont="1" applyFill="1" applyBorder="1" applyAlignment="1">
      <alignment horizontal="justify" vertical="center" wrapText="1"/>
    </xf>
    <xf numFmtId="0" fontId="0" fillId="0" borderId="8" xfId="0" applyFont="1" applyFill="1" applyBorder="1" applyAlignment="1">
      <alignment horizontal="center"/>
    </xf>
    <xf numFmtId="0" fontId="7" fillId="2" borderId="9"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7" fillId="2" borderId="2" xfId="0" applyFont="1" applyFill="1" applyBorder="1" applyAlignment="1">
      <alignment horizontal="center"/>
    </xf>
    <xf numFmtId="0" fontId="7" fillId="2" borderId="8"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0" borderId="0" xfId="0" applyFont="1" applyFill="1" applyAlignment="1">
      <alignment horizontal="right" vertical="center"/>
    </xf>
    <xf numFmtId="0" fontId="5" fillId="0" borderId="2" xfId="0" applyFont="1" applyFill="1" applyBorder="1" applyAlignment="1">
      <alignment horizontal="justify" vertical="top"/>
    </xf>
    <xf numFmtId="0" fontId="5" fillId="2" borderId="2" xfId="0" applyFont="1" applyFill="1" applyBorder="1" applyAlignment="1" applyProtection="1">
      <alignment horizontal="center" vertical="center" wrapText="1"/>
      <protection locked="0"/>
    </xf>
    <xf numFmtId="0" fontId="5" fillId="2" borderId="9" xfId="0" applyFont="1" applyFill="1" applyBorder="1" applyAlignment="1">
      <alignment horizontal="center"/>
    </xf>
    <xf numFmtId="0" fontId="5" fillId="2" borderId="12" xfId="0" applyFont="1" applyFill="1" applyBorder="1" applyAlignment="1">
      <alignment horizontal="center"/>
    </xf>
    <xf numFmtId="0" fontId="5" fillId="2" borderId="6" xfId="0" applyFont="1" applyFill="1" applyBorder="1" applyAlignment="1">
      <alignment horizontal="center"/>
    </xf>
    <xf numFmtId="10" fontId="5" fillId="2" borderId="3" xfId="39" applyNumberFormat="1" applyFont="1" applyFill="1" applyBorder="1" applyAlignment="1">
      <alignment horizontal="center"/>
    </xf>
    <xf numFmtId="10" fontId="5" fillId="2" borderId="4" xfId="39" applyNumberFormat="1" applyFont="1" applyFill="1" applyBorder="1" applyAlignment="1">
      <alignment horizontal="center"/>
    </xf>
    <xf numFmtId="10" fontId="5" fillId="2" borderId="5" xfId="39" applyNumberFormat="1" applyFont="1" applyFill="1" applyBorder="1" applyAlignment="1">
      <alignment horizontal="center"/>
    </xf>
    <xf numFmtId="10" fontId="5" fillId="2" borderId="13" xfId="39" applyNumberFormat="1" applyFont="1" applyFill="1" applyBorder="1" applyAlignment="1">
      <alignment horizontal="center"/>
    </xf>
    <xf numFmtId="10" fontId="5" fillId="2" borderId="0" xfId="39" applyNumberFormat="1" applyFont="1" applyFill="1" applyBorder="1" applyAlignment="1">
      <alignment horizontal="center"/>
    </xf>
    <xf numFmtId="10" fontId="5" fillId="2" borderId="14" xfId="39" applyNumberFormat="1" applyFont="1" applyFill="1" applyBorder="1" applyAlignment="1">
      <alignment horizontal="center"/>
    </xf>
    <xf numFmtId="10" fontId="5" fillId="2" borderId="15" xfId="39" applyNumberFormat="1" applyFont="1" applyFill="1" applyBorder="1" applyAlignment="1">
      <alignment horizontal="center"/>
    </xf>
    <xf numFmtId="10" fontId="5" fillId="2" borderId="16" xfId="39" applyNumberFormat="1" applyFont="1" applyFill="1" applyBorder="1" applyAlignment="1">
      <alignment horizontal="center"/>
    </xf>
    <xf numFmtId="10" fontId="5" fillId="2" borderId="17" xfId="39" applyNumberFormat="1" applyFont="1" applyFill="1" applyBorder="1" applyAlignment="1">
      <alignment horizontal="center"/>
    </xf>
    <xf numFmtId="0" fontId="5" fillId="0" borderId="2" xfId="34" applyFont="1" applyFill="1" applyBorder="1" applyAlignment="1">
      <alignment horizontal="center" vertical="center" wrapText="1"/>
      <protection/>
    </xf>
    <xf numFmtId="0" fontId="5" fillId="0" borderId="2" xfId="34" applyFont="1" applyFill="1" applyBorder="1" applyAlignment="1">
      <alignment horizontal="justify" vertical="top" wrapText="1"/>
      <protection/>
    </xf>
    <xf numFmtId="0" fontId="5" fillId="3" borderId="2" xfId="34" applyFont="1" applyFill="1" applyBorder="1" applyAlignment="1">
      <alignment horizontal="justify" vertical="top" wrapText="1"/>
      <protection/>
    </xf>
    <xf numFmtId="0" fontId="7" fillId="0" borderId="2" xfId="0" applyFont="1" applyBorder="1" applyAlignment="1" applyProtection="1">
      <alignment horizontal="center" vertical="center" wrapText="1"/>
      <protection locked="0"/>
    </xf>
    <xf numFmtId="0" fontId="5" fillId="0" borderId="9" xfId="34" applyFont="1" applyFill="1" applyBorder="1" applyAlignment="1">
      <alignment horizontal="justify" vertical="top" wrapText="1"/>
      <protection/>
    </xf>
    <xf numFmtId="0" fontId="5" fillId="0" borderId="6" xfId="34" applyFont="1" applyFill="1" applyBorder="1" applyAlignment="1">
      <alignment horizontal="justify" vertical="top" wrapText="1"/>
      <protection/>
    </xf>
    <xf numFmtId="0" fontId="7" fillId="3" borderId="2" xfId="0" applyFont="1" applyFill="1" applyBorder="1" applyAlignment="1" applyProtection="1">
      <alignment horizontal="center" vertical="center" wrapText="1"/>
      <protection locked="0"/>
    </xf>
    <xf numFmtId="10" fontId="7" fillId="0" borderId="2" xfId="0" applyNumberFormat="1" applyFont="1" applyFill="1" applyBorder="1" applyAlignment="1" applyProtection="1">
      <alignment horizontal="center" vertical="center" wrapText="1"/>
      <protection locked="0"/>
    </xf>
    <xf numFmtId="0" fontId="0" fillId="0" borderId="2" xfId="34" applyFont="1" applyFill="1" applyBorder="1" applyAlignment="1">
      <alignment horizontal="justify" vertical="top" wrapText="1"/>
      <protection/>
    </xf>
    <xf numFmtId="0" fontId="0" fillId="0" borderId="2" xfId="34" applyFont="1" applyFill="1" applyBorder="1" applyAlignment="1">
      <alignment horizontal="justify" vertical="top" wrapText="1"/>
      <protection/>
    </xf>
    <xf numFmtId="0" fontId="0" fillId="0" borderId="2" xfId="34" applyFont="1" applyFill="1" applyBorder="1" applyAlignment="1">
      <alignment horizontal="justify" vertical="top"/>
      <protection/>
    </xf>
    <xf numFmtId="0" fontId="7" fillId="7" borderId="2" xfId="34" applyFont="1" applyFill="1" applyBorder="1" applyAlignment="1">
      <alignment horizontal="center" vertical="center" wrapText="1"/>
      <protection/>
    </xf>
    <xf numFmtId="0" fontId="5" fillId="0" borderId="2" xfId="34" applyFont="1" applyBorder="1">
      <alignment/>
      <protection/>
    </xf>
    <xf numFmtId="0" fontId="7" fillId="7" borderId="2" xfId="0" applyFont="1" applyFill="1" applyBorder="1" applyAlignment="1">
      <alignment horizontal="center" vertical="center" wrapText="1"/>
    </xf>
    <xf numFmtId="0" fontId="5" fillId="0" borderId="2" xfId="34" applyFont="1" applyFill="1" applyBorder="1" applyAlignment="1">
      <alignment horizontal="justify" vertical="top"/>
      <protection/>
    </xf>
    <xf numFmtId="0" fontId="7" fillId="0" borderId="2" xfId="0" applyFont="1" applyFill="1" applyBorder="1" applyAlignment="1">
      <alignment horizontal="right" vertical="center"/>
    </xf>
    <xf numFmtId="0" fontId="8" fillId="0" borderId="2" xfId="37" applyFont="1" applyFill="1" applyBorder="1" applyAlignment="1">
      <alignment horizontal="center" vertical="center" wrapText="1"/>
      <protection/>
    </xf>
    <xf numFmtId="0" fontId="5" fillId="3" borderId="2" xfId="37" applyFont="1" applyFill="1" applyBorder="1" applyAlignment="1">
      <alignment horizontal="center"/>
      <protection/>
    </xf>
    <xf numFmtId="0" fontId="7" fillId="2" borderId="2" xfId="37" applyFont="1" applyFill="1" applyBorder="1" applyAlignment="1">
      <alignment horizontal="center" vertical="center" wrapText="1"/>
      <protection/>
    </xf>
    <xf numFmtId="43" fontId="5" fillId="5" borderId="2" xfId="37" applyNumberFormat="1" applyFont="1" applyFill="1" applyBorder="1" applyAlignment="1">
      <alignment horizontal="center"/>
      <protection/>
    </xf>
    <xf numFmtId="0" fontId="7" fillId="0" borderId="3" xfId="0" applyFont="1" applyFill="1" applyBorder="1" applyAlignment="1">
      <alignment horizontal="right" vertical="center"/>
    </xf>
    <xf numFmtId="0" fontId="7" fillId="0" borderId="4" xfId="0" applyFont="1" applyFill="1" applyBorder="1" applyAlignment="1">
      <alignment horizontal="right" vertical="center"/>
    </xf>
    <xf numFmtId="0" fontId="7" fillId="0" borderId="0" xfId="37" applyFont="1" applyAlignment="1">
      <alignment horizontal="right"/>
      <protection/>
    </xf>
    <xf numFmtId="3" fontId="0" fillId="3" borderId="2" xfId="0" applyNumberFormat="1" applyFont="1" applyFill="1" applyBorder="1" applyAlignment="1">
      <alignment horizontal="center" vertical="center" wrapText="1"/>
    </xf>
    <xf numFmtId="174" fontId="8" fillId="2" borderId="2" xfId="37" applyNumberFormat="1" applyFont="1" applyFill="1" applyBorder="1" applyAlignment="1">
      <alignment vertical="center" wrapText="1"/>
      <protection/>
    </xf>
    <xf numFmtId="168" fontId="8" fillId="3" borderId="9" xfId="28" applyNumberFormat="1" applyFont="1" applyFill="1" applyBorder="1" applyAlignment="1">
      <alignment horizontal="center" vertical="center" wrapText="1"/>
    </xf>
    <xf numFmtId="168" fontId="8" fillId="3" borderId="12" xfId="28" applyNumberFormat="1" applyFont="1" applyFill="1" applyBorder="1" applyAlignment="1">
      <alignment horizontal="center" vertical="center" wrapText="1"/>
    </xf>
    <xf numFmtId="168" fontId="8" fillId="3" borderId="6" xfId="28" applyNumberFormat="1" applyFont="1" applyFill="1" applyBorder="1" applyAlignment="1">
      <alignment horizontal="center" vertical="center" wrapText="1"/>
    </xf>
    <xf numFmtId="168" fontId="8" fillId="0" borderId="9" xfId="28" applyNumberFormat="1" applyFont="1" applyFill="1" applyBorder="1" applyAlignment="1">
      <alignment horizontal="center" vertical="center" wrapText="1"/>
    </xf>
    <xf numFmtId="168" fontId="8" fillId="0" borderId="12" xfId="28" applyNumberFormat="1" applyFont="1" applyFill="1" applyBorder="1" applyAlignment="1">
      <alignment horizontal="center" vertical="center" wrapText="1"/>
    </xf>
    <xf numFmtId="168" fontId="8" fillId="0" borderId="6" xfId="28" applyNumberFormat="1" applyFont="1" applyFill="1" applyBorder="1" applyAlignment="1">
      <alignment horizontal="center" vertical="center" wrapText="1"/>
    </xf>
    <xf numFmtId="168" fontId="8" fillId="3" borderId="2" xfId="28" applyNumberFormat="1" applyFont="1" applyFill="1" applyBorder="1" applyAlignment="1">
      <alignment horizontal="center" vertical="center" wrapText="1"/>
    </xf>
    <xf numFmtId="168" fontId="8" fillId="0" borderId="2" xfId="28" applyNumberFormat="1"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1" fontId="0" fillId="3" borderId="2" xfId="0"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0" borderId="2" xfId="37" applyFont="1" applyFill="1" applyBorder="1" applyAlignment="1">
      <alignment horizontal="center" vertical="center" wrapText="1"/>
      <protection/>
    </xf>
    <xf numFmtId="0" fontId="5" fillId="0" borderId="2" xfId="37" applyFont="1" applyBorder="1" applyAlignment="1">
      <alignment horizontal="center" vertical="center" wrapText="1"/>
      <protection/>
    </xf>
    <xf numFmtId="174" fontId="8" fillId="2" borderId="2" xfId="37" applyNumberFormat="1" applyFont="1" applyFill="1" applyBorder="1" applyAlignment="1">
      <alignment horizontal="left" vertical="center" wrapText="1"/>
      <protection/>
    </xf>
    <xf numFmtId="0" fontId="0" fillId="2" borderId="2" xfId="0" applyFont="1" applyFill="1" applyBorder="1"/>
    <xf numFmtId="168" fontId="5" fillId="0" borderId="2" xfId="28" applyNumberFormat="1" applyFont="1" applyFill="1" applyBorder="1" applyAlignment="1">
      <alignment horizontal="center" vertical="center" wrapText="1"/>
    </xf>
    <xf numFmtId="0" fontId="8" fillId="0" borderId="2" xfId="37" applyFont="1" applyFill="1" applyBorder="1" applyAlignment="1">
      <alignment horizontal="justify" vertical="center" wrapText="1"/>
      <protection/>
    </xf>
    <xf numFmtId="0" fontId="5" fillId="0" borderId="2" xfId="37" applyFont="1" applyBorder="1" applyAlignment="1">
      <alignment horizontal="center"/>
      <protection/>
    </xf>
    <xf numFmtId="0" fontId="6" fillId="2" borderId="2" xfId="37" applyFont="1" applyFill="1" applyBorder="1" applyAlignment="1">
      <alignment horizontal="center" vertical="center" wrapText="1"/>
      <protection/>
    </xf>
    <xf numFmtId="10" fontId="5" fillId="3" borderId="2" xfId="0" applyNumberFormat="1" applyFont="1" applyFill="1" applyBorder="1" applyAlignment="1" applyProtection="1">
      <alignment horizontal="center" vertical="center" wrapText="1"/>
      <protection locked="0"/>
    </xf>
  </cellXfs>
  <cellStyles count="34">
    <cellStyle name="Normal" xfId="0"/>
    <cellStyle name="Percent" xfId="15"/>
    <cellStyle name="Currency" xfId="16"/>
    <cellStyle name="Currency [0]" xfId="17"/>
    <cellStyle name="Comma" xfId="18"/>
    <cellStyle name="Comma [0]" xfId="19"/>
    <cellStyle name="Coma 2" xfId="20"/>
    <cellStyle name="Coma 2 2" xfId="21"/>
    <cellStyle name="Millares 2" xfId="22"/>
    <cellStyle name="Millares 2 2" xfId="23"/>
    <cellStyle name="Millares 3" xfId="24"/>
    <cellStyle name="Millares 3 2" xfId="25"/>
    <cellStyle name="Millares 4" xfId="26"/>
    <cellStyle name="Moneda" xfId="27"/>
    <cellStyle name="Moneda 2" xfId="28"/>
    <cellStyle name="Moneda 2 2" xfId="29"/>
    <cellStyle name="Moneda 2 2 2" xfId="30"/>
    <cellStyle name="Moneda 2 3" xfId="31"/>
    <cellStyle name="Moneda 3" xfId="32"/>
    <cellStyle name="Moneda 4" xfId="33"/>
    <cellStyle name="Normal 2" xfId="34"/>
    <cellStyle name="Normal 2 10" xfId="35"/>
    <cellStyle name="Normal 3" xfId="36"/>
    <cellStyle name="Normal 3 2" xfId="37"/>
    <cellStyle name="Normal 4 2" xfId="38"/>
    <cellStyle name="Porcentaje" xfId="39"/>
    <cellStyle name="Porcentual 2" xfId="40"/>
    <cellStyle name="Porcentual 2 2" xfId="41"/>
    <cellStyle name="Porcentaje 2" xfId="42"/>
    <cellStyle name="Moneda 2 3 2" xfId="43"/>
    <cellStyle name="Moneda 3 2" xfId="44"/>
    <cellStyle name="Moneda 2 3 3" xfId="45"/>
    <cellStyle name="Porcentaje 3" xfId="46"/>
    <cellStyle name="Porcentaje 4" xfId="4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781050</xdr:colOff>
      <xdr:row>0</xdr:row>
      <xdr:rowOff>38100</xdr:rowOff>
    </xdr:from>
    <xdr:to>
      <xdr:col>4</xdr:col>
      <xdr:colOff>438150</xdr:colOff>
      <xdr:row>3</xdr:row>
      <xdr:rowOff>171450</xdr:rowOff>
    </xdr:to>
    <xdr:pic>
      <xdr:nvPicPr>
        <xdr:cNvPr id="15579" name="Picture 110"/>
        <xdr:cNvPicPr preferRelativeResize="1">
          <a:picLocks noChangeAspect="1"/>
        </xdr:cNvPicPr>
      </xdr:nvPicPr>
      <xdr:blipFill>
        <a:blip r:embed="rId1"/>
        <a:stretch>
          <a:fillRect/>
        </a:stretch>
      </xdr:blipFill>
      <xdr:spPr bwMode="auto">
        <a:xfrm>
          <a:off x="2171700" y="38100"/>
          <a:ext cx="1638300" cy="876300"/>
        </a:xfrm>
        <a:prstGeom prst="rect">
          <a:avLst/>
        </a:prstGeom>
        <a:solidFill>
          <a:srgbClr val="FFFFFF"/>
        </a:solid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495300</xdr:colOff>
      <xdr:row>0</xdr:row>
      <xdr:rowOff>285750</xdr:rowOff>
    </xdr:from>
    <xdr:to>
      <xdr:col>3</xdr:col>
      <xdr:colOff>371475</xdr:colOff>
      <xdr:row>3</xdr:row>
      <xdr:rowOff>819150</xdr:rowOff>
    </xdr:to>
    <xdr:pic>
      <xdr:nvPicPr>
        <xdr:cNvPr id="9967" name="Imagen 2"/>
        <xdr:cNvPicPr preferRelativeResize="1">
          <a:picLocks noChangeAspect="1"/>
        </xdr:cNvPicPr>
      </xdr:nvPicPr>
      <xdr:blipFill>
        <a:blip r:embed="rId1"/>
        <a:stretch>
          <a:fillRect/>
        </a:stretch>
      </xdr:blipFill>
      <xdr:spPr bwMode="auto">
        <a:xfrm>
          <a:off x="1638300" y="285750"/>
          <a:ext cx="2381250" cy="1762125"/>
        </a:xfrm>
        <a:prstGeom prst="rect">
          <a:avLst/>
        </a:prstGeom>
        <a:solidFill>
          <a:srgbClr val="FFFFFF"/>
        </a:solidFill>
        <a:ln w="9525">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0</xdr:row>
      <xdr:rowOff>228600</xdr:rowOff>
    </xdr:from>
    <xdr:to>
      <xdr:col>1</xdr:col>
      <xdr:colOff>1314450</xdr:colOff>
      <xdr:row>3</xdr:row>
      <xdr:rowOff>9525</xdr:rowOff>
    </xdr:to>
    <xdr:pic>
      <xdr:nvPicPr>
        <xdr:cNvPr id="10971" name="Imagen 2"/>
        <xdr:cNvPicPr preferRelativeResize="1">
          <a:picLocks noChangeAspect="1"/>
        </xdr:cNvPicPr>
      </xdr:nvPicPr>
      <xdr:blipFill>
        <a:blip r:embed="rId1"/>
        <a:stretch>
          <a:fillRect/>
        </a:stretch>
      </xdr:blipFill>
      <xdr:spPr bwMode="auto">
        <a:xfrm>
          <a:off x="533400" y="228600"/>
          <a:ext cx="1314450" cy="933450"/>
        </a:xfrm>
        <a:prstGeom prst="rect">
          <a:avLst/>
        </a:prstGeom>
        <a:solidFill>
          <a:srgbClr val="FFFFFF"/>
        </a:solidFill>
        <a:ln w="9525">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628650</xdr:colOff>
      <xdr:row>0</xdr:row>
      <xdr:rowOff>171450</xdr:rowOff>
    </xdr:from>
    <xdr:to>
      <xdr:col>2</xdr:col>
      <xdr:colOff>847725</xdr:colOff>
      <xdr:row>3</xdr:row>
      <xdr:rowOff>161925</xdr:rowOff>
    </xdr:to>
    <xdr:pic>
      <xdr:nvPicPr>
        <xdr:cNvPr id="2" name="Imagen 1"/>
        <xdr:cNvPicPr preferRelativeResize="1">
          <a:picLocks noChangeAspect="1"/>
        </xdr:cNvPicPr>
      </xdr:nvPicPr>
      <xdr:blipFill>
        <a:blip r:embed="rId1"/>
        <a:stretch>
          <a:fillRect/>
        </a:stretch>
      </xdr:blipFill>
      <xdr:spPr>
        <a:xfrm>
          <a:off x="1209675" y="171450"/>
          <a:ext cx="1314450" cy="93345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aola.rodriguez\Documents\0097-2018\0097-2018\Agosto\FormatosCargados\Revisi&#243;nActualizaci&#243;nSeguimiento\2Trimestre_PI\1100_II_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ESTIÓN"/>
      <sheetName val="INVERSIÓN"/>
      <sheetName val="ACTIVIDADES"/>
      <sheetName val="TERRITORIALIZACIÓN "/>
    </sheetNames>
    <sheetDataSet>
      <sheetData sheetId="0"/>
      <sheetData sheetId="1">
        <row r="9">
          <cell r="S9">
            <v>1</v>
          </cell>
          <cell r="T9">
            <v>1</v>
          </cell>
          <cell r="AK9">
            <v>1</v>
          </cell>
          <cell r="AL9">
            <v>1</v>
          </cell>
        </row>
        <row r="10">
          <cell r="S10">
            <v>252000000</v>
          </cell>
          <cell r="T10">
            <v>252000000</v>
          </cell>
          <cell r="AK10">
            <v>220650399</v>
          </cell>
          <cell r="AL10">
            <v>220650399</v>
          </cell>
        </row>
        <row r="11">
          <cell r="S11">
            <v>0</v>
          </cell>
          <cell r="T11">
            <v>0</v>
          </cell>
          <cell r="AK11">
            <v>0</v>
          </cell>
          <cell r="AL11">
            <v>0</v>
          </cell>
        </row>
        <row r="12">
          <cell r="S12">
            <v>15734000</v>
          </cell>
          <cell r="AK12">
            <v>15734000</v>
          </cell>
          <cell r="AL12">
            <v>15734000</v>
          </cell>
        </row>
        <row r="15">
          <cell r="T15">
            <v>8</v>
          </cell>
          <cell r="AK15">
            <v>8</v>
          </cell>
          <cell r="AL15">
            <v>8</v>
          </cell>
        </row>
        <row r="16">
          <cell r="S16">
            <v>930000000</v>
          </cell>
          <cell r="T16">
            <v>930000000</v>
          </cell>
          <cell r="AK16">
            <v>640674634</v>
          </cell>
          <cell r="AL16">
            <v>651047433</v>
          </cell>
        </row>
        <row r="18">
          <cell r="S18">
            <v>436904494</v>
          </cell>
          <cell r="T18">
            <v>436904494</v>
          </cell>
          <cell r="AK18">
            <v>104286948</v>
          </cell>
          <cell r="AL18">
            <v>367035102</v>
          </cell>
        </row>
        <row r="21">
          <cell r="S21">
            <v>1</v>
          </cell>
          <cell r="T21">
            <v>1</v>
          </cell>
          <cell r="AK21">
            <v>1</v>
          </cell>
          <cell r="AL21">
            <v>1</v>
          </cell>
        </row>
        <row r="22">
          <cell r="S22">
            <v>78000000</v>
          </cell>
          <cell r="T22">
            <v>78000000</v>
          </cell>
          <cell r="AK22">
            <v>63672000</v>
          </cell>
          <cell r="AL22">
            <v>63672000</v>
          </cell>
        </row>
        <row r="23">
          <cell r="S23">
            <v>0</v>
          </cell>
          <cell r="T23">
            <v>0</v>
          </cell>
          <cell r="AK23">
            <v>0</v>
          </cell>
          <cell r="AL23">
            <v>0</v>
          </cell>
        </row>
        <row r="24">
          <cell r="S24">
            <v>24860233</v>
          </cell>
          <cell r="T24">
            <v>24860233</v>
          </cell>
          <cell r="AK24">
            <v>11398400</v>
          </cell>
          <cell r="AL24">
            <v>17947400</v>
          </cell>
        </row>
        <row r="27">
          <cell r="S27">
            <v>0.55</v>
          </cell>
          <cell r="T27">
            <v>0.55</v>
          </cell>
          <cell r="AK27">
            <v>0.3625</v>
          </cell>
          <cell r="AL27">
            <v>0.425</v>
          </cell>
        </row>
        <row r="28">
          <cell r="S28">
            <v>322000000</v>
          </cell>
          <cell r="T28">
            <v>322000000</v>
          </cell>
          <cell r="AK28">
            <v>168765833</v>
          </cell>
          <cell r="AL28">
            <v>191431447</v>
          </cell>
        </row>
        <row r="29">
          <cell r="S29">
            <v>0</v>
          </cell>
          <cell r="T29">
            <v>0</v>
          </cell>
          <cell r="AK29">
            <v>0</v>
          </cell>
          <cell r="AL29">
            <v>0</v>
          </cell>
        </row>
        <row r="30">
          <cell r="S30">
            <v>51744754</v>
          </cell>
          <cell r="T30">
            <v>51744754</v>
          </cell>
          <cell r="AK30">
            <v>23092133</v>
          </cell>
          <cell r="AL30">
            <v>37864100</v>
          </cell>
        </row>
        <row r="33">
          <cell r="S33">
            <v>1</v>
          </cell>
          <cell r="T33">
            <v>1</v>
          </cell>
          <cell r="AK33">
            <v>1</v>
          </cell>
          <cell r="AL33">
            <v>1</v>
          </cell>
        </row>
        <row r="34">
          <cell r="S34">
            <v>124000000</v>
          </cell>
          <cell r="T34">
            <v>124000000</v>
          </cell>
          <cell r="AK34">
            <v>73950600</v>
          </cell>
          <cell r="AL34">
            <v>73950600</v>
          </cell>
        </row>
        <row r="35">
          <cell r="S35">
            <v>0</v>
          </cell>
          <cell r="T35">
            <v>0</v>
          </cell>
          <cell r="AK35">
            <v>0</v>
          </cell>
          <cell r="AL35">
            <v>0</v>
          </cell>
        </row>
        <row r="36">
          <cell r="S36">
            <v>6767037</v>
          </cell>
          <cell r="T36">
            <v>6767037</v>
          </cell>
          <cell r="AK36">
            <v>5652500</v>
          </cell>
          <cell r="AL36">
            <v>5652500</v>
          </cell>
        </row>
        <row r="39">
          <cell r="S39">
            <v>1</v>
          </cell>
          <cell r="T39">
            <v>1</v>
          </cell>
          <cell r="AK39">
            <v>1</v>
          </cell>
          <cell r="AL39">
            <v>1</v>
          </cell>
        </row>
        <row r="40">
          <cell r="S40">
            <v>994000000</v>
          </cell>
          <cell r="T40">
            <v>994000000</v>
          </cell>
          <cell r="AK40">
            <v>689694000</v>
          </cell>
          <cell r="AL40">
            <v>702616000</v>
          </cell>
        </row>
        <row r="41">
          <cell r="S41">
            <v>0</v>
          </cell>
          <cell r="T41">
            <v>0</v>
          </cell>
          <cell r="AK41">
            <v>0</v>
          </cell>
          <cell r="AL41">
            <v>0</v>
          </cell>
        </row>
        <row r="42">
          <cell r="S42">
            <v>104536133</v>
          </cell>
          <cell r="T42">
            <v>104536133</v>
          </cell>
          <cell r="AK42">
            <v>30919667</v>
          </cell>
          <cell r="AL42">
            <v>58123067</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15"/>
  <sheetViews>
    <sheetView zoomScale="46" zoomScaleNormal="46" workbookViewId="0" topLeftCell="AQ4">
      <selection activeCell="A15" sqref="A15:AW15"/>
    </sheetView>
  </sheetViews>
  <sheetFormatPr defaultColWidth="11.421875" defaultRowHeight="15"/>
  <cols>
    <col min="1" max="1" width="12.00390625" style="79" bestFit="1" customWidth="1"/>
    <col min="2" max="2" width="8.8515625" style="79" customWidth="1"/>
    <col min="3" max="3" width="20.8515625" style="79" customWidth="1"/>
    <col min="4" max="4" width="8.8515625" style="79" customWidth="1"/>
    <col min="5" max="5" width="27.140625" style="79" customWidth="1"/>
    <col min="6" max="6" width="7.57421875" style="79" customWidth="1"/>
    <col min="7" max="7" width="17.00390625" style="79" customWidth="1"/>
    <col min="8" max="8" width="18.00390625" style="79" customWidth="1"/>
    <col min="9" max="9" width="17.140625" style="79" customWidth="1"/>
    <col min="10" max="10" width="16.57421875" style="83" customWidth="1"/>
    <col min="11" max="13" width="16.7109375" style="83" hidden="1" customWidth="1"/>
    <col min="14" max="14" width="18.28125" style="83" customWidth="1"/>
    <col min="15" max="15" width="24.7109375" style="83" hidden="1" customWidth="1"/>
    <col min="16" max="19" width="16.7109375" style="83" hidden="1" customWidth="1"/>
    <col min="20" max="20" width="18.28125" style="83" customWidth="1"/>
    <col min="21" max="21" width="24.140625" style="83" customWidth="1"/>
    <col min="22" max="23" width="16.7109375" style="83" customWidth="1"/>
    <col min="24" max="25" width="16.7109375" style="83" hidden="1" customWidth="1"/>
    <col min="26" max="26" width="18.28125" style="83" hidden="1" customWidth="1"/>
    <col min="27" max="27" width="24.28125" style="83" customWidth="1"/>
    <col min="28" max="31" width="16.7109375" style="83" hidden="1" customWidth="1"/>
    <col min="32" max="32" width="18.28125" style="83" hidden="1" customWidth="1"/>
    <col min="33" max="33" width="24.421875" style="83" customWidth="1"/>
    <col min="34" max="37" width="16.7109375" style="83" hidden="1" customWidth="1"/>
    <col min="38" max="38" width="17.7109375" style="83" hidden="1" customWidth="1"/>
    <col min="39" max="39" width="12.8515625" style="79" customWidth="1"/>
    <col min="40" max="40" width="16.57421875" style="79" customWidth="1"/>
    <col min="41" max="41" width="12.8515625" style="79" hidden="1" customWidth="1"/>
    <col min="42" max="42" width="14.28125" style="79" hidden="1" customWidth="1"/>
    <col min="43" max="43" width="19.140625" style="79" customWidth="1"/>
    <col min="44" max="44" width="20.421875" style="79" customWidth="1"/>
    <col min="45" max="45" width="132.57421875" style="79" customWidth="1"/>
    <col min="46" max="47" width="51.7109375" style="79" customWidth="1"/>
    <col min="48" max="48" width="58.7109375" style="79" customWidth="1"/>
    <col min="49" max="49" width="58.00390625" style="79" customWidth="1"/>
    <col min="50" max="16384" width="11.421875" style="79" customWidth="1"/>
  </cols>
  <sheetData>
    <row r="1" spans="1:49" ht="15">
      <c r="A1" s="156"/>
      <c r="B1" s="156"/>
      <c r="C1" s="156"/>
      <c r="D1" s="156"/>
      <c r="E1" s="156"/>
      <c r="F1" s="156"/>
      <c r="G1" s="156"/>
      <c r="H1" s="152" t="s">
        <v>0</v>
      </c>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2"/>
      <c r="AU1" s="152"/>
      <c r="AV1" s="152"/>
      <c r="AW1" s="152"/>
    </row>
    <row r="2" spans="1:49" ht="28.5" customHeight="1">
      <c r="A2" s="156"/>
      <c r="B2" s="156"/>
      <c r="C2" s="156"/>
      <c r="D2" s="156"/>
      <c r="E2" s="156"/>
      <c r="F2" s="156"/>
      <c r="G2" s="156"/>
      <c r="H2" s="157" t="s">
        <v>77</v>
      </c>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row>
    <row r="3" spans="1:49" ht="15">
      <c r="A3" s="156"/>
      <c r="B3" s="156"/>
      <c r="C3" s="156"/>
      <c r="D3" s="156"/>
      <c r="E3" s="156"/>
      <c r="F3" s="156"/>
      <c r="G3" s="156"/>
      <c r="H3" s="152" t="s">
        <v>1</v>
      </c>
      <c r="I3" s="152"/>
      <c r="J3" s="152"/>
      <c r="K3" s="152"/>
      <c r="L3" s="152"/>
      <c r="M3" s="152"/>
      <c r="N3" s="152"/>
      <c r="O3" s="152"/>
      <c r="P3" s="152"/>
      <c r="Q3" s="152"/>
      <c r="R3" s="152"/>
      <c r="S3" s="152" t="s">
        <v>78</v>
      </c>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row>
    <row r="4" spans="1:49" ht="15">
      <c r="A4" s="156"/>
      <c r="B4" s="156"/>
      <c r="C4" s="156"/>
      <c r="D4" s="156"/>
      <c r="E4" s="156"/>
      <c r="F4" s="156"/>
      <c r="G4" s="156"/>
      <c r="H4" s="152" t="s">
        <v>2</v>
      </c>
      <c r="I4" s="152"/>
      <c r="J4" s="152"/>
      <c r="K4" s="152"/>
      <c r="L4" s="152"/>
      <c r="M4" s="152"/>
      <c r="N4" s="152"/>
      <c r="O4" s="152"/>
      <c r="P4" s="152"/>
      <c r="Q4" s="152"/>
      <c r="R4" s="152"/>
      <c r="S4" s="154" t="s">
        <v>82</v>
      </c>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row>
    <row r="5" spans="1:49" ht="15">
      <c r="A5" s="152"/>
      <c r="B5" s="152"/>
      <c r="C5" s="152"/>
      <c r="D5" s="152"/>
      <c r="E5" s="152"/>
      <c r="F5" s="152"/>
      <c r="G5" s="152"/>
      <c r="H5" s="152"/>
      <c r="I5" s="152"/>
      <c r="J5" s="152"/>
      <c r="K5" s="152"/>
      <c r="L5" s="152"/>
      <c r="M5" s="152"/>
      <c r="N5" s="152"/>
      <c r="O5" s="152"/>
      <c r="P5" s="152"/>
      <c r="Q5" s="152"/>
      <c r="R5" s="152"/>
      <c r="S5" s="151" t="s">
        <v>79</v>
      </c>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51"/>
    </row>
    <row r="6" spans="1:49" ht="15">
      <c r="A6" s="152"/>
      <c r="B6" s="152"/>
      <c r="C6" s="152"/>
      <c r="D6" s="152"/>
      <c r="E6" s="152"/>
      <c r="F6" s="152"/>
      <c r="G6" s="152"/>
      <c r="H6" s="152"/>
      <c r="I6" s="152"/>
      <c r="J6" s="152"/>
      <c r="K6" s="152"/>
      <c r="L6" s="152"/>
      <c r="M6" s="152"/>
      <c r="N6" s="152"/>
      <c r="O6" s="152"/>
      <c r="P6" s="152"/>
      <c r="Q6" s="152"/>
      <c r="R6" s="152"/>
      <c r="S6" s="151" t="s">
        <v>80</v>
      </c>
      <c r="T6" s="151"/>
      <c r="U6" s="151"/>
      <c r="V6" s="151"/>
      <c r="W6" s="151"/>
      <c r="X6" s="151"/>
      <c r="Y6" s="151"/>
      <c r="Z6" s="151"/>
      <c r="AA6" s="151"/>
      <c r="AB6" s="151"/>
      <c r="AC6" s="151"/>
      <c r="AD6" s="151"/>
      <c r="AE6" s="151"/>
      <c r="AF6" s="151"/>
      <c r="AG6" s="151"/>
      <c r="AH6" s="151"/>
      <c r="AI6" s="151"/>
      <c r="AJ6" s="151"/>
      <c r="AK6" s="151"/>
      <c r="AL6" s="151"/>
      <c r="AM6" s="151"/>
      <c r="AN6" s="151"/>
      <c r="AO6" s="151"/>
      <c r="AP6" s="151"/>
      <c r="AQ6" s="151"/>
      <c r="AR6" s="151"/>
      <c r="AS6" s="151"/>
      <c r="AT6" s="151"/>
      <c r="AU6" s="151"/>
      <c r="AV6" s="151"/>
      <c r="AW6" s="151"/>
    </row>
    <row r="7" spans="1:49" ht="15">
      <c r="A7" s="105"/>
      <c r="B7" s="106"/>
      <c r="C7" s="106"/>
      <c r="D7" s="106"/>
      <c r="E7" s="106"/>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8"/>
      <c r="AN7" s="108"/>
      <c r="AO7" s="108"/>
      <c r="AP7" s="108"/>
      <c r="AQ7" s="108"/>
      <c r="AR7" s="108"/>
      <c r="AS7" s="108"/>
      <c r="AT7" s="108"/>
      <c r="AU7" s="108"/>
      <c r="AV7" s="108"/>
      <c r="AW7" s="109"/>
    </row>
    <row r="8" spans="1:49" s="52" customFormat="1" ht="15">
      <c r="A8" s="152" t="s">
        <v>199</v>
      </c>
      <c r="B8" s="152"/>
      <c r="C8" s="152"/>
      <c r="D8" s="152" t="s">
        <v>59</v>
      </c>
      <c r="E8" s="152"/>
      <c r="F8" s="152" t="s">
        <v>61</v>
      </c>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t="s">
        <v>68</v>
      </c>
      <c r="AR8" s="152" t="s">
        <v>69</v>
      </c>
      <c r="AS8" s="155" t="s">
        <v>70</v>
      </c>
      <c r="AT8" s="155" t="s">
        <v>71</v>
      </c>
      <c r="AU8" s="155" t="s">
        <v>72</v>
      </c>
      <c r="AV8" s="155" t="s">
        <v>73</v>
      </c>
      <c r="AW8" s="155" t="s">
        <v>74</v>
      </c>
    </row>
    <row r="9" spans="1:49" s="110" customFormat="1" ht="15">
      <c r="A9" s="152" t="s">
        <v>197</v>
      </c>
      <c r="B9" s="152" t="s">
        <v>58</v>
      </c>
      <c r="C9" s="152" t="s">
        <v>93</v>
      </c>
      <c r="D9" s="152" t="s">
        <v>42</v>
      </c>
      <c r="E9" s="152" t="s">
        <v>60</v>
      </c>
      <c r="F9" s="152" t="s">
        <v>62</v>
      </c>
      <c r="G9" s="152" t="s">
        <v>63</v>
      </c>
      <c r="H9" s="152" t="s">
        <v>64</v>
      </c>
      <c r="I9" s="152" t="s">
        <v>65</v>
      </c>
      <c r="J9" s="152" t="s">
        <v>66</v>
      </c>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t="s">
        <v>67</v>
      </c>
      <c r="AN9" s="153"/>
      <c r="AO9" s="153"/>
      <c r="AP9" s="153"/>
      <c r="AQ9" s="152"/>
      <c r="AR9" s="152"/>
      <c r="AS9" s="155"/>
      <c r="AT9" s="155"/>
      <c r="AU9" s="155"/>
      <c r="AV9" s="155"/>
      <c r="AW9" s="155"/>
    </row>
    <row r="10" spans="1:49" s="110" customFormat="1" ht="15">
      <c r="A10" s="152"/>
      <c r="B10" s="152"/>
      <c r="C10" s="152"/>
      <c r="D10" s="152"/>
      <c r="E10" s="152"/>
      <c r="F10" s="152"/>
      <c r="G10" s="152"/>
      <c r="H10" s="152"/>
      <c r="I10" s="152"/>
      <c r="J10" s="152"/>
      <c r="K10" s="153">
        <v>2016</v>
      </c>
      <c r="L10" s="153"/>
      <c r="M10" s="153"/>
      <c r="N10" s="153"/>
      <c r="O10" s="153">
        <v>2017</v>
      </c>
      <c r="P10" s="153"/>
      <c r="Q10" s="153"/>
      <c r="R10" s="153"/>
      <c r="S10" s="153"/>
      <c r="T10" s="153"/>
      <c r="U10" s="153">
        <v>2018</v>
      </c>
      <c r="V10" s="153"/>
      <c r="W10" s="153"/>
      <c r="X10" s="153"/>
      <c r="Y10" s="153"/>
      <c r="Z10" s="153"/>
      <c r="AA10" s="153">
        <v>2019</v>
      </c>
      <c r="AB10" s="153"/>
      <c r="AC10" s="153"/>
      <c r="AD10" s="153"/>
      <c r="AE10" s="153"/>
      <c r="AF10" s="153"/>
      <c r="AG10" s="111">
        <v>2020</v>
      </c>
      <c r="AH10" s="153">
        <v>2020</v>
      </c>
      <c r="AI10" s="153"/>
      <c r="AJ10" s="153"/>
      <c r="AK10" s="153"/>
      <c r="AL10" s="153"/>
      <c r="AM10" s="152" t="s">
        <v>3</v>
      </c>
      <c r="AN10" s="152" t="s">
        <v>4</v>
      </c>
      <c r="AO10" s="152" t="s">
        <v>5</v>
      </c>
      <c r="AP10" s="152" t="s">
        <v>6</v>
      </c>
      <c r="AQ10" s="152"/>
      <c r="AR10" s="152"/>
      <c r="AS10" s="155"/>
      <c r="AT10" s="155"/>
      <c r="AU10" s="155"/>
      <c r="AV10" s="155"/>
      <c r="AW10" s="155"/>
    </row>
    <row r="11" spans="1:49" s="110" customFormat="1" ht="90.75" customHeight="1">
      <c r="A11" s="152"/>
      <c r="B11" s="152"/>
      <c r="C11" s="152"/>
      <c r="D11" s="152"/>
      <c r="E11" s="152"/>
      <c r="F11" s="152"/>
      <c r="G11" s="152"/>
      <c r="H11" s="152"/>
      <c r="I11" s="152"/>
      <c r="J11" s="152"/>
      <c r="K11" s="112" t="s">
        <v>190</v>
      </c>
      <c r="L11" s="112" t="s">
        <v>191</v>
      </c>
      <c r="M11" s="112" t="s">
        <v>192</v>
      </c>
      <c r="N11" s="86" t="s">
        <v>30</v>
      </c>
      <c r="O11" s="112" t="s">
        <v>193</v>
      </c>
      <c r="P11" s="112" t="s">
        <v>194</v>
      </c>
      <c r="Q11" s="112" t="s">
        <v>195</v>
      </c>
      <c r="R11" s="112" t="s">
        <v>191</v>
      </c>
      <c r="S11" s="112" t="s">
        <v>192</v>
      </c>
      <c r="T11" s="86" t="s">
        <v>30</v>
      </c>
      <c r="U11" s="112" t="s">
        <v>193</v>
      </c>
      <c r="V11" s="112" t="s">
        <v>194</v>
      </c>
      <c r="W11" s="112" t="s">
        <v>195</v>
      </c>
      <c r="X11" s="112" t="s">
        <v>191</v>
      </c>
      <c r="Y11" s="112" t="s">
        <v>192</v>
      </c>
      <c r="Z11" s="86" t="s">
        <v>30</v>
      </c>
      <c r="AA11" s="112" t="s">
        <v>193</v>
      </c>
      <c r="AB11" s="112" t="s">
        <v>194</v>
      </c>
      <c r="AC11" s="112" t="s">
        <v>195</v>
      </c>
      <c r="AD11" s="112" t="s">
        <v>191</v>
      </c>
      <c r="AE11" s="112" t="s">
        <v>192</v>
      </c>
      <c r="AF11" s="86" t="s">
        <v>30</v>
      </c>
      <c r="AG11" s="112" t="s">
        <v>193</v>
      </c>
      <c r="AH11" s="112" t="s">
        <v>194</v>
      </c>
      <c r="AI11" s="112" t="s">
        <v>195</v>
      </c>
      <c r="AJ11" s="112" t="s">
        <v>191</v>
      </c>
      <c r="AK11" s="112" t="s">
        <v>192</v>
      </c>
      <c r="AL11" s="86" t="s">
        <v>30</v>
      </c>
      <c r="AM11" s="152"/>
      <c r="AN11" s="152"/>
      <c r="AO11" s="152"/>
      <c r="AP11" s="152"/>
      <c r="AQ11" s="152"/>
      <c r="AR11" s="152"/>
      <c r="AS11" s="155"/>
      <c r="AT11" s="155"/>
      <c r="AU11" s="155"/>
      <c r="AV11" s="155"/>
      <c r="AW11" s="155"/>
    </row>
    <row r="12" spans="1:52" s="110" customFormat="1" ht="138.75" customHeight="1">
      <c r="A12" s="100">
        <v>44</v>
      </c>
      <c r="B12" s="91">
        <v>185</v>
      </c>
      <c r="C12" s="113" t="s">
        <v>81</v>
      </c>
      <c r="D12" s="100"/>
      <c r="E12" s="113" t="s">
        <v>94</v>
      </c>
      <c r="F12" s="100"/>
      <c r="G12" s="114" t="s">
        <v>96</v>
      </c>
      <c r="H12" s="91" t="s">
        <v>97</v>
      </c>
      <c r="I12" s="91" t="s">
        <v>87</v>
      </c>
      <c r="J12" s="91">
        <v>4</v>
      </c>
      <c r="K12" s="116">
        <v>4</v>
      </c>
      <c r="L12" s="116">
        <v>4</v>
      </c>
      <c r="M12" s="116">
        <v>4</v>
      </c>
      <c r="N12" s="116">
        <v>4</v>
      </c>
      <c r="O12" s="116">
        <v>4</v>
      </c>
      <c r="P12" s="116">
        <v>4</v>
      </c>
      <c r="Q12" s="116">
        <v>4</v>
      </c>
      <c r="R12" s="116">
        <v>4</v>
      </c>
      <c r="S12" s="116">
        <v>4</v>
      </c>
      <c r="T12" s="116">
        <v>4</v>
      </c>
      <c r="U12" s="116">
        <v>4</v>
      </c>
      <c r="V12" s="116">
        <v>4</v>
      </c>
      <c r="W12" s="116">
        <v>4</v>
      </c>
      <c r="X12" s="116"/>
      <c r="Y12" s="116"/>
      <c r="Z12" s="116"/>
      <c r="AA12" s="116">
        <v>4</v>
      </c>
      <c r="AB12" s="116"/>
      <c r="AC12" s="116"/>
      <c r="AD12" s="116"/>
      <c r="AE12" s="116"/>
      <c r="AF12" s="116"/>
      <c r="AG12" s="116">
        <v>4</v>
      </c>
      <c r="AH12" s="116"/>
      <c r="AI12" s="116"/>
      <c r="AJ12" s="116"/>
      <c r="AK12" s="116"/>
      <c r="AL12" s="116"/>
      <c r="AM12" s="91">
        <v>4</v>
      </c>
      <c r="AN12" s="91">
        <v>4</v>
      </c>
      <c r="AO12" s="91"/>
      <c r="AP12" s="91"/>
      <c r="AQ12" s="117">
        <f>AN12/W12</f>
        <v>1</v>
      </c>
      <c r="AR12" s="118">
        <f>(N12+T12+AN12+AF12+AL12)/(N12+T12+U12+AA12+AG12)</f>
        <v>0.6</v>
      </c>
      <c r="AS12" s="119" t="s">
        <v>293</v>
      </c>
      <c r="AT12" s="120" t="s">
        <v>251</v>
      </c>
      <c r="AU12" s="120" t="s">
        <v>252</v>
      </c>
      <c r="AV12" s="119" t="s">
        <v>294</v>
      </c>
      <c r="AW12" s="135" t="s">
        <v>295</v>
      </c>
      <c r="AX12" s="126">
        <f>LEN(AS12)</f>
        <v>2921</v>
      </c>
      <c r="AY12" s="126">
        <f aca="true" t="shared" si="0" ref="AY12:AZ12">LEN(AV12)</f>
        <v>922</v>
      </c>
      <c r="AZ12" s="126">
        <f t="shared" si="0"/>
        <v>734</v>
      </c>
    </row>
    <row r="13" spans="1:52" s="124" customFormat="1" ht="105" customHeight="1">
      <c r="A13" s="100">
        <v>42</v>
      </c>
      <c r="B13" s="91">
        <v>185</v>
      </c>
      <c r="C13" s="113" t="s">
        <v>95</v>
      </c>
      <c r="D13" s="91">
        <v>70</v>
      </c>
      <c r="E13" s="113" t="s">
        <v>88</v>
      </c>
      <c r="F13" s="91">
        <v>390</v>
      </c>
      <c r="G13" s="114" t="s">
        <v>90</v>
      </c>
      <c r="H13" s="91" t="s">
        <v>98</v>
      </c>
      <c r="I13" s="91" t="s">
        <v>110</v>
      </c>
      <c r="J13" s="115">
        <v>1</v>
      </c>
      <c r="K13" s="121">
        <v>0.04</v>
      </c>
      <c r="L13" s="121">
        <v>0.04</v>
      </c>
      <c r="M13" s="121">
        <v>0.04</v>
      </c>
      <c r="N13" s="121">
        <v>0.04</v>
      </c>
      <c r="O13" s="121">
        <v>0.28</v>
      </c>
      <c r="P13" s="121">
        <v>0.28</v>
      </c>
      <c r="Q13" s="121">
        <v>0.28</v>
      </c>
      <c r="R13" s="123">
        <v>0.28</v>
      </c>
      <c r="S13" s="121">
        <v>0.28</v>
      </c>
      <c r="T13" s="121">
        <v>0.28</v>
      </c>
      <c r="U13" s="121">
        <v>0.28</v>
      </c>
      <c r="V13" s="121">
        <v>0.28</v>
      </c>
      <c r="W13" s="121">
        <v>0.28</v>
      </c>
      <c r="X13" s="121"/>
      <c r="Y13" s="121"/>
      <c r="Z13" s="121"/>
      <c r="AA13" s="121">
        <v>0.3</v>
      </c>
      <c r="AB13" s="122"/>
      <c r="AC13" s="122"/>
      <c r="AD13" s="122"/>
      <c r="AE13" s="122"/>
      <c r="AF13" s="121"/>
      <c r="AG13" s="121">
        <v>0.1</v>
      </c>
      <c r="AH13" s="122"/>
      <c r="AI13" s="122"/>
      <c r="AJ13" s="122"/>
      <c r="AK13" s="122"/>
      <c r="AL13" s="121"/>
      <c r="AM13" s="121">
        <v>0.07</v>
      </c>
      <c r="AN13" s="115">
        <v>0.14</v>
      </c>
      <c r="AO13" s="123"/>
      <c r="AP13" s="123"/>
      <c r="AQ13" s="117">
        <f>AN13/W13</f>
        <v>0.5</v>
      </c>
      <c r="AR13" s="117">
        <f>(N13+T13+AN13+AF13+AL13)/J13</f>
        <v>0.46</v>
      </c>
      <c r="AS13" s="119" t="s">
        <v>261</v>
      </c>
      <c r="AT13" s="120" t="s">
        <v>251</v>
      </c>
      <c r="AU13" s="120" t="s">
        <v>252</v>
      </c>
      <c r="AV13" s="119" t="s">
        <v>262</v>
      </c>
      <c r="AW13" s="131" t="s">
        <v>260</v>
      </c>
      <c r="AX13" s="126">
        <f>LEN(AS13)</f>
        <v>2965</v>
      </c>
      <c r="AY13" s="126">
        <f aca="true" t="shared" si="1" ref="AY13:AY14">LEN(AV13)</f>
        <v>997</v>
      </c>
      <c r="AZ13" s="126">
        <f aca="true" t="shared" si="2" ref="AZ13:AZ14">LEN(AW13)</f>
        <v>993</v>
      </c>
    </row>
    <row r="14" spans="1:52" s="124" customFormat="1" ht="105" customHeight="1">
      <c r="A14" s="100">
        <v>42</v>
      </c>
      <c r="B14" s="91">
        <v>185</v>
      </c>
      <c r="C14" s="113" t="s">
        <v>95</v>
      </c>
      <c r="D14" s="91">
        <v>71</v>
      </c>
      <c r="E14" s="113" t="s">
        <v>89</v>
      </c>
      <c r="F14" s="91">
        <v>391</v>
      </c>
      <c r="G14" s="114" t="s">
        <v>91</v>
      </c>
      <c r="H14" s="91" t="s">
        <v>98</v>
      </c>
      <c r="I14" s="91" t="s">
        <v>99</v>
      </c>
      <c r="J14" s="115">
        <v>0.9</v>
      </c>
      <c r="K14" s="121">
        <v>0.1</v>
      </c>
      <c r="L14" s="121">
        <v>0.1</v>
      </c>
      <c r="M14" s="121">
        <v>0.1</v>
      </c>
      <c r="N14" s="121">
        <v>0.1</v>
      </c>
      <c r="O14" s="121">
        <v>0.25</v>
      </c>
      <c r="P14" s="121">
        <v>0.25</v>
      </c>
      <c r="Q14" s="121">
        <v>0.25</v>
      </c>
      <c r="R14" s="123">
        <v>0.25</v>
      </c>
      <c r="S14" s="121">
        <v>0.25</v>
      </c>
      <c r="T14" s="121">
        <v>0.25</v>
      </c>
      <c r="U14" s="121">
        <v>0.5</v>
      </c>
      <c r="V14" s="121">
        <v>0.5</v>
      </c>
      <c r="W14" s="121">
        <v>0.5</v>
      </c>
      <c r="X14" s="121"/>
      <c r="Y14" s="121"/>
      <c r="Z14" s="121"/>
      <c r="AA14" s="121">
        <v>0.75</v>
      </c>
      <c r="AB14" s="122"/>
      <c r="AC14" s="122"/>
      <c r="AD14" s="122"/>
      <c r="AE14" s="122"/>
      <c r="AF14" s="121"/>
      <c r="AG14" s="121">
        <v>0.9</v>
      </c>
      <c r="AH14" s="122"/>
      <c r="AI14" s="122"/>
      <c r="AJ14" s="122"/>
      <c r="AK14" s="122"/>
      <c r="AL14" s="121"/>
      <c r="AM14" s="130">
        <v>0.3125</v>
      </c>
      <c r="AN14" s="134">
        <v>0.375</v>
      </c>
      <c r="AO14" s="123"/>
      <c r="AP14" s="123"/>
      <c r="AQ14" s="117">
        <f>AN14/W14</f>
        <v>0.75</v>
      </c>
      <c r="AR14" s="117">
        <f>AN14/J14</f>
        <v>0.41666666666666663</v>
      </c>
      <c r="AS14" s="119" t="s">
        <v>292</v>
      </c>
      <c r="AT14" s="120" t="s">
        <v>251</v>
      </c>
      <c r="AU14" s="120" t="s">
        <v>252</v>
      </c>
      <c r="AV14" s="119" t="s">
        <v>263</v>
      </c>
      <c r="AW14" s="131" t="s">
        <v>264</v>
      </c>
      <c r="AX14" s="126">
        <f>LEN(AS14)</f>
        <v>2990</v>
      </c>
      <c r="AY14" s="126">
        <f t="shared" si="1"/>
        <v>971</v>
      </c>
      <c r="AZ14" s="126">
        <f t="shared" si="2"/>
        <v>450</v>
      </c>
    </row>
    <row r="15" spans="1:49" ht="68.25" customHeight="1">
      <c r="A15" s="158" t="s">
        <v>196</v>
      </c>
      <c r="B15" s="159"/>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row>
  </sheetData>
  <mergeCells count="43">
    <mergeCell ref="A15:AW15"/>
    <mergeCell ref="A8:C8"/>
    <mergeCell ref="A9:A11"/>
    <mergeCell ref="C9:C11"/>
    <mergeCell ref="H9:H11"/>
    <mergeCell ref="I9:I11"/>
    <mergeCell ref="AO10:AO11"/>
    <mergeCell ref="AP10:AP11"/>
    <mergeCell ref="O10:T10"/>
    <mergeCell ref="U10:Z10"/>
    <mergeCell ref="AA10:AF10"/>
    <mergeCell ref="D8:E8"/>
    <mergeCell ref="AU8:AU11"/>
    <mergeCell ref="E9:E11"/>
    <mergeCell ref="G9:G11"/>
    <mergeCell ref="A1:G4"/>
    <mergeCell ref="A5:R5"/>
    <mergeCell ref="A6:R6"/>
    <mergeCell ref="D9:D11"/>
    <mergeCell ref="AM9:AP9"/>
    <mergeCell ref="B9:B11"/>
    <mergeCell ref="S5:AW5"/>
    <mergeCell ref="F8:AP8"/>
    <mergeCell ref="AQ8:AQ11"/>
    <mergeCell ref="AR8:AR11"/>
    <mergeCell ref="AT8:AT11"/>
    <mergeCell ref="AH10:AL10"/>
    <mergeCell ref="AS8:AS11"/>
    <mergeCell ref="F9:F11"/>
    <mergeCell ref="H1:AW1"/>
    <mergeCell ref="H2:AW2"/>
    <mergeCell ref="S6:AW6"/>
    <mergeCell ref="H3:R3"/>
    <mergeCell ref="K10:N10"/>
    <mergeCell ref="K9:AL9"/>
    <mergeCell ref="S4:AW4"/>
    <mergeCell ref="J9:J11"/>
    <mergeCell ref="AV8:AV11"/>
    <mergeCell ref="AW8:AW11"/>
    <mergeCell ref="S3:AW3"/>
    <mergeCell ref="H4:R4"/>
    <mergeCell ref="AM10:AM11"/>
    <mergeCell ref="AN10:AN11"/>
  </mergeCells>
  <printOptions horizontalCentered="1" verticalCentered="1"/>
  <pageMargins left="0" right="0" top="0.5511811023622047" bottom="0" header="0.31496062992125984" footer="0.31496062992125984"/>
  <pageSetup fitToWidth="0" horizontalDpi="600" verticalDpi="600" orientation="landscape" scale="21" r:id="rId3"/>
  <headerFooter>
    <oddFooter>&amp;C&amp;G</oddFooter>
  </headerFooter>
  <drawing r:id="rId1"/>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X52"/>
  <sheetViews>
    <sheetView zoomScale="48" zoomScaleNormal="48" workbookViewId="0" topLeftCell="AK29">
      <selection activeCell="Q4" sqref="Q4:AU4"/>
    </sheetView>
  </sheetViews>
  <sheetFormatPr defaultColWidth="11.421875" defaultRowHeight="15"/>
  <cols>
    <col min="1" max="1" width="17.140625" style="79" customWidth="1"/>
    <col min="2" max="2" width="12.421875" style="79" customWidth="1"/>
    <col min="3" max="3" width="25.140625" style="79" customWidth="1"/>
    <col min="4" max="4" width="21.140625" style="80" customWidth="1"/>
    <col min="5" max="6" width="21.7109375" style="80" customWidth="1"/>
    <col min="7" max="7" width="16.57421875" style="81" customWidth="1"/>
    <col min="8" max="8" width="23.28125" style="81" customWidth="1"/>
    <col min="9" max="9" width="23.28125" style="81" hidden="1" customWidth="1"/>
    <col min="10" max="10" width="22.00390625" style="82" hidden="1" customWidth="1"/>
    <col min="11" max="11" width="22.57421875" style="81" hidden="1" customWidth="1"/>
    <col min="12" max="12" width="22.57421875" style="81" customWidth="1"/>
    <col min="13" max="13" width="24.57421875" style="81" hidden="1" customWidth="1"/>
    <col min="14" max="15" width="23.00390625" style="81" hidden="1" customWidth="1"/>
    <col min="16" max="16" width="26.28125" style="81" hidden="1" customWidth="1"/>
    <col min="17" max="17" width="26.8515625" style="81" hidden="1" customWidth="1"/>
    <col min="18" max="18" width="23.00390625" style="81" customWidth="1"/>
    <col min="19" max="19" width="24.28125" style="81" customWidth="1"/>
    <col min="20" max="20" width="23.00390625" style="81" customWidth="1"/>
    <col min="21" max="21" width="20.7109375" style="81" customWidth="1"/>
    <col min="22" max="24" width="20.7109375" style="81" hidden="1" customWidth="1"/>
    <col min="25" max="25" width="24.57421875" style="81" hidden="1" customWidth="1"/>
    <col min="26" max="26" width="23.00390625" style="81" hidden="1" customWidth="1"/>
    <col min="27" max="30" width="20.7109375" style="81" hidden="1" customWidth="1"/>
    <col min="31" max="31" width="25.57421875" style="81" hidden="1" customWidth="1"/>
    <col min="32" max="32" width="23.00390625" style="81" hidden="1" customWidth="1"/>
    <col min="33" max="36" width="20.7109375" style="81" hidden="1" customWidth="1"/>
    <col min="37" max="37" width="28.00390625" style="79" customWidth="1"/>
    <col min="38" max="38" width="25.8515625" style="79" customWidth="1"/>
    <col min="39" max="39" width="20.8515625" style="83" hidden="1" customWidth="1"/>
    <col min="40" max="40" width="1.421875" style="83" customWidth="1"/>
    <col min="41" max="41" width="14.7109375" style="79" customWidth="1"/>
    <col min="42" max="42" width="13.00390625" style="79" customWidth="1"/>
    <col min="43" max="43" width="66.57421875" style="79" customWidth="1"/>
    <col min="44" max="45" width="40.57421875" style="79" customWidth="1"/>
    <col min="46" max="46" width="60.57421875" style="79" customWidth="1"/>
    <col min="47" max="47" width="58.7109375" style="79" customWidth="1"/>
    <col min="48" max="16384" width="11.421875" style="79" customWidth="1"/>
  </cols>
  <sheetData>
    <row r="1" spans="1:47" ht="38.25" customHeight="1">
      <c r="A1" s="156"/>
      <c r="B1" s="156"/>
      <c r="C1" s="156"/>
      <c r="D1" s="156"/>
      <c r="E1" s="156"/>
      <c r="F1" s="152" t="s">
        <v>0</v>
      </c>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2"/>
      <c r="AU1" s="152"/>
    </row>
    <row r="2" spans="1:47" ht="30.75" customHeight="1">
      <c r="A2" s="156"/>
      <c r="B2" s="156"/>
      <c r="C2" s="156"/>
      <c r="D2" s="156"/>
      <c r="E2" s="156"/>
      <c r="F2" s="169" t="s">
        <v>76</v>
      </c>
      <c r="G2" s="169"/>
      <c r="H2" s="169"/>
      <c r="I2" s="169"/>
      <c r="J2" s="169"/>
      <c r="K2" s="169"/>
      <c r="L2" s="169"/>
      <c r="M2" s="169"/>
      <c r="N2" s="169"/>
      <c r="O2" s="169"/>
      <c r="P2" s="169"/>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row>
    <row r="3" spans="1:47" ht="27.75" customHeight="1">
      <c r="A3" s="156"/>
      <c r="B3" s="156"/>
      <c r="C3" s="156"/>
      <c r="D3" s="156"/>
      <c r="E3" s="168"/>
      <c r="F3" s="152" t="s">
        <v>1</v>
      </c>
      <c r="G3" s="152"/>
      <c r="H3" s="152"/>
      <c r="I3" s="152"/>
      <c r="J3" s="152"/>
      <c r="K3" s="152"/>
      <c r="L3" s="152"/>
      <c r="M3" s="152"/>
      <c r="N3" s="152"/>
      <c r="O3" s="152"/>
      <c r="P3" s="152"/>
      <c r="Q3" s="152" t="s">
        <v>78</v>
      </c>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row>
    <row r="4" spans="1:47" ht="93" customHeight="1">
      <c r="A4" s="156"/>
      <c r="B4" s="156"/>
      <c r="C4" s="156"/>
      <c r="D4" s="156"/>
      <c r="E4" s="168"/>
      <c r="F4" s="152" t="s">
        <v>2</v>
      </c>
      <c r="G4" s="152"/>
      <c r="H4" s="152"/>
      <c r="I4" s="152"/>
      <c r="J4" s="152"/>
      <c r="K4" s="152"/>
      <c r="L4" s="152"/>
      <c r="M4" s="152"/>
      <c r="N4" s="152"/>
      <c r="O4" s="152"/>
      <c r="P4" s="152"/>
      <c r="Q4" s="152" t="s">
        <v>82</v>
      </c>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row>
    <row r="5" ht="14.25" customHeight="1">
      <c r="AN5" s="84"/>
    </row>
    <row r="6" spans="1:47" s="85" customFormat="1" ht="33" customHeight="1">
      <c r="A6" s="152" t="s">
        <v>31</v>
      </c>
      <c r="B6" s="152" t="s">
        <v>41</v>
      </c>
      <c r="C6" s="152"/>
      <c r="D6" s="152"/>
      <c r="E6" s="152" t="s">
        <v>45</v>
      </c>
      <c r="F6" s="170" t="s">
        <v>104</v>
      </c>
      <c r="G6" s="152" t="s">
        <v>46</v>
      </c>
      <c r="H6" s="152" t="s">
        <v>47</v>
      </c>
      <c r="I6" s="172" t="s">
        <v>48</v>
      </c>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4"/>
      <c r="AK6" s="152" t="s">
        <v>49</v>
      </c>
      <c r="AL6" s="152"/>
      <c r="AM6" s="152"/>
      <c r="AN6" s="152"/>
      <c r="AO6" s="152" t="s">
        <v>51</v>
      </c>
      <c r="AP6" s="152" t="s">
        <v>52</v>
      </c>
      <c r="AQ6" s="152" t="s">
        <v>53</v>
      </c>
      <c r="AR6" s="152" t="s">
        <v>54</v>
      </c>
      <c r="AS6" s="152" t="s">
        <v>55</v>
      </c>
      <c r="AT6" s="152" t="s">
        <v>56</v>
      </c>
      <c r="AU6" s="152" t="s">
        <v>57</v>
      </c>
    </row>
    <row r="7" spans="1:47" s="85" customFormat="1" ht="33" customHeight="1">
      <c r="A7" s="152"/>
      <c r="B7" s="152"/>
      <c r="C7" s="152"/>
      <c r="D7" s="152"/>
      <c r="E7" s="152"/>
      <c r="F7" s="170"/>
      <c r="G7" s="152"/>
      <c r="H7" s="152"/>
      <c r="I7" s="172">
        <v>2016</v>
      </c>
      <c r="J7" s="173"/>
      <c r="K7" s="173"/>
      <c r="L7" s="174"/>
      <c r="M7" s="172">
        <v>2017</v>
      </c>
      <c r="N7" s="173"/>
      <c r="O7" s="173"/>
      <c r="P7" s="173"/>
      <c r="Q7" s="173"/>
      <c r="R7" s="174"/>
      <c r="S7" s="172">
        <v>2018</v>
      </c>
      <c r="T7" s="173"/>
      <c r="U7" s="173"/>
      <c r="V7" s="173"/>
      <c r="W7" s="173"/>
      <c r="X7" s="174"/>
      <c r="Y7" s="172">
        <v>2019</v>
      </c>
      <c r="Z7" s="173"/>
      <c r="AA7" s="173"/>
      <c r="AB7" s="173"/>
      <c r="AC7" s="173"/>
      <c r="AD7" s="174"/>
      <c r="AE7" s="172">
        <v>2020</v>
      </c>
      <c r="AF7" s="173"/>
      <c r="AG7" s="173"/>
      <c r="AH7" s="173"/>
      <c r="AI7" s="173"/>
      <c r="AJ7" s="174"/>
      <c r="AK7" s="153" t="s">
        <v>50</v>
      </c>
      <c r="AL7" s="153"/>
      <c r="AM7" s="153"/>
      <c r="AN7" s="153"/>
      <c r="AO7" s="152"/>
      <c r="AP7" s="152"/>
      <c r="AQ7" s="152"/>
      <c r="AR7" s="152"/>
      <c r="AS7" s="152"/>
      <c r="AT7" s="152"/>
      <c r="AU7" s="152"/>
    </row>
    <row r="8" spans="1:47" s="85" customFormat="1" ht="54" customHeight="1" thickBot="1">
      <c r="A8" s="152"/>
      <c r="B8" s="86" t="s">
        <v>42</v>
      </c>
      <c r="C8" s="86" t="s">
        <v>43</v>
      </c>
      <c r="D8" s="86" t="s">
        <v>44</v>
      </c>
      <c r="E8" s="152"/>
      <c r="F8" s="170"/>
      <c r="G8" s="152"/>
      <c r="H8" s="171"/>
      <c r="I8" s="104" t="s">
        <v>190</v>
      </c>
      <c r="J8" s="104" t="s">
        <v>191</v>
      </c>
      <c r="K8" s="104" t="s">
        <v>192</v>
      </c>
      <c r="L8" s="86" t="s">
        <v>30</v>
      </c>
      <c r="M8" s="104" t="s">
        <v>193</v>
      </c>
      <c r="N8" s="104" t="s">
        <v>194</v>
      </c>
      <c r="O8" s="104" t="s">
        <v>195</v>
      </c>
      <c r="P8" s="104" t="s">
        <v>191</v>
      </c>
      <c r="Q8" s="104" t="s">
        <v>192</v>
      </c>
      <c r="R8" s="86" t="s">
        <v>30</v>
      </c>
      <c r="S8" s="104" t="s">
        <v>193</v>
      </c>
      <c r="T8" s="104" t="s">
        <v>194</v>
      </c>
      <c r="U8" s="104" t="s">
        <v>195</v>
      </c>
      <c r="V8" s="104" t="s">
        <v>191</v>
      </c>
      <c r="W8" s="104" t="s">
        <v>192</v>
      </c>
      <c r="X8" s="86" t="s">
        <v>30</v>
      </c>
      <c r="Y8" s="104" t="s">
        <v>193</v>
      </c>
      <c r="Z8" s="104" t="s">
        <v>194</v>
      </c>
      <c r="AA8" s="104" t="s">
        <v>195</v>
      </c>
      <c r="AB8" s="104" t="s">
        <v>191</v>
      </c>
      <c r="AC8" s="104" t="s">
        <v>192</v>
      </c>
      <c r="AD8" s="86" t="s">
        <v>30</v>
      </c>
      <c r="AE8" s="104" t="s">
        <v>193</v>
      </c>
      <c r="AF8" s="104" t="s">
        <v>194</v>
      </c>
      <c r="AG8" s="104" t="s">
        <v>195</v>
      </c>
      <c r="AH8" s="104" t="s">
        <v>191</v>
      </c>
      <c r="AI8" s="104" t="s">
        <v>192</v>
      </c>
      <c r="AJ8" s="86" t="s">
        <v>30</v>
      </c>
      <c r="AK8" s="86" t="s">
        <v>3</v>
      </c>
      <c r="AL8" s="86" t="s">
        <v>4</v>
      </c>
      <c r="AM8" s="86" t="s">
        <v>5</v>
      </c>
      <c r="AN8" s="86" t="s">
        <v>6</v>
      </c>
      <c r="AO8" s="152"/>
      <c r="AP8" s="152"/>
      <c r="AQ8" s="152"/>
      <c r="AR8" s="152"/>
      <c r="AS8" s="152"/>
      <c r="AT8" s="152"/>
      <c r="AU8" s="152"/>
    </row>
    <row r="9" spans="1:50" s="85" customFormat="1" ht="20.25" customHeight="1">
      <c r="A9" s="163" t="s">
        <v>105</v>
      </c>
      <c r="B9" s="164">
        <v>1</v>
      </c>
      <c r="C9" s="167" t="s">
        <v>100</v>
      </c>
      <c r="D9" s="166" t="s">
        <v>87</v>
      </c>
      <c r="E9" s="163">
        <v>71</v>
      </c>
      <c r="F9" s="163">
        <v>185</v>
      </c>
      <c r="G9" s="87" t="s">
        <v>7</v>
      </c>
      <c r="H9" s="88">
        <v>1</v>
      </c>
      <c r="I9" s="88">
        <v>1</v>
      </c>
      <c r="J9" s="88">
        <v>1</v>
      </c>
      <c r="K9" s="88">
        <v>1</v>
      </c>
      <c r="L9" s="88">
        <v>1</v>
      </c>
      <c r="M9" s="88">
        <v>1</v>
      </c>
      <c r="N9" s="88">
        <v>1</v>
      </c>
      <c r="O9" s="88">
        <v>1</v>
      </c>
      <c r="P9" s="88">
        <v>1</v>
      </c>
      <c r="Q9" s="88">
        <v>1</v>
      </c>
      <c r="R9" s="88">
        <v>1</v>
      </c>
      <c r="S9" s="88">
        <v>1</v>
      </c>
      <c r="T9" s="88">
        <v>1</v>
      </c>
      <c r="U9" s="88">
        <v>1</v>
      </c>
      <c r="V9" s="88"/>
      <c r="W9" s="88"/>
      <c r="X9" s="88"/>
      <c r="Y9" s="88">
        <v>1</v>
      </c>
      <c r="Z9" s="88"/>
      <c r="AA9" s="88"/>
      <c r="AB9" s="88"/>
      <c r="AC9" s="88"/>
      <c r="AD9" s="88"/>
      <c r="AE9" s="88">
        <v>1</v>
      </c>
      <c r="AF9" s="88"/>
      <c r="AG9" s="88"/>
      <c r="AH9" s="88"/>
      <c r="AI9" s="88"/>
      <c r="AJ9" s="88"/>
      <c r="AK9" s="88">
        <v>1</v>
      </c>
      <c r="AL9" s="88">
        <v>1</v>
      </c>
      <c r="AM9" s="88"/>
      <c r="AN9" s="88"/>
      <c r="AO9" s="89">
        <f>AL9/U9</f>
        <v>1</v>
      </c>
      <c r="AP9" s="90">
        <f>(L9+R9+AL9)/(K9+Q9+T9+Y9+AE9)</f>
        <v>0.6</v>
      </c>
      <c r="AQ9" s="160" t="s">
        <v>277</v>
      </c>
      <c r="AR9" s="165" t="s">
        <v>258</v>
      </c>
      <c r="AS9" s="165" t="s">
        <v>252</v>
      </c>
      <c r="AT9" s="160" t="s">
        <v>278</v>
      </c>
      <c r="AU9" s="160" t="s">
        <v>279</v>
      </c>
      <c r="AV9" s="85">
        <f>LEN(AQ9)</f>
        <v>1777</v>
      </c>
      <c r="AW9" s="85">
        <f>LEN(AT9)</f>
        <v>594</v>
      </c>
      <c r="AX9" s="85">
        <f>LEN(AU9)</f>
        <v>960</v>
      </c>
    </row>
    <row r="10" spans="1:47" s="85" customFormat="1" ht="20.25" customHeight="1">
      <c r="A10" s="163"/>
      <c r="B10" s="164"/>
      <c r="C10" s="167"/>
      <c r="D10" s="166"/>
      <c r="E10" s="163"/>
      <c r="F10" s="163"/>
      <c r="G10" s="87" t="s">
        <v>8</v>
      </c>
      <c r="H10" s="8">
        <f>+K10+Q10+S10+Y10+AE10</f>
        <v>1176204466</v>
      </c>
      <c r="I10" s="8">
        <v>168507479</v>
      </c>
      <c r="J10" s="8">
        <v>168507479</v>
      </c>
      <c r="K10" s="8">
        <v>162736812</v>
      </c>
      <c r="L10" s="8">
        <v>161402141</v>
      </c>
      <c r="M10" s="8">
        <v>162276000</v>
      </c>
      <c r="N10" s="8">
        <v>162276000</v>
      </c>
      <c r="O10" s="8">
        <v>162276000</v>
      </c>
      <c r="P10" s="8">
        <v>199493966</v>
      </c>
      <c r="Q10" s="8">
        <v>199493966</v>
      </c>
      <c r="R10" s="8">
        <v>199493966</v>
      </c>
      <c r="S10" s="8">
        <v>252000000</v>
      </c>
      <c r="T10" s="8">
        <v>252000000</v>
      </c>
      <c r="U10" s="8">
        <v>252000000</v>
      </c>
      <c r="V10" s="8"/>
      <c r="W10" s="8"/>
      <c r="X10" s="8"/>
      <c r="Y10" s="8">
        <v>276834000</v>
      </c>
      <c r="Z10" s="8"/>
      <c r="AA10" s="8"/>
      <c r="AB10" s="8"/>
      <c r="AC10" s="8"/>
      <c r="AD10" s="8"/>
      <c r="AE10" s="8">
        <v>285139688</v>
      </c>
      <c r="AF10" s="8"/>
      <c r="AG10" s="8"/>
      <c r="AH10" s="8"/>
      <c r="AI10" s="8"/>
      <c r="AJ10" s="8"/>
      <c r="AK10" s="8">
        <v>220650399</v>
      </c>
      <c r="AL10" s="8">
        <v>220650399</v>
      </c>
      <c r="AM10" s="8"/>
      <c r="AN10" s="8"/>
      <c r="AO10" s="89">
        <f>AL10/U10</f>
        <v>0.8755968214285714</v>
      </c>
      <c r="AP10" s="90">
        <f>(L10+R10+AL10)/H10</f>
        <v>0.4944263712734449</v>
      </c>
      <c r="AQ10" s="162"/>
      <c r="AR10" s="165"/>
      <c r="AS10" s="165"/>
      <c r="AT10" s="162"/>
      <c r="AU10" s="160"/>
    </row>
    <row r="11" spans="1:47" s="85" customFormat="1" ht="20.25" customHeight="1">
      <c r="A11" s="163"/>
      <c r="B11" s="164"/>
      <c r="C11" s="167"/>
      <c r="D11" s="166"/>
      <c r="E11" s="163"/>
      <c r="F11" s="163"/>
      <c r="G11" s="87" t="s">
        <v>9</v>
      </c>
      <c r="H11" s="91">
        <v>0</v>
      </c>
      <c r="I11" s="91">
        <v>0</v>
      </c>
      <c r="J11" s="91">
        <v>0</v>
      </c>
      <c r="K11" s="91">
        <v>0</v>
      </c>
      <c r="L11" s="91">
        <v>0</v>
      </c>
      <c r="M11" s="91">
        <v>0</v>
      </c>
      <c r="N11" s="91">
        <v>0</v>
      </c>
      <c r="O11" s="91">
        <v>0</v>
      </c>
      <c r="P11" s="91">
        <v>0</v>
      </c>
      <c r="Q11" s="91">
        <v>0</v>
      </c>
      <c r="R11" s="91">
        <v>0</v>
      </c>
      <c r="S11" s="91">
        <v>0</v>
      </c>
      <c r="T11" s="91">
        <v>0</v>
      </c>
      <c r="U11" s="91">
        <v>0</v>
      </c>
      <c r="V11" s="91"/>
      <c r="W11" s="91"/>
      <c r="X11" s="91"/>
      <c r="Y11" s="91">
        <v>0</v>
      </c>
      <c r="Z11" s="91"/>
      <c r="AA11" s="91"/>
      <c r="AB11" s="91"/>
      <c r="AC11" s="91"/>
      <c r="AD11" s="91"/>
      <c r="AE11" s="91">
        <v>0</v>
      </c>
      <c r="AF11" s="91"/>
      <c r="AG11" s="91"/>
      <c r="AH11" s="91"/>
      <c r="AI11" s="91"/>
      <c r="AJ11" s="91"/>
      <c r="AK11" s="91">
        <v>0</v>
      </c>
      <c r="AL11" s="91">
        <v>0</v>
      </c>
      <c r="AM11" s="91"/>
      <c r="AN11" s="91"/>
      <c r="AO11" s="89"/>
      <c r="AP11" s="90"/>
      <c r="AQ11" s="162"/>
      <c r="AR11" s="165"/>
      <c r="AS11" s="165"/>
      <c r="AT11" s="162"/>
      <c r="AU11" s="160"/>
    </row>
    <row r="12" spans="1:47" s="85" customFormat="1" ht="20.25" customHeight="1">
      <c r="A12" s="163"/>
      <c r="B12" s="164"/>
      <c r="C12" s="167"/>
      <c r="D12" s="166"/>
      <c r="E12" s="163"/>
      <c r="F12" s="163"/>
      <c r="G12" s="87" t="s">
        <v>10</v>
      </c>
      <c r="H12" s="8">
        <v>0</v>
      </c>
      <c r="I12" s="8">
        <v>0</v>
      </c>
      <c r="J12" s="8">
        <v>0</v>
      </c>
      <c r="K12" s="8">
        <v>0</v>
      </c>
      <c r="L12" s="8">
        <v>0</v>
      </c>
      <c r="M12" s="8">
        <v>53096983</v>
      </c>
      <c r="N12" s="8">
        <v>53096983</v>
      </c>
      <c r="O12" s="8">
        <v>53096983</v>
      </c>
      <c r="P12" s="8">
        <v>53096983</v>
      </c>
      <c r="Q12" s="8">
        <v>53096983</v>
      </c>
      <c r="R12" s="8">
        <v>53096983</v>
      </c>
      <c r="S12" s="8">
        <v>15734000</v>
      </c>
      <c r="T12" s="8">
        <v>15734000</v>
      </c>
      <c r="U12" s="8">
        <v>15734000</v>
      </c>
      <c r="V12" s="8"/>
      <c r="W12" s="8"/>
      <c r="X12" s="8"/>
      <c r="Y12" s="8">
        <v>0</v>
      </c>
      <c r="Z12" s="8"/>
      <c r="AA12" s="8"/>
      <c r="AB12" s="8"/>
      <c r="AC12" s="8"/>
      <c r="AD12" s="8"/>
      <c r="AE12" s="8">
        <v>0</v>
      </c>
      <c r="AF12" s="8"/>
      <c r="AG12" s="8"/>
      <c r="AH12" s="8"/>
      <c r="AI12" s="8"/>
      <c r="AJ12" s="8"/>
      <c r="AK12" s="8">
        <v>15734000</v>
      </c>
      <c r="AL12" s="8">
        <v>15734000</v>
      </c>
      <c r="AM12" s="8"/>
      <c r="AN12" s="8"/>
      <c r="AO12" s="89">
        <f aca="true" t="shared" si="0" ref="AO12:AO14">AL12/U12</f>
        <v>1</v>
      </c>
      <c r="AP12" s="90"/>
      <c r="AQ12" s="162"/>
      <c r="AR12" s="165"/>
      <c r="AS12" s="165"/>
      <c r="AT12" s="162"/>
      <c r="AU12" s="160"/>
    </row>
    <row r="13" spans="1:47" s="85" customFormat="1" ht="20.25" customHeight="1">
      <c r="A13" s="163"/>
      <c r="B13" s="164"/>
      <c r="C13" s="167"/>
      <c r="D13" s="166"/>
      <c r="E13" s="163"/>
      <c r="F13" s="163"/>
      <c r="G13" s="87" t="s">
        <v>11</v>
      </c>
      <c r="H13" s="92">
        <f>H11+H9</f>
        <v>1</v>
      </c>
      <c r="I13" s="92">
        <v>1</v>
      </c>
      <c r="J13" s="92">
        <f>J11+J9</f>
        <v>1</v>
      </c>
      <c r="K13" s="92">
        <v>1</v>
      </c>
      <c r="L13" s="92">
        <v>1</v>
      </c>
      <c r="M13" s="92">
        <v>1</v>
      </c>
      <c r="N13" s="92">
        <f>N11+N9</f>
        <v>1</v>
      </c>
      <c r="O13" s="92">
        <v>1</v>
      </c>
      <c r="P13" s="92">
        <v>1</v>
      </c>
      <c r="Q13" s="92">
        <v>1</v>
      </c>
      <c r="R13" s="92">
        <v>1</v>
      </c>
      <c r="S13" s="92">
        <v>1</v>
      </c>
      <c r="T13" s="92">
        <v>1</v>
      </c>
      <c r="U13" s="92">
        <v>1</v>
      </c>
      <c r="V13" s="92"/>
      <c r="W13" s="92"/>
      <c r="X13" s="92"/>
      <c r="Y13" s="92">
        <f>Y11+Y9</f>
        <v>1</v>
      </c>
      <c r="Z13" s="92"/>
      <c r="AA13" s="92"/>
      <c r="AB13" s="92"/>
      <c r="AC13" s="92"/>
      <c r="AD13" s="92"/>
      <c r="AE13" s="92">
        <f>AE11+AE9</f>
        <v>1</v>
      </c>
      <c r="AF13" s="92"/>
      <c r="AG13" s="92"/>
      <c r="AH13" s="92"/>
      <c r="AI13" s="92"/>
      <c r="AJ13" s="92"/>
      <c r="AK13" s="92">
        <v>1</v>
      </c>
      <c r="AL13" s="92">
        <v>1</v>
      </c>
      <c r="AM13" s="92"/>
      <c r="AN13" s="92"/>
      <c r="AO13" s="89">
        <f t="shared" si="0"/>
        <v>1</v>
      </c>
      <c r="AP13" s="90"/>
      <c r="AQ13" s="162"/>
      <c r="AR13" s="165"/>
      <c r="AS13" s="165"/>
      <c r="AT13" s="162"/>
      <c r="AU13" s="160"/>
    </row>
    <row r="14" spans="1:47" s="85" customFormat="1" ht="20.25" customHeight="1">
      <c r="A14" s="163"/>
      <c r="B14" s="164"/>
      <c r="C14" s="167"/>
      <c r="D14" s="166"/>
      <c r="E14" s="163"/>
      <c r="F14" s="163"/>
      <c r="G14" s="87" t="s">
        <v>12</v>
      </c>
      <c r="H14" s="93">
        <f>H10+H12</f>
        <v>1176204466</v>
      </c>
      <c r="I14" s="93">
        <v>168507479</v>
      </c>
      <c r="J14" s="93">
        <f>J10+J12</f>
        <v>168507479</v>
      </c>
      <c r="K14" s="93">
        <f>K10+K12</f>
        <v>162736812</v>
      </c>
      <c r="L14" s="93">
        <f>L10+L12</f>
        <v>161402141</v>
      </c>
      <c r="M14" s="93">
        <f aca="true" t="shared" si="1" ref="M14:AN14">M10+M12</f>
        <v>215372983</v>
      </c>
      <c r="N14" s="93">
        <f t="shared" si="1"/>
        <v>215372983</v>
      </c>
      <c r="O14" s="93">
        <f t="shared" si="1"/>
        <v>215372983</v>
      </c>
      <c r="P14" s="93">
        <f t="shared" si="1"/>
        <v>252590949</v>
      </c>
      <c r="Q14" s="93">
        <f t="shared" si="1"/>
        <v>252590949</v>
      </c>
      <c r="R14" s="93">
        <v>252590949</v>
      </c>
      <c r="S14" s="93">
        <f t="shared" si="1"/>
        <v>267734000</v>
      </c>
      <c r="T14" s="93">
        <f t="shared" si="1"/>
        <v>267734000</v>
      </c>
      <c r="U14" s="93">
        <f t="shared" si="1"/>
        <v>267734000</v>
      </c>
      <c r="V14" s="93">
        <f t="shared" si="1"/>
        <v>0</v>
      </c>
      <c r="W14" s="93">
        <f t="shared" si="1"/>
        <v>0</v>
      </c>
      <c r="X14" s="93">
        <f t="shared" si="1"/>
        <v>0</v>
      </c>
      <c r="Y14" s="93">
        <f t="shared" si="1"/>
        <v>276834000</v>
      </c>
      <c r="Z14" s="93">
        <f t="shared" si="1"/>
        <v>0</v>
      </c>
      <c r="AA14" s="93">
        <f t="shared" si="1"/>
        <v>0</v>
      </c>
      <c r="AB14" s="93">
        <f t="shared" si="1"/>
        <v>0</v>
      </c>
      <c r="AC14" s="93">
        <f t="shared" si="1"/>
        <v>0</v>
      </c>
      <c r="AD14" s="93">
        <f t="shared" si="1"/>
        <v>0</v>
      </c>
      <c r="AE14" s="93">
        <f t="shared" si="1"/>
        <v>285139688</v>
      </c>
      <c r="AF14" s="93">
        <f t="shared" si="1"/>
        <v>0</v>
      </c>
      <c r="AG14" s="93">
        <f t="shared" si="1"/>
        <v>0</v>
      </c>
      <c r="AH14" s="93">
        <f t="shared" si="1"/>
        <v>0</v>
      </c>
      <c r="AI14" s="93">
        <f t="shared" si="1"/>
        <v>0</v>
      </c>
      <c r="AJ14" s="93">
        <f t="shared" si="1"/>
        <v>0</v>
      </c>
      <c r="AK14" s="93">
        <f t="shared" si="1"/>
        <v>236384399</v>
      </c>
      <c r="AL14" s="93">
        <f t="shared" si="1"/>
        <v>236384399</v>
      </c>
      <c r="AM14" s="93">
        <f t="shared" si="1"/>
        <v>0</v>
      </c>
      <c r="AN14" s="93">
        <f t="shared" si="1"/>
        <v>0</v>
      </c>
      <c r="AO14" s="89">
        <f t="shared" si="0"/>
        <v>0.8829076583474643</v>
      </c>
      <c r="AP14" s="89"/>
      <c r="AQ14" s="162"/>
      <c r="AR14" s="165"/>
      <c r="AS14" s="165"/>
      <c r="AT14" s="162"/>
      <c r="AU14" s="160"/>
    </row>
    <row r="15" spans="1:50" s="85" customFormat="1" ht="20.25" customHeight="1">
      <c r="A15" s="163"/>
      <c r="B15" s="164">
        <v>2</v>
      </c>
      <c r="C15" s="167" t="s">
        <v>101</v>
      </c>
      <c r="D15" s="166" t="s">
        <v>87</v>
      </c>
      <c r="E15" s="163">
        <v>71</v>
      </c>
      <c r="F15" s="163"/>
      <c r="G15" s="87" t="s">
        <v>7</v>
      </c>
      <c r="H15" s="88">
        <v>8</v>
      </c>
      <c r="I15" s="88">
        <v>8</v>
      </c>
      <c r="J15" s="88">
        <v>8</v>
      </c>
      <c r="K15" s="88">
        <v>8</v>
      </c>
      <c r="L15" s="88">
        <v>8</v>
      </c>
      <c r="M15" s="88">
        <v>8</v>
      </c>
      <c r="N15" s="88">
        <v>8</v>
      </c>
      <c r="O15" s="88">
        <v>8</v>
      </c>
      <c r="P15" s="88">
        <v>8</v>
      </c>
      <c r="Q15" s="88">
        <v>8</v>
      </c>
      <c r="R15" s="88">
        <v>8</v>
      </c>
      <c r="S15" s="88">
        <v>8</v>
      </c>
      <c r="T15" s="88">
        <v>8</v>
      </c>
      <c r="U15" s="88">
        <v>8</v>
      </c>
      <c r="V15" s="88"/>
      <c r="W15" s="88"/>
      <c r="X15" s="88"/>
      <c r="Y15" s="88">
        <v>8</v>
      </c>
      <c r="Z15" s="88"/>
      <c r="AA15" s="88"/>
      <c r="AB15" s="88"/>
      <c r="AC15" s="88"/>
      <c r="AD15" s="88"/>
      <c r="AE15" s="88">
        <v>8</v>
      </c>
      <c r="AF15" s="88"/>
      <c r="AG15" s="88"/>
      <c r="AH15" s="88"/>
      <c r="AI15" s="88"/>
      <c r="AJ15" s="88"/>
      <c r="AK15" s="88">
        <v>8</v>
      </c>
      <c r="AL15" s="88">
        <v>8</v>
      </c>
      <c r="AM15" s="88"/>
      <c r="AN15" s="88"/>
      <c r="AO15" s="89">
        <f>AL15/U15</f>
        <v>1</v>
      </c>
      <c r="AP15" s="90">
        <f>(L15+R15+AL15)/(L15+R15+S15+Y15+AE15)</f>
        <v>0.6</v>
      </c>
      <c r="AQ15" s="160" t="s">
        <v>286</v>
      </c>
      <c r="AR15" s="165" t="s">
        <v>258</v>
      </c>
      <c r="AS15" s="165" t="s">
        <v>252</v>
      </c>
      <c r="AT15" s="160" t="s">
        <v>287</v>
      </c>
      <c r="AU15" s="161" t="s">
        <v>288</v>
      </c>
      <c r="AV15" s="85">
        <f>LEN(AQ15)</f>
        <v>1968</v>
      </c>
      <c r="AW15" s="85">
        <f>LEN(AT15)</f>
        <v>1132</v>
      </c>
      <c r="AX15" s="85">
        <f>LEN(AU15)</f>
        <v>691</v>
      </c>
    </row>
    <row r="16" spans="1:47" s="85" customFormat="1" ht="20.25" customHeight="1">
      <c r="A16" s="163"/>
      <c r="B16" s="164"/>
      <c r="C16" s="167"/>
      <c r="D16" s="166"/>
      <c r="E16" s="163"/>
      <c r="F16" s="163"/>
      <c r="G16" s="87" t="s">
        <v>8</v>
      </c>
      <c r="H16" s="8">
        <f>+K16+Q16+S16+Y16+AE16</f>
        <v>5887713962</v>
      </c>
      <c r="I16" s="8">
        <v>705875987</v>
      </c>
      <c r="J16" s="8">
        <v>705875987</v>
      </c>
      <c r="K16" s="8">
        <v>705875987</v>
      </c>
      <c r="L16" s="8">
        <v>658128467</v>
      </c>
      <c r="M16" s="8">
        <v>1097892000</v>
      </c>
      <c r="N16" s="8">
        <v>1097892000</v>
      </c>
      <c r="O16" s="8">
        <v>1097892000</v>
      </c>
      <c r="P16" s="8">
        <v>1148167135</v>
      </c>
      <c r="Q16" s="8">
        <f>+P16-455947</f>
        <v>1147711188</v>
      </c>
      <c r="R16" s="8">
        <v>1092997319</v>
      </c>
      <c r="S16" s="8">
        <v>930000000</v>
      </c>
      <c r="T16" s="8">
        <v>930000000</v>
      </c>
      <c r="U16" s="8">
        <v>930000000</v>
      </c>
      <c r="V16" s="8"/>
      <c r="W16" s="8"/>
      <c r="X16" s="8"/>
      <c r="Y16" s="8">
        <v>1529126000</v>
      </c>
      <c r="Z16" s="8"/>
      <c r="AA16" s="8"/>
      <c r="AB16" s="8"/>
      <c r="AC16" s="8"/>
      <c r="AD16" s="8"/>
      <c r="AE16" s="8">
        <v>1575000787</v>
      </c>
      <c r="AF16" s="8"/>
      <c r="AG16" s="8"/>
      <c r="AH16" s="8"/>
      <c r="AI16" s="8"/>
      <c r="AJ16" s="8"/>
      <c r="AK16" s="8">
        <v>640674634</v>
      </c>
      <c r="AL16" s="8">
        <v>651047433</v>
      </c>
      <c r="AM16" s="8"/>
      <c r="AN16" s="8"/>
      <c r="AO16" s="89">
        <f>AL16/U16</f>
        <v>0.7000510032258065</v>
      </c>
      <c r="AP16" s="90">
        <f>(L16+R16+AL16)/H16</f>
        <v>0.4079976090047698</v>
      </c>
      <c r="AQ16" s="162"/>
      <c r="AR16" s="165"/>
      <c r="AS16" s="165"/>
      <c r="AT16" s="162"/>
      <c r="AU16" s="161"/>
    </row>
    <row r="17" spans="1:47" s="85" customFormat="1" ht="20.25" customHeight="1">
      <c r="A17" s="163"/>
      <c r="B17" s="164"/>
      <c r="C17" s="167"/>
      <c r="D17" s="166"/>
      <c r="E17" s="163"/>
      <c r="F17" s="163"/>
      <c r="G17" s="87" t="s">
        <v>9</v>
      </c>
      <c r="H17" s="91">
        <v>0</v>
      </c>
      <c r="I17" s="91">
        <v>0</v>
      </c>
      <c r="J17" s="91">
        <v>0</v>
      </c>
      <c r="K17" s="91">
        <v>0</v>
      </c>
      <c r="L17" s="91">
        <v>0</v>
      </c>
      <c r="M17" s="91">
        <v>0</v>
      </c>
      <c r="N17" s="91">
        <v>0</v>
      </c>
      <c r="O17" s="91">
        <v>0</v>
      </c>
      <c r="P17" s="91">
        <v>0</v>
      </c>
      <c r="Q17" s="91">
        <v>0</v>
      </c>
      <c r="R17" s="91">
        <v>0</v>
      </c>
      <c r="S17" s="91">
        <v>0</v>
      </c>
      <c r="T17" s="91">
        <v>0</v>
      </c>
      <c r="U17" s="91">
        <v>0</v>
      </c>
      <c r="V17" s="91"/>
      <c r="W17" s="91"/>
      <c r="X17" s="91"/>
      <c r="Y17" s="91">
        <v>0</v>
      </c>
      <c r="Z17" s="91"/>
      <c r="AA17" s="91"/>
      <c r="AB17" s="91"/>
      <c r="AC17" s="91"/>
      <c r="AD17" s="91"/>
      <c r="AE17" s="91">
        <v>0</v>
      </c>
      <c r="AF17" s="91"/>
      <c r="AG17" s="91"/>
      <c r="AH17" s="91"/>
      <c r="AI17" s="91"/>
      <c r="AJ17" s="91"/>
      <c r="AK17" s="91">
        <v>0</v>
      </c>
      <c r="AL17" s="91">
        <v>0</v>
      </c>
      <c r="AM17" s="91"/>
      <c r="AN17" s="91"/>
      <c r="AO17" s="89"/>
      <c r="AP17" s="89"/>
      <c r="AQ17" s="162"/>
      <c r="AR17" s="165"/>
      <c r="AS17" s="165"/>
      <c r="AT17" s="162"/>
      <c r="AU17" s="161"/>
    </row>
    <row r="18" spans="1:47" s="85" customFormat="1" ht="20.25" customHeight="1">
      <c r="A18" s="163"/>
      <c r="B18" s="164"/>
      <c r="C18" s="167"/>
      <c r="D18" s="166"/>
      <c r="E18" s="163"/>
      <c r="F18" s="163"/>
      <c r="G18" s="87" t="s">
        <v>10</v>
      </c>
      <c r="H18" s="8">
        <v>0</v>
      </c>
      <c r="I18" s="8">
        <v>0</v>
      </c>
      <c r="J18" s="8">
        <v>0</v>
      </c>
      <c r="K18" s="8">
        <v>0</v>
      </c>
      <c r="L18" s="8">
        <v>0</v>
      </c>
      <c r="M18" s="8">
        <v>318286468</v>
      </c>
      <c r="N18" s="8">
        <v>318286468</v>
      </c>
      <c r="O18" s="8">
        <v>318286464</v>
      </c>
      <c r="P18" s="8">
        <v>318286464</v>
      </c>
      <c r="Q18" s="8">
        <v>318286464</v>
      </c>
      <c r="R18" s="8">
        <v>317565913</v>
      </c>
      <c r="S18" s="8">
        <v>436904494</v>
      </c>
      <c r="T18" s="8">
        <v>436904494</v>
      </c>
      <c r="U18" s="8">
        <v>436904494</v>
      </c>
      <c r="V18" s="8"/>
      <c r="W18" s="8"/>
      <c r="X18" s="8"/>
      <c r="Y18" s="8">
        <v>0</v>
      </c>
      <c r="Z18" s="8"/>
      <c r="AA18" s="8"/>
      <c r="AB18" s="8"/>
      <c r="AC18" s="8"/>
      <c r="AD18" s="8"/>
      <c r="AE18" s="8">
        <v>0</v>
      </c>
      <c r="AF18" s="8"/>
      <c r="AG18" s="8"/>
      <c r="AH18" s="8"/>
      <c r="AI18" s="8"/>
      <c r="AJ18" s="8"/>
      <c r="AK18" s="8">
        <v>104286948</v>
      </c>
      <c r="AL18" s="8">
        <v>367035102</v>
      </c>
      <c r="AM18" s="8"/>
      <c r="AN18" s="8"/>
      <c r="AO18" s="89">
        <f aca="true" t="shared" si="2" ref="AO18:AO20">AL18/U18</f>
        <v>0.8400808575798261</v>
      </c>
      <c r="AP18" s="89"/>
      <c r="AQ18" s="162"/>
      <c r="AR18" s="165"/>
      <c r="AS18" s="165"/>
      <c r="AT18" s="162"/>
      <c r="AU18" s="161"/>
    </row>
    <row r="19" spans="1:47" s="85" customFormat="1" ht="20.25" customHeight="1">
      <c r="A19" s="163"/>
      <c r="B19" s="164"/>
      <c r="C19" s="167"/>
      <c r="D19" s="166"/>
      <c r="E19" s="163"/>
      <c r="F19" s="163"/>
      <c r="G19" s="87" t="s">
        <v>11</v>
      </c>
      <c r="H19" s="92">
        <f aca="true" t="shared" si="3" ref="H19:W20">H17+H15</f>
        <v>8</v>
      </c>
      <c r="I19" s="92">
        <v>8</v>
      </c>
      <c r="J19" s="92">
        <f t="shared" si="3"/>
        <v>8</v>
      </c>
      <c r="K19" s="92">
        <f t="shared" si="3"/>
        <v>8</v>
      </c>
      <c r="L19" s="92">
        <v>8</v>
      </c>
      <c r="M19" s="92">
        <v>8</v>
      </c>
      <c r="N19" s="92">
        <f>N17+N15</f>
        <v>8</v>
      </c>
      <c r="O19" s="92">
        <v>8</v>
      </c>
      <c r="P19" s="92">
        <v>8</v>
      </c>
      <c r="Q19" s="92">
        <v>8</v>
      </c>
      <c r="R19" s="92">
        <v>8</v>
      </c>
      <c r="S19" s="92">
        <v>8</v>
      </c>
      <c r="T19" s="92">
        <v>8</v>
      </c>
      <c r="U19" s="92">
        <v>8</v>
      </c>
      <c r="V19" s="92"/>
      <c r="W19" s="92"/>
      <c r="X19" s="92"/>
      <c r="Y19" s="92">
        <f>Y17+Y15</f>
        <v>8</v>
      </c>
      <c r="Z19" s="92"/>
      <c r="AA19" s="92"/>
      <c r="AB19" s="92"/>
      <c r="AC19" s="92"/>
      <c r="AD19" s="92"/>
      <c r="AE19" s="92">
        <f>AE17+AE15</f>
        <v>8</v>
      </c>
      <c r="AF19" s="92"/>
      <c r="AG19" s="92"/>
      <c r="AH19" s="92"/>
      <c r="AI19" s="92"/>
      <c r="AJ19" s="92"/>
      <c r="AK19" s="92">
        <v>8</v>
      </c>
      <c r="AL19" s="92">
        <v>8</v>
      </c>
      <c r="AM19" s="92"/>
      <c r="AN19" s="92"/>
      <c r="AO19" s="89">
        <f t="shared" si="2"/>
        <v>1</v>
      </c>
      <c r="AP19" s="89"/>
      <c r="AQ19" s="162"/>
      <c r="AR19" s="165"/>
      <c r="AS19" s="165"/>
      <c r="AT19" s="162"/>
      <c r="AU19" s="161"/>
    </row>
    <row r="20" spans="1:47" s="85" customFormat="1" ht="22.5" customHeight="1">
      <c r="A20" s="163"/>
      <c r="B20" s="164"/>
      <c r="C20" s="167"/>
      <c r="D20" s="166"/>
      <c r="E20" s="163"/>
      <c r="F20" s="163"/>
      <c r="G20" s="87" t="s">
        <v>12</v>
      </c>
      <c r="H20" s="93">
        <f t="shared" si="3"/>
        <v>5887713962</v>
      </c>
      <c r="I20" s="93">
        <v>705875987</v>
      </c>
      <c r="J20" s="93">
        <f t="shared" si="3"/>
        <v>705875987</v>
      </c>
      <c r="K20" s="93">
        <f t="shared" si="3"/>
        <v>705875987</v>
      </c>
      <c r="L20" s="93">
        <f t="shared" si="3"/>
        <v>658128467</v>
      </c>
      <c r="M20" s="93">
        <f t="shared" si="3"/>
        <v>1416178468</v>
      </c>
      <c r="N20" s="93">
        <f t="shared" si="3"/>
        <v>1416178468</v>
      </c>
      <c r="O20" s="93">
        <f t="shared" si="3"/>
        <v>1416178464</v>
      </c>
      <c r="P20" s="93">
        <f t="shared" si="3"/>
        <v>1466453599</v>
      </c>
      <c r="Q20" s="93">
        <f t="shared" si="3"/>
        <v>1465997652</v>
      </c>
      <c r="R20" s="93">
        <v>1410563232</v>
      </c>
      <c r="S20" s="93">
        <f t="shared" si="3"/>
        <v>1366904494</v>
      </c>
      <c r="T20" s="93">
        <f t="shared" si="3"/>
        <v>1366904494</v>
      </c>
      <c r="U20" s="93">
        <f t="shared" si="3"/>
        <v>1366904494</v>
      </c>
      <c r="V20" s="93">
        <f t="shared" si="3"/>
        <v>0</v>
      </c>
      <c r="W20" s="93">
        <f t="shared" si="3"/>
        <v>0</v>
      </c>
      <c r="X20" s="93">
        <f aca="true" t="shared" si="4" ref="X20:AN20">X18+X16</f>
        <v>0</v>
      </c>
      <c r="Y20" s="93">
        <f t="shared" si="4"/>
        <v>1529126000</v>
      </c>
      <c r="Z20" s="93">
        <f t="shared" si="4"/>
        <v>0</v>
      </c>
      <c r="AA20" s="93">
        <f t="shared" si="4"/>
        <v>0</v>
      </c>
      <c r="AB20" s="93">
        <f t="shared" si="4"/>
        <v>0</v>
      </c>
      <c r="AC20" s="93">
        <f t="shared" si="4"/>
        <v>0</v>
      </c>
      <c r="AD20" s="93">
        <f t="shared" si="4"/>
        <v>0</v>
      </c>
      <c r="AE20" s="93">
        <f t="shared" si="4"/>
        <v>1575000787</v>
      </c>
      <c r="AF20" s="93">
        <f t="shared" si="4"/>
        <v>0</v>
      </c>
      <c r="AG20" s="93">
        <f t="shared" si="4"/>
        <v>0</v>
      </c>
      <c r="AH20" s="93">
        <f t="shared" si="4"/>
        <v>0</v>
      </c>
      <c r="AI20" s="93">
        <f t="shared" si="4"/>
        <v>0</v>
      </c>
      <c r="AJ20" s="93">
        <f t="shared" si="4"/>
        <v>0</v>
      </c>
      <c r="AK20" s="93">
        <f t="shared" si="4"/>
        <v>744961582</v>
      </c>
      <c r="AL20" s="93">
        <f t="shared" si="4"/>
        <v>1018082535</v>
      </c>
      <c r="AM20" s="93">
        <f t="shared" si="4"/>
        <v>0</v>
      </c>
      <c r="AN20" s="93">
        <f t="shared" si="4"/>
        <v>0</v>
      </c>
      <c r="AO20" s="89">
        <f t="shared" si="2"/>
        <v>0.7448088286115474</v>
      </c>
      <c r="AP20" s="93"/>
      <c r="AQ20" s="162"/>
      <c r="AR20" s="165"/>
      <c r="AS20" s="165"/>
      <c r="AT20" s="162"/>
      <c r="AU20" s="161"/>
    </row>
    <row r="21" spans="1:50" s="85" customFormat="1" ht="20.25" customHeight="1">
      <c r="A21" s="163"/>
      <c r="B21" s="164">
        <v>3</v>
      </c>
      <c r="C21" s="167" t="s">
        <v>102</v>
      </c>
      <c r="D21" s="166" t="s">
        <v>87</v>
      </c>
      <c r="E21" s="163">
        <v>71</v>
      </c>
      <c r="F21" s="163"/>
      <c r="G21" s="87" t="s">
        <v>7</v>
      </c>
      <c r="H21" s="94">
        <v>1</v>
      </c>
      <c r="I21" s="94">
        <v>1</v>
      </c>
      <c r="J21" s="94">
        <v>1</v>
      </c>
      <c r="K21" s="94">
        <v>1</v>
      </c>
      <c r="L21" s="94">
        <v>1</v>
      </c>
      <c r="M21" s="94">
        <v>1</v>
      </c>
      <c r="N21" s="94">
        <v>1</v>
      </c>
      <c r="O21" s="94">
        <v>1</v>
      </c>
      <c r="P21" s="94">
        <v>1</v>
      </c>
      <c r="Q21" s="94">
        <v>1</v>
      </c>
      <c r="R21" s="94">
        <v>1</v>
      </c>
      <c r="S21" s="94">
        <v>1</v>
      </c>
      <c r="T21" s="94">
        <v>1</v>
      </c>
      <c r="U21" s="94">
        <v>1</v>
      </c>
      <c r="V21" s="94"/>
      <c r="W21" s="94"/>
      <c r="X21" s="94"/>
      <c r="Y21" s="94">
        <v>1</v>
      </c>
      <c r="Z21" s="94"/>
      <c r="AA21" s="94"/>
      <c r="AB21" s="94"/>
      <c r="AC21" s="94"/>
      <c r="AD21" s="94"/>
      <c r="AE21" s="94">
        <v>1</v>
      </c>
      <c r="AF21" s="94"/>
      <c r="AG21" s="94"/>
      <c r="AH21" s="94"/>
      <c r="AI21" s="94"/>
      <c r="AJ21" s="94"/>
      <c r="AK21" s="94">
        <v>1</v>
      </c>
      <c r="AL21" s="94">
        <v>1</v>
      </c>
      <c r="AM21" s="94"/>
      <c r="AN21" s="94"/>
      <c r="AO21" s="89">
        <f>AL21/U21</f>
        <v>1</v>
      </c>
      <c r="AP21" s="90">
        <f>(L21+R21+AL21)/(L21+R21+S21+Y21+AE21)</f>
        <v>0.6</v>
      </c>
      <c r="AQ21" s="161" t="s">
        <v>289</v>
      </c>
      <c r="AR21" s="165" t="s">
        <v>258</v>
      </c>
      <c r="AS21" s="165" t="s">
        <v>252</v>
      </c>
      <c r="AT21" s="160" t="s">
        <v>290</v>
      </c>
      <c r="AU21" s="160" t="s">
        <v>291</v>
      </c>
      <c r="AV21" s="85">
        <f>LEN(AQ21)</f>
        <v>1965</v>
      </c>
      <c r="AW21" s="85">
        <f>LEN(AT21)</f>
        <v>445</v>
      </c>
      <c r="AX21" s="85">
        <f>LEN(AU21)</f>
        <v>550</v>
      </c>
    </row>
    <row r="22" spans="1:47" s="85" customFormat="1" ht="20.25" customHeight="1">
      <c r="A22" s="163"/>
      <c r="B22" s="164"/>
      <c r="C22" s="167"/>
      <c r="D22" s="166"/>
      <c r="E22" s="163"/>
      <c r="F22" s="163"/>
      <c r="G22" s="87" t="s">
        <v>8</v>
      </c>
      <c r="H22" s="8">
        <f>+K22+Q22+S22+Y22+AE22</f>
        <v>500893592</v>
      </c>
      <c r="I22" s="8">
        <v>41116592</v>
      </c>
      <c r="J22" s="8">
        <v>41116592</v>
      </c>
      <c r="K22" s="8">
        <v>41116592</v>
      </c>
      <c r="L22" s="8">
        <v>40532394</v>
      </c>
      <c r="M22" s="8">
        <v>62667000</v>
      </c>
      <c r="N22" s="8">
        <v>62667000</v>
      </c>
      <c r="O22" s="8">
        <v>62667000</v>
      </c>
      <c r="P22" s="8">
        <v>62667000</v>
      </c>
      <c r="Q22" s="8">
        <v>62667000</v>
      </c>
      <c r="R22" s="8">
        <v>62615033</v>
      </c>
      <c r="S22" s="8">
        <v>78000000</v>
      </c>
      <c r="T22" s="8">
        <v>78000000</v>
      </c>
      <c r="U22" s="8">
        <v>78000000</v>
      </c>
      <c r="V22" s="8"/>
      <c r="W22" s="8"/>
      <c r="X22" s="8"/>
      <c r="Y22" s="8">
        <v>157197000</v>
      </c>
      <c r="Z22" s="8"/>
      <c r="AA22" s="8"/>
      <c r="AB22" s="8"/>
      <c r="AC22" s="8"/>
      <c r="AD22" s="8"/>
      <c r="AE22" s="8">
        <v>161913000</v>
      </c>
      <c r="AF22" s="8"/>
      <c r="AG22" s="8"/>
      <c r="AH22" s="8"/>
      <c r="AI22" s="8"/>
      <c r="AJ22" s="8"/>
      <c r="AK22" s="8">
        <v>63672000</v>
      </c>
      <c r="AL22" s="8">
        <v>63672000</v>
      </c>
      <c r="AM22" s="8"/>
      <c r="AN22" s="8"/>
      <c r="AO22" s="89">
        <f>AL22/U22</f>
        <v>0.8163076923076923</v>
      </c>
      <c r="AP22" s="90">
        <f>(L22+R22+AL22)/H22</f>
        <v>0.3330436437286265</v>
      </c>
      <c r="AQ22" s="176"/>
      <c r="AR22" s="165"/>
      <c r="AS22" s="165"/>
      <c r="AT22" s="162"/>
      <c r="AU22" s="160"/>
    </row>
    <row r="23" spans="1:47" s="85" customFormat="1" ht="20.25" customHeight="1">
      <c r="A23" s="163"/>
      <c r="B23" s="164"/>
      <c r="C23" s="167"/>
      <c r="D23" s="166"/>
      <c r="E23" s="163"/>
      <c r="F23" s="163"/>
      <c r="G23" s="87" t="s">
        <v>9</v>
      </c>
      <c r="H23" s="95">
        <v>0</v>
      </c>
      <c r="I23" s="91">
        <v>0</v>
      </c>
      <c r="J23" s="95">
        <v>0</v>
      </c>
      <c r="K23" s="95">
        <v>0</v>
      </c>
      <c r="L23" s="95">
        <v>0</v>
      </c>
      <c r="M23" s="95">
        <v>0</v>
      </c>
      <c r="N23" s="95">
        <v>0</v>
      </c>
      <c r="O23" s="95">
        <v>0</v>
      </c>
      <c r="P23" s="95">
        <v>0</v>
      </c>
      <c r="Q23" s="95">
        <v>0</v>
      </c>
      <c r="R23" s="95">
        <v>0</v>
      </c>
      <c r="S23" s="95">
        <v>0</v>
      </c>
      <c r="T23" s="95">
        <v>0</v>
      </c>
      <c r="U23" s="95">
        <v>0</v>
      </c>
      <c r="V23" s="95"/>
      <c r="W23" s="95"/>
      <c r="X23" s="95"/>
      <c r="Y23" s="95">
        <v>0</v>
      </c>
      <c r="Z23" s="95"/>
      <c r="AA23" s="95"/>
      <c r="AB23" s="95"/>
      <c r="AC23" s="95"/>
      <c r="AD23" s="95"/>
      <c r="AE23" s="95">
        <v>0</v>
      </c>
      <c r="AF23" s="95"/>
      <c r="AG23" s="95"/>
      <c r="AH23" s="95"/>
      <c r="AI23" s="95"/>
      <c r="AJ23" s="95"/>
      <c r="AK23" s="95">
        <v>0</v>
      </c>
      <c r="AL23" s="95">
        <v>0</v>
      </c>
      <c r="AM23" s="95"/>
      <c r="AN23" s="95"/>
      <c r="AO23" s="89"/>
      <c r="AP23" s="89"/>
      <c r="AQ23" s="176"/>
      <c r="AR23" s="165"/>
      <c r="AS23" s="165"/>
      <c r="AT23" s="162"/>
      <c r="AU23" s="160"/>
    </row>
    <row r="24" spans="1:47" s="85" customFormat="1" ht="20.25" customHeight="1">
      <c r="A24" s="163"/>
      <c r="B24" s="164"/>
      <c r="C24" s="167"/>
      <c r="D24" s="166"/>
      <c r="E24" s="163"/>
      <c r="F24" s="163"/>
      <c r="G24" s="87" t="s">
        <v>10</v>
      </c>
      <c r="H24" s="8">
        <v>0</v>
      </c>
      <c r="I24" s="8">
        <v>0</v>
      </c>
      <c r="J24" s="8">
        <v>0</v>
      </c>
      <c r="K24" s="8">
        <v>0</v>
      </c>
      <c r="L24" s="8">
        <v>0</v>
      </c>
      <c r="M24" s="8">
        <v>12003024</v>
      </c>
      <c r="N24" s="8">
        <v>12003024</v>
      </c>
      <c r="O24" s="8">
        <v>12003022</v>
      </c>
      <c r="P24" s="8">
        <v>12003022</v>
      </c>
      <c r="Q24" s="8">
        <v>12003022</v>
      </c>
      <c r="R24" s="8">
        <v>12003022</v>
      </c>
      <c r="S24" s="8">
        <v>24860233</v>
      </c>
      <c r="T24" s="8">
        <v>24860233</v>
      </c>
      <c r="U24" s="8">
        <v>24860233</v>
      </c>
      <c r="V24" s="8"/>
      <c r="W24" s="8"/>
      <c r="X24" s="8"/>
      <c r="Y24" s="8">
        <v>0</v>
      </c>
      <c r="Z24" s="8"/>
      <c r="AA24" s="8"/>
      <c r="AB24" s="8"/>
      <c r="AC24" s="8"/>
      <c r="AD24" s="8"/>
      <c r="AE24" s="8">
        <v>0</v>
      </c>
      <c r="AF24" s="8"/>
      <c r="AG24" s="8"/>
      <c r="AH24" s="8"/>
      <c r="AI24" s="8"/>
      <c r="AJ24" s="8"/>
      <c r="AK24" s="8">
        <v>11398400</v>
      </c>
      <c r="AL24" s="8">
        <v>17947400</v>
      </c>
      <c r="AM24" s="8"/>
      <c r="AN24" s="8"/>
      <c r="AO24" s="89">
        <f aca="true" t="shared" si="5" ref="AO24:AO26">AL24/U24</f>
        <v>0.7219320913042127</v>
      </c>
      <c r="AP24" s="89"/>
      <c r="AQ24" s="176"/>
      <c r="AR24" s="165"/>
      <c r="AS24" s="165"/>
      <c r="AT24" s="162"/>
      <c r="AU24" s="160"/>
    </row>
    <row r="25" spans="1:47" s="85" customFormat="1" ht="20.25" customHeight="1">
      <c r="A25" s="163"/>
      <c r="B25" s="164"/>
      <c r="C25" s="167"/>
      <c r="D25" s="166"/>
      <c r="E25" s="163"/>
      <c r="F25" s="163"/>
      <c r="G25" s="87" t="s">
        <v>11</v>
      </c>
      <c r="H25" s="94">
        <f>H23+H21</f>
        <v>1</v>
      </c>
      <c r="I25" s="94">
        <v>1</v>
      </c>
      <c r="J25" s="94">
        <f>J23+J21</f>
        <v>1</v>
      </c>
      <c r="K25" s="94">
        <f>K23+K21</f>
        <v>1</v>
      </c>
      <c r="L25" s="94">
        <v>1</v>
      </c>
      <c r="M25" s="94">
        <v>1</v>
      </c>
      <c r="N25" s="94">
        <f>N23+N21</f>
        <v>1</v>
      </c>
      <c r="O25" s="94">
        <v>1</v>
      </c>
      <c r="P25" s="94">
        <v>1</v>
      </c>
      <c r="Q25" s="94">
        <v>1</v>
      </c>
      <c r="R25" s="94">
        <v>1</v>
      </c>
      <c r="S25" s="94">
        <v>1</v>
      </c>
      <c r="T25" s="94">
        <v>1</v>
      </c>
      <c r="U25" s="94">
        <v>1</v>
      </c>
      <c r="V25" s="94"/>
      <c r="W25" s="94"/>
      <c r="X25" s="94"/>
      <c r="Y25" s="94">
        <f>Y23+Y21</f>
        <v>1</v>
      </c>
      <c r="Z25" s="94"/>
      <c r="AA25" s="94"/>
      <c r="AB25" s="94"/>
      <c r="AC25" s="94"/>
      <c r="AD25" s="94"/>
      <c r="AE25" s="94">
        <f>AE23+AE21</f>
        <v>1</v>
      </c>
      <c r="AF25" s="94"/>
      <c r="AG25" s="94"/>
      <c r="AH25" s="94"/>
      <c r="AI25" s="94"/>
      <c r="AJ25" s="94"/>
      <c r="AK25" s="94">
        <v>1</v>
      </c>
      <c r="AL25" s="94">
        <v>1</v>
      </c>
      <c r="AM25" s="94"/>
      <c r="AN25" s="94"/>
      <c r="AO25" s="89">
        <f t="shared" si="5"/>
        <v>1</v>
      </c>
      <c r="AP25" s="89"/>
      <c r="AQ25" s="176"/>
      <c r="AR25" s="165"/>
      <c r="AS25" s="165"/>
      <c r="AT25" s="162"/>
      <c r="AU25" s="160"/>
    </row>
    <row r="26" spans="1:47" s="85" customFormat="1" ht="20.25" customHeight="1">
      <c r="A26" s="163"/>
      <c r="B26" s="164"/>
      <c r="C26" s="167"/>
      <c r="D26" s="166"/>
      <c r="E26" s="163"/>
      <c r="F26" s="163"/>
      <c r="G26" s="87" t="s">
        <v>12</v>
      </c>
      <c r="H26" s="93">
        <f>H24+H22</f>
        <v>500893592</v>
      </c>
      <c r="I26" s="93">
        <v>41116592</v>
      </c>
      <c r="J26" s="93">
        <f aca="true" t="shared" si="6" ref="J26:AN26">J24+J22</f>
        <v>41116592</v>
      </c>
      <c r="K26" s="93">
        <f t="shared" si="6"/>
        <v>41116592</v>
      </c>
      <c r="L26" s="93">
        <f t="shared" si="6"/>
        <v>40532394</v>
      </c>
      <c r="M26" s="93">
        <f t="shared" si="6"/>
        <v>74670024</v>
      </c>
      <c r="N26" s="93">
        <f t="shared" si="6"/>
        <v>74670024</v>
      </c>
      <c r="O26" s="93">
        <f t="shared" si="6"/>
        <v>74670022</v>
      </c>
      <c r="P26" s="93">
        <f t="shared" si="6"/>
        <v>74670022</v>
      </c>
      <c r="Q26" s="93">
        <f t="shared" si="6"/>
        <v>74670022</v>
      </c>
      <c r="R26" s="93">
        <v>74618055</v>
      </c>
      <c r="S26" s="93">
        <f t="shared" si="6"/>
        <v>102860233</v>
      </c>
      <c r="T26" s="93">
        <f t="shared" si="6"/>
        <v>102860233</v>
      </c>
      <c r="U26" s="93">
        <f t="shared" si="6"/>
        <v>102860233</v>
      </c>
      <c r="V26" s="93">
        <f t="shared" si="6"/>
        <v>0</v>
      </c>
      <c r="W26" s="93">
        <f t="shared" si="6"/>
        <v>0</v>
      </c>
      <c r="X26" s="93">
        <f t="shared" si="6"/>
        <v>0</v>
      </c>
      <c r="Y26" s="93">
        <f t="shared" si="6"/>
        <v>157197000</v>
      </c>
      <c r="Z26" s="93">
        <f t="shared" si="6"/>
        <v>0</v>
      </c>
      <c r="AA26" s="93">
        <f t="shared" si="6"/>
        <v>0</v>
      </c>
      <c r="AB26" s="93">
        <f t="shared" si="6"/>
        <v>0</v>
      </c>
      <c r="AC26" s="93">
        <f t="shared" si="6"/>
        <v>0</v>
      </c>
      <c r="AD26" s="93">
        <f t="shared" si="6"/>
        <v>0</v>
      </c>
      <c r="AE26" s="93">
        <f t="shared" si="6"/>
        <v>161913000</v>
      </c>
      <c r="AF26" s="93">
        <f t="shared" si="6"/>
        <v>0</v>
      </c>
      <c r="AG26" s="93">
        <f t="shared" si="6"/>
        <v>0</v>
      </c>
      <c r="AH26" s="93">
        <f t="shared" si="6"/>
        <v>0</v>
      </c>
      <c r="AI26" s="93">
        <f t="shared" si="6"/>
        <v>0</v>
      </c>
      <c r="AJ26" s="93">
        <f t="shared" si="6"/>
        <v>0</v>
      </c>
      <c r="AK26" s="93">
        <f t="shared" si="6"/>
        <v>75070400</v>
      </c>
      <c r="AL26" s="93">
        <f t="shared" si="6"/>
        <v>81619400</v>
      </c>
      <c r="AM26" s="93">
        <f t="shared" si="6"/>
        <v>0</v>
      </c>
      <c r="AN26" s="93">
        <f t="shared" si="6"/>
        <v>0</v>
      </c>
      <c r="AO26" s="89">
        <f t="shared" si="5"/>
        <v>0.7934981053367826</v>
      </c>
      <c r="AP26" s="93"/>
      <c r="AQ26" s="176"/>
      <c r="AR26" s="165"/>
      <c r="AS26" s="165"/>
      <c r="AT26" s="162"/>
      <c r="AU26" s="160"/>
    </row>
    <row r="27" spans="1:50" s="85" customFormat="1" ht="20.25" customHeight="1">
      <c r="A27" s="163"/>
      <c r="B27" s="164">
        <v>4</v>
      </c>
      <c r="C27" s="167" t="s">
        <v>297</v>
      </c>
      <c r="D27" s="166" t="s">
        <v>99</v>
      </c>
      <c r="E27" s="163">
        <v>71</v>
      </c>
      <c r="F27" s="163"/>
      <c r="G27" s="87" t="s">
        <v>7</v>
      </c>
      <c r="H27" s="94">
        <v>0.9</v>
      </c>
      <c r="I27" s="94">
        <v>0.05</v>
      </c>
      <c r="J27" s="94">
        <v>0.05</v>
      </c>
      <c r="K27" s="94">
        <v>0.1</v>
      </c>
      <c r="L27" s="94">
        <v>0.1</v>
      </c>
      <c r="M27" s="94">
        <v>0.3</v>
      </c>
      <c r="N27" s="94">
        <v>0.3</v>
      </c>
      <c r="O27" s="94">
        <v>0.3</v>
      </c>
      <c r="P27" s="94">
        <v>0.3</v>
      </c>
      <c r="Q27" s="94">
        <v>0.3</v>
      </c>
      <c r="R27" s="94">
        <v>0.3</v>
      </c>
      <c r="S27" s="94">
        <v>0.55</v>
      </c>
      <c r="T27" s="94">
        <v>0.55</v>
      </c>
      <c r="U27" s="94">
        <v>0.55</v>
      </c>
      <c r="V27" s="94"/>
      <c r="W27" s="94"/>
      <c r="X27" s="94"/>
      <c r="Y27" s="94">
        <v>0.75</v>
      </c>
      <c r="Z27" s="94"/>
      <c r="AA27" s="94"/>
      <c r="AB27" s="94"/>
      <c r="AC27" s="94"/>
      <c r="AD27" s="94"/>
      <c r="AE27" s="94">
        <v>0.9</v>
      </c>
      <c r="AF27" s="94"/>
      <c r="AG27" s="94"/>
      <c r="AH27" s="94"/>
      <c r="AI27" s="94"/>
      <c r="AJ27" s="94"/>
      <c r="AK27" s="127">
        <v>0.3625</v>
      </c>
      <c r="AL27" s="127">
        <v>0.425</v>
      </c>
      <c r="AM27" s="94"/>
      <c r="AN27" s="94"/>
      <c r="AO27" s="89">
        <f>AL27/U27</f>
        <v>0.7727272727272726</v>
      </c>
      <c r="AP27" s="96">
        <f>AL27/H27</f>
        <v>0.4722222222222222</v>
      </c>
      <c r="AQ27" s="160" t="s">
        <v>248</v>
      </c>
      <c r="AR27" s="165" t="s">
        <v>258</v>
      </c>
      <c r="AS27" s="165" t="s">
        <v>252</v>
      </c>
      <c r="AT27" s="160" t="s">
        <v>249</v>
      </c>
      <c r="AU27" s="160" t="s">
        <v>250</v>
      </c>
      <c r="AV27" s="85">
        <f>LEN(AQ27)</f>
        <v>1958</v>
      </c>
      <c r="AW27" s="85">
        <f>LEN(AT27)</f>
        <v>983</v>
      </c>
      <c r="AX27" s="85">
        <f>LEN(AU27)</f>
        <v>858</v>
      </c>
    </row>
    <row r="28" spans="1:47" s="85" customFormat="1" ht="20.25" customHeight="1">
      <c r="A28" s="163"/>
      <c r="B28" s="164"/>
      <c r="C28" s="167"/>
      <c r="D28" s="166"/>
      <c r="E28" s="163"/>
      <c r="F28" s="163"/>
      <c r="G28" s="87" t="s">
        <v>8</v>
      </c>
      <c r="H28" s="8">
        <f>+K28+Q28+S28+Y28+AE28</f>
        <v>2052862386.0037153</v>
      </c>
      <c r="I28" s="8">
        <v>209533986.00371528</v>
      </c>
      <c r="J28" s="8">
        <v>209533986.00371528</v>
      </c>
      <c r="K28" s="8">
        <v>209533986.00371528</v>
      </c>
      <c r="L28" s="8">
        <v>199088165.00371528</v>
      </c>
      <c r="M28" s="8">
        <v>194185000</v>
      </c>
      <c r="N28" s="8">
        <v>194185000</v>
      </c>
      <c r="O28" s="8">
        <v>194185000</v>
      </c>
      <c r="P28" s="8">
        <v>217577400</v>
      </c>
      <c r="Q28" s="8">
        <v>217577400</v>
      </c>
      <c r="R28" s="8">
        <v>172624262</v>
      </c>
      <c r="S28" s="8">
        <v>322000000</v>
      </c>
      <c r="T28" s="8">
        <v>322000000</v>
      </c>
      <c r="U28" s="8">
        <v>322000000</v>
      </c>
      <c r="V28" s="8"/>
      <c r="W28" s="8"/>
      <c r="X28" s="8"/>
      <c r="Y28" s="8">
        <v>642242000</v>
      </c>
      <c r="Z28" s="8"/>
      <c r="AA28" s="8"/>
      <c r="AB28" s="8"/>
      <c r="AC28" s="8"/>
      <c r="AD28" s="8"/>
      <c r="AE28" s="8">
        <v>661509000</v>
      </c>
      <c r="AF28" s="8"/>
      <c r="AG28" s="8"/>
      <c r="AH28" s="8"/>
      <c r="AI28" s="8"/>
      <c r="AJ28" s="8"/>
      <c r="AK28" s="8">
        <v>168765833</v>
      </c>
      <c r="AL28" s="8">
        <v>191431447</v>
      </c>
      <c r="AM28" s="8"/>
      <c r="AN28" s="8"/>
      <c r="AO28" s="89">
        <f>AL28/U28</f>
        <v>0.594507599378882</v>
      </c>
      <c r="AP28" s="90">
        <f>(L28+R28+AL28)/H28</f>
        <v>0.2743212978342797</v>
      </c>
      <c r="AQ28" s="162"/>
      <c r="AR28" s="165"/>
      <c r="AS28" s="165"/>
      <c r="AT28" s="162"/>
      <c r="AU28" s="160"/>
    </row>
    <row r="29" spans="1:47" s="85" customFormat="1" ht="20.25" customHeight="1">
      <c r="A29" s="163"/>
      <c r="B29" s="164"/>
      <c r="C29" s="167"/>
      <c r="D29" s="166"/>
      <c r="E29" s="163"/>
      <c r="F29" s="163"/>
      <c r="G29" s="87" t="s">
        <v>9</v>
      </c>
      <c r="H29" s="95">
        <v>0</v>
      </c>
      <c r="I29" s="91">
        <v>0</v>
      </c>
      <c r="J29" s="95">
        <v>0</v>
      </c>
      <c r="K29" s="95">
        <v>0</v>
      </c>
      <c r="L29" s="95">
        <v>0</v>
      </c>
      <c r="M29" s="95">
        <v>0</v>
      </c>
      <c r="N29" s="95">
        <v>0</v>
      </c>
      <c r="O29" s="95">
        <v>0</v>
      </c>
      <c r="P29" s="95">
        <v>0</v>
      </c>
      <c r="Q29" s="95">
        <v>0</v>
      </c>
      <c r="R29" s="95">
        <v>0</v>
      </c>
      <c r="S29" s="95">
        <v>0</v>
      </c>
      <c r="T29" s="95">
        <v>0</v>
      </c>
      <c r="U29" s="95">
        <v>0</v>
      </c>
      <c r="V29" s="95"/>
      <c r="W29" s="95"/>
      <c r="X29" s="95"/>
      <c r="Y29" s="95">
        <v>0</v>
      </c>
      <c r="Z29" s="95"/>
      <c r="AA29" s="95"/>
      <c r="AB29" s="95"/>
      <c r="AC29" s="95"/>
      <c r="AD29" s="95"/>
      <c r="AE29" s="95">
        <v>0</v>
      </c>
      <c r="AF29" s="95"/>
      <c r="AG29" s="95"/>
      <c r="AH29" s="95"/>
      <c r="AI29" s="95"/>
      <c r="AJ29" s="95"/>
      <c r="AK29" s="95">
        <v>0</v>
      </c>
      <c r="AL29" s="95">
        <v>0</v>
      </c>
      <c r="AM29" s="95"/>
      <c r="AN29" s="95"/>
      <c r="AO29" s="89"/>
      <c r="AP29" s="96"/>
      <c r="AQ29" s="162"/>
      <c r="AR29" s="165"/>
      <c r="AS29" s="165"/>
      <c r="AT29" s="162"/>
      <c r="AU29" s="160"/>
    </row>
    <row r="30" spans="1:47" s="85" customFormat="1" ht="20.25" customHeight="1">
      <c r="A30" s="163"/>
      <c r="B30" s="164"/>
      <c r="C30" s="167"/>
      <c r="D30" s="166"/>
      <c r="E30" s="163"/>
      <c r="F30" s="163"/>
      <c r="G30" s="87" t="s">
        <v>10</v>
      </c>
      <c r="H30" s="8">
        <v>0</v>
      </c>
      <c r="I30" s="8">
        <v>0</v>
      </c>
      <c r="J30" s="8">
        <v>0</v>
      </c>
      <c r="K30" s="8">
        <v>0</v>
      </c>
      <c r="L30" s="8"/>
      <c r="M30" s="8">
        <v>102102454</v>
      </c>
      <c r="N30" s="8">
        <v>102102454</v>
      </c>
      <c r="O30" s="8">
        <v>102102451</v>
      </c>
      <c r="P30" s="8">
        <v>102102451</v>
      </c>
      <c r="Q30" s="8">
        <v>102102451</v>
      </c>
      <c r="R30" s="8">
        <v>102102451</v>
      </c>
      <c r="S30" s="8">
        <v>51744754</v>
      </c>
      <c r="T30" s="8">
        <v>51744754</v>
      </c>
      <c r="U30" s="8">
        <v>51744754</v>
      </c>
      <c r="V30" s="8"/>
      <c r="W30" s="8"/>
      <c r="X30" s="8"/>
      <c r="Y30" s="8">
        <v>0</v>
      </c>
      <c r="Z30" s="8"/>
      <c r="AA30" s="8"/>
      <c r="AB30" s="8"/>
      <c r="AC30" s="8"/>
      <c r="AD30" s="8"/>
      <c r="AE30" s="8">
        <v>0</v>
      </c>
      <c r="AF30" s="8"/>
      <c r="AG30" s="8"/>
      <c r="AH30" s="8"/>
      <c r="AI30" s="8"/>
      <c r="AJ30" s="8"/>
      <c r="AK30" s="8">
        <v>23092133</v>
      </c>
      <c r="AL30" s="8">
        <v>37864100</v>
      </c>
      <c r="AM30" s="8"/>
      <c r="AN30" s="8"/>
      <c r="AO30" s="89">
        <f aca="true" t="shared" si="7" ref="AO30:AO32">AL30/U30</f>
        <v>0.7317476086561354</v>
      </c>
      <c r="AP30" s="96"/>
      <c r="AQ30" s="162"/>
      <c r="AR30" s="165"/>
      <c r="AS30" s="165"/>
      <c r="AT30" s="162"/>
      <c r="AU30" s="160"/>
    </row>
    <row r="31" spans="1:47" s="85" customFormat="1" ht="20.25" customHeight="1">
      <c r="A31" s="163"/>
      <c r="B31" s="164"/>
      <c r="C31" s="167"/>
      <c r="D31" s="166"/>
      <c r="E31" s="163"/>
      <c r="F31" s="163"/>
      <c r="G31" s="87" t="s">
        <v>11</v>
      </c>
      <c r="H31" s="94">
        <v>0.9</v>
      </c>
      <c r="I31" s="94">
        <v>0.1</v>
      </c>
      <c r="J31" s="94">
        <v>0.1</v>
      </c>
      <c r="K31" s="94">
        <v>0.1</v>
      </c>
      <c r="L31" s="94">
        <v>0.1</v>
      </c>
      <c r="M31" s="94">
        <v>0.3</v>
      </c>
      <c r="N31" s="94">
        <v>0.3</v>
      </c>
      <c r="O31" s="94">
        <v>0.3</v>
      </c>
      <c r="P31" s="94">
        <v>0.3</v>
      </c>
      <c r="Q31" s="94">
        <v>0.3</v>
      </c>
      <c r="R31" s="94">
        <v>0.3</v>
      </c>
      <c r="S31" s="94">
        <v>0.55</v>
      </c>
      <c r="T31" s="94">
        <v>0.55</v>
      </c>
      <c r="U31" s="94">
        <v>0.55</v>
      </c>
      <c r="V31" s="94"/>
      <c r="W31" s="94"/>
      <c r="X31" s="94"/>
      <c r="Y31" s="94">
        <f>Y29+Y27</f>
        <v>0.75</v>
      </c>
      <c r="Z31" s="94"/>
      <c r="AA31" s="94"/>
      <c r="AB31" s="94"/>
      <c r="AC31" s="94"/>
      <c r="AD31" s="94"/>
      <c r="AE31" s="94">
        <f>AE29+AE27</f>
        <v>0.9</v>
      </c>
      <c r="AF31" s="94"/>
      <c r="AG31" s="94"/>
      <c r="AH31" s="94"/>
      <c r="AI31" s="94"/>
      <c r="AJ31" s="94"/>
      <c r="AK31" s="127">
        <v>0.3625</v>
      </c>
      <c r="AL31" s="127">
        <v>0.425</v>
      </c>
      <c r="AM31" s="94"/>
      <c r="AN31" s="94"/>
      <c r="AO31" s="89">
        <f t="shared" si="7"/>
        <v>0.7727272727272726</v>
      </c>
      <c r="AP31" s="96"/>
      <c r="AQ31" s="162"/>
      <c r="AR31" s="165"/>
      <c r="AS31" s="165"/>
      <c r="AT31" s="162"/>
      <c r="AU31" s="160"/>
    </row>
    <row r="32" spans="1:47" s="85" customFormat="1" ht="20.25" customHeight="1">
      <c r="A32" s="163"/>
      <c r="B32" s="164"/>
      <c r="C32" s="167"/>
      <c r="D32" s="166"/>
      <c r="E32" s="163"/>
      <c r="F32" s="163"/>
      <c r="G32" s="87" t="s">
        <v>12</v>
      </c>
      <c r="H32" s="93">
        <f>H30+H28</f>
        <v>2052862386.0037153</v>
      </c>
      <c r="I32" s="93">
        <v>209533986.00371528</v>
      </c>
      <c r="J32" s="93">
        <f aca="true" t="shared" si="8" ref="J32:AN32">J30+J28</f>
        <v>209533986.00371528</v>
      </c>
      <c r="K32" s="93">
        <f t="shared" si="8"/>
        <v>209533986.00371528</v>
      </c>
      <c r="L32" s="93">
        <f t="shared" si="8"/>
        <v>199088165.00371528</v>
      </c>
      <c r="M32" s="93">
        <f t="shared" si="8"/>
        <v>296287454</v>
      </c>
      <c r="N32" s="93">
        <f t="shared" si="8"/>
        <v>296287454</v>
      </c>
      <c r="O32" s="93">
        <f t="shared" si="8"/>
        <v>296287451</v>
      </c>
      <c r="P32" s="93">
        <f t="shared" si="8"/>
        <v>319679851</v>
      </c>
      <c r="Q32" s="93">
        <f t="shared" si="8"/>
        <v>319679851</v>
      </c>
      <c r="R32" s="93">
        <v>274726713</v>
      </c>
      <c r="S32" s="93">
        <f t="shared" si="8"/>
        <v>373744754</v>
      </c>
      <c r="T32" s="93">
        <f t="shared" si="8"/>
        <v>373744754</v>
      </c>
      <c r="U32" s="93">
        <f t="shared" si="8"/>
        <v>373744754</v>
      </c>
      <c r="V32" s="93">
        <f t="shared" si="8"/>
        <v>0</v>
      </c>
      <c r="W32" s="93">
        <f t="shared" si="8"/>
        <v>0</v>
      </c>
      <c r="X32" s="93">
        <f t="shared" si="8"/>
        <v>0</v>
      </c>
      <c r="Y32" s="93">
        <f t="shared" si="8"/>
        <v>642242000</v>
      </c>
      <c r="Z32" s="93">
        <f t="shared" si="8"/>
        <v>0</v>
      </c>
      <c r="AA32" s="93">
        <f t="shared" si="8"/>
        <v>0</v>
      </c>
      <c r="AB32" s="93">
        <f t="shared" si="8"/>
        <v>0</v>
      </c>
      <c r="AC32" s="93">
        <f t="shared" si="8"/>
        <v>0</v>
      </c>
      <c r="AD32" s="93">
        <f t="shared" si="8"/>
        <v>0</v>
      </c>
      <c r="AE32" s="93">
        <f t="shared" si="8"/>
        <v>661509000</v>
      </c>
      <c r="AF32" s="93">
        <f t="shared" si="8"/>
        <v>0</v>
      </c>
      <c r="AG32" s="93">
        <f t="shared" si="8"/>
        <v>0</v>
      </c>
      <c r="AH32" s="93">
        <f t="shared" si="8"/>
        <v>0</v>
      </c>
      <c r="AI32" s="93">
        <f t="shared" si="8"/>
        <v>0</v>
      </c>
      <c r="AJ32" s="93">
        <f t="shared" si="8"/>
        <v>0</v>
      </c>
      <c r="AK32" s="93">
        <f t="shared" si="8"/>
        <v>191857966</v>
      </c>
      <c r="AL32" s="93">
        <f t="shared" si="8"/>
        <v>229295547</v>
      </c>
      <c r="AM32" s="93">
        <f t="shared" si="8"/>
        <v>0</v>
      </c>
      <c r="AN32" s="93">
        <f t="shared" si="8"/>
        <v>0</v>
      </c>
      <c r="AO32" s="89">
        <f t="shared" si="7"/>
        <v>0.6135084025821537</v>
      </c>
      <c r="AP32" s="93"/>
      <c r="AQ32" s="162"/>
      <c r="AR32" s="165"/>
      <c r="AS32" s="165"/>
      <c r="AT32" s="162"/>
      <c r="AU32" s="160"/>
    </row>
    <row r="33" spans="1:50" s="85" customFormat="1" ht="20.25" customHeight="1">
      <c r="A33" s="163"/>
      <c r="B33" s="164">
        <v>5</v>
      </c>
      <c r="C33" s="167" t="s">
        <v>92</v>
      </c>
      <c r="D33" s="166" t="s">
        <v>87</v>
      </c>
      <c r="E33" s="163">
        <f>+GESTIÓN!D13</f>
        <v>70</v>
      </c>
      <c r="F33" s="163"/>
      <c r="G33" s="87" t="s">
        <v>7</v>
      </c>
      <c r="H33" s="94">
        <v>1</v>
      </c>
      <c r="I33" s="94">
        <v>1</v>
      </c>
      <c r="J33" s="94">
        <v>1</v>
      </c>
      <c r="K33" s="94">
        <v>1</v>
      </c>
      <c r="L33" s="94">
        <v>1</v>
      </c>
      <c r="M33" s="94">
        <v>1</v>
      </c>
      <c r="N33" s="94">
        <v>1</v>
      </c>
      <c r="O33" s="94">
        <v>1</v>
      </c>
      <c r="P33" s="94">
        <v>1</v>
      </c>
      <c r="Q33" s="94">
        <v>1</v>
      </c>
      <c r="R33" s="94">
        <v>1</v>
      </c>
      <c r="S33" s="94">
        <v>1</v>
      </c>
      <c r="T33" s="94">
        <v>1</v>
      </c>
      <c r="U33" s="94">
        <v>1</v>
      </c>
      <c r="V33" s="94"/>
      <c r="W33" s="94"/>
      <c r="X33" s="94"/>
      <c r="Y33" s="94">
        <v>1</v>
      </c>
      <c r="Z33" s="94"/>
      <c r="AA33" s="94"/>
      <c r="AB33" s="94"/>
      <c r="AC33" s="94"/>
      <c r="AD33" s="94"/>
      <c r="AE33" s="94">
        <v>1</v>
      </c>
      <c r="AF33" s="94"/>
      <c r="AG33" s="94"/>
      <c r="AH33" s="94"/>
      <c r="AI33" s="94"/>
      <c r="AJ33" s="94"/>
      <c r="AK33" s="94">
        <v>1</v>
      </c>
      <c r="AL33" s="94">
        <v>1</v>
      </c>
      <c r="AM33" s="94"/>
      <c r="AN33" s="94"/>
      <c r="AO33" s="89">
        <f>AL33/U33</f>
        <v>1</v>
      </c>
      <c r="AP33" s="90">
        <f>(L33+R33+AL33)/(L33+R33+S33+Y33+AE33)</f>
        <v>0.6</v>
      </c>
      <c r="AQ33" s="161" t="s">
        <v>257</v>
      </c>
      <c r="AR33" s="165" t="s">
        <v>258</v>
      </c>
      <c r="AS33" s="165" t="s">
        <v>252</v>
      </c>
      <c r="AT33" s="160" t="s">
        <v>259</v>
      </c>
      <c r="AU33" s="161" t="s">
        <v>260</v>
      </c>
      <c r="AV33" s="85">
        <f>LEN(AQ33)</f>
        <v>1992</v>
      </c>
      <c r="AW33" s="85">
        <f>LEN(AT33)</f>
        <v>994</v>
      </c>
      <c r="AX33" s="85">
        <f>LEN(AU33)</f>
        <v>993</v>
      </c>
    </row>
    <row r="34" spans="1:47" s="85" customFormat="1" ht="20.25" customHeight="1">
      <c r="A34" s="163"/>
      <c r="B34" s="164"/>
      <c r="C34" s="167"/>
      <c r="D34" s="166"/>
      <c r="E34" s="163"/>
      <c r="F34" s="163"/>
      <c r="G34" s="87" t="s">
        <v>8</v>
      </c>
      <c r="H34" s="8">
        <f>+K34+Q34+S34+Y34+AE34</f>
        <v>515071460</v>
      </c>
      <c r="I34" s="8">
        <v>69391993</v>
      </c>
      <c r="J34" s="8">
        <v>69391993</v>
      </c>
      <c r="K34" s="8">
        <v>69391993</v>
      </c>
      <c r="L34" s="8">
        <v>67986272</v>
      </c>
      <c r="M34" s="8">
        <v>74198000</v>
      </c>
      <c r="N34" s="8">
        <v>74198000</v>
      </c>
      <c r="O34" s="8">
        <v>74198000</v>
      </c>
      <c r="P34" s="8">
        <v>92066467</v>
      </c>
      <c r="Q34" s="8">
        <v>92066467</v>
      </c>
      <c r="R34" s="8">
        <v>92066467</v>
      </c>
      <c r="S34" s="8">
        <v>124000000</v>
      </c>
      <c r="T34" s="8">
        <v>124000000</v>
      </c>
      <c r="U34" s="8">
        <v>124000000</v>
      </c>
      <c r="V34" s="8"/>
      <c r="W34" s="8"/>
      <c r="X34" s="8"/>
      <c r="Y34" s="8">
        <v>113110000</v>
      </c>
      <c r="Z34" s="8"/>
      <c r="AA34" s="8"/>
      <c r="AB34" s="8"/>
      <c r="AC34" s="8"/>
      <c r="AD34" s="8"/>
      <c r="AE34" s="8">
        <v>116503000</v>
      </c>
      <c r="AF34" s="8"/>
      <c r="AG34" s="8"/>
      <c r="AH34" s="8"/>
      <c r="AI34" s="8"/>
      <c r="AJ34" s="8"/>
      <c r="AK34" s="8">
        <v>73950600</v>
      </c>
      <c r="AL34" s="8">
        <v>73950600</v>
      </c>
      <c r="AM34" s="8"/>
      <c r="AN34" s="8"/>
      <c r="AO34" s="89">
        <f>AL34/U34</f>
        <v>0.5963758064516129</v>
      </c>
      <c r="AP34" s="90">
        <f>(L34+R34+AL34)/H34</f>
        <v>0.4543123763836575</v>
      </c>
      <c r="AQ34" s="176"/>
      <c r="AR34" s="165"/>
      <c r="AS34" s="165"/>
      <c r="AT34" s="162"/>
      <c r="AU34" s="161"/>
    </row>
    <row r="35" spans="1:47" s="85" customFormat="1" ht="20.25" customHeight="1">
      <c r="A35" s="163"/>
      <c r="B35" s="164"/>
      <c r="C35" s="167"/>
      <c r="D35" s="166"/>
      <c r="E35" s="163"/>
      <c r="F35" s="163"/>
      <c r="G35" s="87" t="s">
        <v>9</v>
      </c>
      <c r="H35" s="95">
        <v>0</v>
      </c>
      <c r="I35" s="94">
        <v>0</v>
      </c>
      <c r="J35" s="95">
        <v>0</v>
      </c>
      <c r="K35" s="95">
        <v>0</v>
      </c>
      <c r="L35" s="95">
        <v>0</v>
      </c>
      <c r="M35" s="95">
        <v>0</v>
      </c>
      <c r="N35" s="95">
        <v>0</v>
      </c>
      <c r="O35" s="95">
        <v>0</v>
      </c>
      <c r="P35" s="95">
        <v>0</v>
      </c>
      <c r="Q35" s="95">
        <v>0</v>
      </c>
      <c r="R35" s="95">
        <v>0</v>
      </c>
      <c r="S35" s="95">
        <v>0</v>
      </c>
      <c r="T35" s="95">
        <v>0</v>
      </c>
      <c r="U35" s="95">
        <v>0</v>
      </c>
      <c r="V35" s="95"/>
      <c r="W35" s="95"/>
      <c r="X35" s="95"/>
      <c r="Y35" s="95">
        <v>0</v>
      </c>
      <c r="Z35" s="95"/>
      <c r="AA35" s="95"/>
      <c r="AB35" s="95"/>
      <c r="AC35" s="95"/>
      <c r="AD35" s="95"/>
      <c r="AE35" s="95">
        <v>0</v>
      </c>
      <c r="AF35" s="95"/>
      <c r="AG35" s="95"/>
      <c r="AH35" s="95"/>
      <c r="AI35" s="95"/>
      <c r="AJ35" s="95"/>
      <c r="AK35" s="95">
        <v>0</v>
      </c>
      <c r="AL35" s="95">
        <v>0</v>
      </c>
      <c r="AM35" s="95"/>
      <c r="AN35" s="95"/>
      <c r="AO35" s="89"/>
      <c r="AP35" s="89"/>
      <c r="AQ35" s="176"/>
      <c r="AR35" s="165"/>
      <c r="AS35" s="165"/>
      <c r="AT35" s="162"/>
      <c r="AU35" s="161"/>
    </row>
    <row r="36" spans="1:47" s="85" customFormat="1" ht="20.25" customHeight="1">
      <c r="A36" s="163"/>
      <c r="B36" s="164"/>
      <c r="C36" s="167"/>
      <c r="D36" s="166"/>
      <c r="E36" s="163"/>
      <c r="F36" s="163"/>
      <c r="G36" s="87" t="s">
        <v>10</v>
      </c>
      <c r="H36" s="8">
        <v>0</v>
      </c>
      <c r="I36" s="8">
        <v>0</v>
      </c>
      <c r="J36" s="8">
        <v>0</v>
      </c>
      <c r="K36" s="8">
        <v>0</v>
      </c>
      <c r="L36" s="8">
        <v>0</v>
      </c>
      <c r="M36" s="8">
        <v>39455841</v>
      </c>
      <c r="N36" s="8">
        <v>39455841</v>
      </c>
      <c r="O36" s="8">
        <v>39455840</v>
      </c>
      <c r="P36" s="8">
        <v>39455840</v>
      </c>
      <c r="Q36" s="8">
        <v>39455840</v>
      </c>
      <c r="R36" s="8">
        <v>39455840</v>
      </c>
      <c r="S36" s="8">
        <v>6767037</v>
      </c>
      <c r="T36" s="8">
        <v>6767037</v>
      </c>
      <c r="U36" s="8">
        <v>6767037</v>
      </c>
      <c r="V36" s="8"/>
      <c r="W36" s="8"/>
      <c r="X36" s="8"/>
      <c r="Y36" s="8">
        <v>0</v>
      </c>
      <c r="Z36" s="8"/>
      <c r="AA36" s="8"/>
      <c r="AB36" s="8"/>
      <c r="AC36" s="8"/>
      <c r="AD36" s="8"/>
      <c r="AE36" s="8">
        <v>0</v>
      </c>
      <c r="AF36" s="8"/>
      <c r="AG36" s="8"/>
      <c r="AH36" s="8"/>
      <c r="AI36" s="8"/>
      <c r="AJ36" s="8"/>
      <c r="AK36" s="8">
        <v>5652500</v>
      </c>
      <c r="AL36" s="8">
        <v>5652500</v>
      </c>
      <c r="AM36" s="8"/>
      <c r="AN36" s="8"/>
      <c r="AO36" s="89">
        <f aca="true" t="shared" si="9" ref="AO36:AO38">AL36/U36</f>
        <v>0.8352991124475897</v>
      </c>
      <c r="AP36" s="89"/>
      <c r="AQ36" s="176"/>
      <c r="AR36" s="165"/>
      <c r="AS36" s="165"/>
      <c r="AT36" s="162"/>
      <c r="AU36" s="161"/>
    </row>
    <row r="37" spans="1:47" s="85" customFormat="1" ht="20.25" customHeight="1">
      <c r="A37" s="163"/>
      <c r="B37" s="164"/>
      <c r="C37" s="167"/>
      <c r="D37" s="166"/>
      <c r="E37" s="163"/>
      <c r="F37" s="163"/>
      <c r="G37" s="87" t="s">
        <v>11</v>
      </c>
      <c r="H37" s="94">
        <f aca="true" t="shared" si="10" ref="H37:W38">H35+H33</f>
        <v>1</v>
      </c>
      <c r="I37" s="94">
        <v>1</v>
      </c>
      <c r="J37" s="94">
        <f t="shared" si="10"/>
        <v>1</v>
      </c>
      <c r="K37" s="94">
        <f t="shared" si="10"/>
        <v>1</v>
      </c>
      <c r="L37" s="94">
        <v>1</v>
      </c>
      <c r="M37" s="94">
        <v>1</v>
      </c>
      <c r="N37" s="94">
        <f>N35+N33</f>
        <v>1</v>
      </c>
      <c r="O37" s="94">
        <v>1</v>
      </c>
      <c r="P37" s="94">
        <v>1</v>
      </c>
      <c r="Q37" s="94">
        <v>1</v>
      </c>
      <c r="R37" s="94">
        <v>1</v>
      </c>
      <c r="S37" s="94">
        <v>1</v>
      </c>
      <c r="T37" s="94">
        <v>1</v>
      </c>
      <c r="U37" s="94">
        <v>1</v>
      </c>
      <c r="V37" s="94"/>
      <c r="W37" s="94"/>
      <c r="X37" s="94"/>
      <c r="Y37" s="94">
        <f>Y35+Y33</f>
        <v>1</v>
      </c>
      <c r="Z37" s="94"/>
      <c r="AA37" s="94"/>
      <c r="AB37" s="94"/>
      <c r="AC37" s="94"/>
      <c r="AD37" s="94"/>
      <c r="AE37" s="94">
        <f>AE35+AE33</f>
        <v>1</v>
      </c>
      <c r="AF37" s="94"/>
      <c r="AG37" s="94"/>
      <c r="AH37" s="94"/>
      <c r="AI37" s="94"/>
      <c r="AJ37" s="94"/>
      <c r="AK37" s="94">
        <v>1</v>
      </c>
      <c r="AL37" s="94">
        <v>1</v>
      </c>
      <c r="AM37" s="94"/>
      <c r="AN37" s="94"/>
      <c r="AO37" s="89">
        <f t="shared" si="9"/>
        <v>1</v>
      </c>
      <c r="AP37" s="89"/>
      <c r="AQ37" s="176"/>
      <c r="AR37" s="165"/>
      <c r="AS37" s="165"/>
      <c r="AT37" s="162"/>
      <c r="AU37" s="161"/>
    </row>
    <row r="38" spans="1:47" s="85" customFormat="1" ht="20.25" customHeight="1">
      <c r="A38" s="163"/>
      <c r="B38" s="164"/>
      <c r="C38" s="167"/>
      <c r="D38" s="166"/>
      <c r="E38" s="163"/>
      <c r="F38" s="163"/>
      <c r="G38" s="87" t="s">
        <v>12</v>
      </c>
      <c r="H38" s="93">
        <f t="shared" si="10"/>
        <v>515071460</v>
      </c>
      <c r="I38" s="93">
        <v>69391993</v>
      </c>
      <c r="J38" s="93">
        <f t="shared" si="10"/>
        <v>69391993</v>
      </c>
      <c r="K38" s="93">
        <f t="shared" si="10"/>
        <v>69391993</v>
      </c>
      <c r="L38" s="93">
        <f t="shared" si="10"/>
        <v>67986272</v>
      </c>
      <c r="M38" s="93">
        <f t="shared" si="10"/>
        <v>113653841</v>
      </c>
      <c r="N38" s="93">
        <f t="shared" si="10"/>
        <v>113653841</v>
      </c>
      <c r="O38" s="93">
        <f t="shared" si="10"/>
        <v>113653840</v>
      </c>
      <c r="P38" s="93">
        <f t="shared" si="10"/>
        <v>131522307</v>
      </c>
      <c r="Q38" s="93">
        <f t="shared" si="10"/>
        <v>131522307</v>
      </c>
      <c r="R38" s="93">
        <v>131522307</v>
      </c>
      <c r="S38" s="93">
        <f t="shared" si="10"/>
        <v>130767037</v>
      </c>
      <c r="T38" s="93">
        <f t="shared" si="10"/>
        <v>130767037</v>
      </c>
      <c r="U38" s="93">
        <f t="shared" si="10"/>
        <v>130767037</v>
      </c>
      <c r="V38" s="93">
        <f t="shared" si="10"/>
        <v>0</v>
      </c>
      <c r="W38" s="93">
        <f t="shared" si="10"/>
        <v>0</v>
      </c>
      <c r="X38" s="93">
        <f aca="true" t="shared" si="11" ref="X38:AN38">X36+X34</f>
        <v>0</v>
      </c>
      <c r="Y38" s="93">
        <f t="shared" si="11"/>
        <v>113110000</v>
      </c>
      <c r="Z38" s="93">
        <f t="shared" si="11"/>
        <v>0</v>
      </c>
      <c r="AA38" s="93">
        <f t="shared" si="11"/>
        <v>0</v>
      </c>
      <c r="AB38" s="93">
        <f t="shared" si="11"/>
        <v>0</v>
      </c>
      <c r="AC38" s="93">
        <f t="shared" si="11"/>
        <v>0</v>
      </c>
      <c r="AD38" s="93">
        <f t="shared" si="11"/>
        <v>0</v>
      </c>
      <c r="AE38" s="93">
        <f t="shared" si="11"/>
        <v>116503000</v>
      </c>
      <c r="AF38" s="93">
        <f t="shared" si="11"/>
        <v>0</v>
      </c>
      <c r="AG38" s="93">
        <f t="shared" si="11"/>
        <v>0</v>
      </c>
      <c r="AH38" s="93">
        <f t="shared" si="11"/>
        <v>0</v>
      </c>
      <c r="AI38" s="93">
        <f t="shared" si="11"/>
        <v>0</v>
      </c>
      <c r="AJ38" s="93">
        <f t="shared" si="11"/>
        <v>0</v>
      </c>
      <c r="AK38" s="93">
        <f t="shared" si="11"/>
        <v>79603100</v>
      </c>
      <c r="AL38" s="93">
        <f t="shared" si="11"/>
        <v>79603100</v>
      </c>
      <c r="AM38" s="93">
        <f t="shared" si="11"/>
        <v>0</v>
      </c>
      <c r="AN38" s="93">
        <f t="shared" si="11"/>
        <v>0</v>
      </c>
      <c r="AO38" s="89">
        <f t="shared" si="9"/>
        <v>0.6087398003825689</v>
      </c>
      <c r="AP38" s="93"/>
      <c r="AQ38" s="176"/>
      <c r="AR38" s="165"/>
      <c r="AS38" s="165"/>
      <c r="AT38" s="162"/>
      <c r="AU38" s="161"/>
    </row>
    <row r="39" spans="1:50" s="85" customFormat="1" ht="20.25" customHeight="1">
      <c r="A39" s="163"/>
      <c r="B39" s="164">
        <v>6</v>
      </c>
      <c r="C39" s="167" t="s">
        <v>103</v>
      </c>
      <c r="D39" s="166" t="s">
        <v>87</v>
      </c>
      <c r="E39" s="163">
        <v>71</v>
      </c>
      <c r="F39" s="163"/>
      <c r="G39" s="87" t="s">
        <v>7</v>
      </c>
      <c r="H39" s="88">
        <v>1</v>
      </c>
      <c r="I39" s="88">
        <v>1</v>
      </c>
      <c r="J39" s="88">
        <v>1</v>
      </c>
      <c r="K39" s="88">
        <v>1</v>
      </c>
      <c r="L39" s="88">
        <v>1</v>
      </c>
      <c r="M39" s="88">
        <v>1</v>
      </c>
      <c r="N39" s="88">
        <v>1</v>
      </c>
      <c r="O39" s="88">
        <v>1</v>
      </c>
      <c r="P39" s="88">
        <v>1</v>
      </c>
      <c r="Q39" s="88">
        <v>1</v>
      </c>
      <c r="R39" s="88">
        <v>1</v>
      </c>
      <c r="S39" s="88">
        <v>1</v>
      </c>
      <c r="T39" s="88">
        <v>1</v>
      </c>
      <c r="U39" s="88">
        <v>1</v>
      </c>
      <c r="V39" s="88"/>
      <c r="W39" s="88"/>
      <c r="X39" s="88"/>
      <c r="Y39" s="88">
        <v>1</v>
      </c>
      <c r="Z39" s="88"/>
      <c r="AA39" s="88"/>
      <c r="AB39" s="88"/>
      <c r="AC39" s="88"/>
      <c r="AD39" s="88"/>
      <c r="AE39" s="88">
        <v>1</v>
      </c>
      <c r="AF39" s="88"/>
      <c r="AG39" s="88"/>
      <c r="AH39" s="88"/>
      <c r="AI39" s="88"/>
      <c r="AJ39" s="88"/>
      <c r="AK39" s="88">
        <v>1</v>
      </c>
      <c r="AL39" s="88">
        <v>1</v>
      </c>
      <c r="AM39" s="88"/>
      <c r="AN39" s="88"/>
      <c r="AO39" s="89">
        <f>AL39/U39</f>
        <v>1</v>
      </c>
      <c r="AP39" s="90">
        <f>(L39+R39+AL39)/(L39+R39+S39+Y39+AE39)</f>
        <v>0.6</v>
      </c>
      <c r="AQ39" s="160" t="s">
        <v>271</v>
      </c>
      <c r="AR39" s="165" t="s">
        <v>258</v>
      </c>
      <c r="AS39" s="165" t="s">
        <v>252</v>
      </c>
      <c r="AT39" s="160" t="s">
        <v>272</v>
      </c>
      <c r="AU39" s="160" t="s">
        <v>296</v>
      </c>
      <c r="AV39" s="85">
        <f>LEN(AQ39)</f>
        <v>1984</v>
      </c>
      <c r="AW39" s="85">
        <f>LEN(AT39)</f>
        <v>802</v>
      </c>
      <c r="AX39" s="85">
        <f>LEN(AU39)</f>
        <v>974</v>
      </c>
    </row>
    <row r="40" spans="1:47" s="85" customFormat="1" ht="20.25" customHeight="1">
      <c r="A40" s="163"/>
      <c r="B40" s="164"/>
      <c r="C40" s="167"/>
      <c r="D40" s="166"/>
      <c r="E40" s="163"/>
      <c r="F40" s="163"/>
      <c r="G40" s="87" t="s">
        <v>8</v>
      </c>
      <c r="H40" s="8">
        <f>+K40+Q40+S40+Y40+AE40</f>
        <v>4776832269</v>
      </c>
      <c r="I40" s="8">
        <v>655805237</v>
      </c>
      <c r="J40" s="8">
        <v>655805237</v>
      </c>
      <c r="K40" s="8">
        <v>655805237</v>
      </c>
      <c r="L40" s="8">
        <v>655635489</v>
      </c>
      <c r="M40" s="8">
        <v>781542000</v>
      </c>
      <c r="N40" s="8">
        <v>781542000</v>
      </c>
      <c r="O40" s="8">
        <v>781542000</v>
      </c>
      <c r="P40" s="8">
        <v>652788032</v>
      </c>
      <c r="Q40" s="8">
        <v>652788032</v>
      </c>
      <c r="R40" s="8">
        <v>638253200</v>
      </c>
      <c r="S40" s="8">
        <v>994000000</v>
      </c>
      <c r="T40" s="8">
        <v>994000000</v>
      </c>
      <c r="U40" s="8">
        <v>994000000</v>
      </c>
      <c r="V40" s="8"/>
      <c r="W40" s="8"/>
      <c r="X40" s="8"/>
      <c r="Y40" s="8">
        <v>1218837000</v>
      </c>
      <c r="Z40" s="8"/>
      <c r="AA40" s="8"/>
      <c r="AB40" s="8"/>
      <c r="AC40" s="8"/>
      <c r="AD40" s="8"/>
      <c r="AE40" s="8">
        <v>1255402000</v>
      </c>
      <c r="AF40" s="8"/>
      <c r="AG40" s="8"/>
      <c r="AH40" s="8"/>
      <c r="AI40" s="8"/>
      <c r="AJ40" s="8"/>
      <c r="AK40" s="8">
        <v>689694000</v>
      </c>
      <c r="AL40" s="8">
        <v>702616000</v>
      </c>
      <c r="AM40" s="8"/>
      <c r="AN40" s="8"/>
      <c r="AO40" s="89">
        <f>AL40/U40</f>
        <v>0.7068571428571429</v>
      </c>
      <c r="AP40" s="90">
        <f>(L40+R40+AL40)/H40</f>
        <v>0.4179557867159434</v>
      </c>
      <c r="AQ40" s="162"/>
      <c r="AR40" s="165"/>
      <c r="AS40" s="165"/>
      <c r="AT40" s="162"/>
      <c r="AU40" s="160"/>
    </row>
    <row r="41" spans="1:47" s="85" customFormat="1" ht="20.25" customHeight="1">
      <c r="A41" s="163"/>
      <c r="B41" s="164"/>
      <c r="C41" s="167"/>
      <c r="D41" s="166"/>
      <c r="E41" s="163"/>
      <c r="F41" s="163"/>
      <c r="G41" s="87" t="s">
        <v>9</v>
      </c>
      <c r="H41" s="91">
        <v>0</v>
      </c>
      <c r="I41" s="91">
        <v>0</v>
      </c>
      <c r="J41" s="91">
        <v>0</v>
      </c>
      <c r="K41" s="91">
        <v>0</v>
      </c>
      <c r="L41" s="91">
        <v>0</v>
      </c>
      <c r="M41" s="91">
        <v>0</v>
      </c>
      <c r="N41" s="91">
        <v>0</v>
      </c>
      <c r="O41" s="91">
        <v>0</v>
      </c>
      <c r="P41" s="91">
        <v>0</v>
      </c>
      <c r="Q41" s="91">
        <v>0</v>
      </c>
      <c r="R41" s="91">
        <v>0</v>
      </c>
      <c r="S41" s="91">
        <v>0</v>
      </c>
      <c r="T41" s="91">
        <v>0</v>
      </c>
      <c r="U41" s="91">
        <v>0</v>
      </c>
      <c r="V41" s="91"/>
      <c r="W41" s="91"/>
      <c r="X41" s="91"/>
      <c r="Y41" s="91">
        <v>0</v>
      </c>
      <c r="Z41" s="91"/>
      <c r="AA41" s="91"/>
      <c r="AB41" s="91"/>
      <c r="AC41" s="91"/>
      <c r="AD41" s="91"/>
      <c r="AE41" s="91">
        <v>0</v>
      </c>
      <c r="AF41" s="91"/>
      <c r="AG41" s="91"/>
      <c r="AH41" s="91"/>
      <c r="AI41" s="91"/>
      <c r="AJ41" s="91"/>
      <c r="AK41" s="91">
        <v>0</v>
      </c>
      <c r="AL41" s="91">
        <v>0</v>
      </c>
      <c r="AM41" s="91"/>
      <c r="AN41" s="91"/>
      <c r="AO41" s="89"/>
      <c r="AP41" s="89"/>
      <c r="AQ41" s="162"/>
      <c r="AR41" s="165"/>
      <c r="AS41" s="165"/>
      <c r="AT41" s="162"/>
      <c r="AU41" s="160"/>
    </row>
    <row r="42" spans="1:47" s="85" customFormat="1" ht="20.25" customHeight="1">
      <c r="A42" s="163"/>
      <c r="B42" s="164"/>
      <c r="C42" s="167"/>
      <c r="D42" s="166"/>
      <c r="E42" s="163"/>
      <c r="F42" s="163"/>
      <c r="G42" s="87" t="s">
        <v>10</v>
      </c>
      <c r="H42" s="8">
        <v>0</v>
      </c>
      <c r="I42" s="8">
        <v>0</v>
      </c>
      <c r="J42" s="8">
        <v>0</v>
      </c>
      <c r="K42" s="8">
        <v>0</v>
      </c>
      <c r="L42" s="8">
        <v>0</v>
      </c>
      <c r="M42" s="8">
        <v>241084572</v>
      </c>
      <c r="N42" s="8">
        <v>241084572</v>
      </c>
      <c r="O42" s="8">
        <v>241084572</v>
      </c>
      <c r="P42" s="8">
        <v>241084572</v>
      </c>
      <c r="Q42" s="8">
        <v>241084572</v>
      </c>
      <c r="R42" s="8">
        <v>241084572</v>
      </c>
      <c r="S42" s="8">
        <v>104536133</v>
      </c>
      <c r="T42" s="8">
        <v>104536133</v>
      </c>
      <c r="U42" s="8">
        <v>104536133</v>
      </c>
      <c r="V42" s="8"/>
      <c r="W42" s="8"/>
      <c r="X42" s="8"/>
      <c r="Y42" s="8">
        <v>0</v>
      </c>
      <c r="Z42" s="8"/>
      <c r="AA42" s="8"/>
      <c r="AB42" s="8"/>
      <c r="AC42" s="8"/>
      <c r="AD42" s="8"/>
      <c r="AE42" s="8">
        <v>0</v>
      </c>
      <c r="AF42" s="8"/>
      <c r="AG42" s="8"/>
      <c r="AH42" s="8"/>
      <c r="AI42" s="8"/>
      <c r="AJ42" s="8"/>
      <c r="AK42" s="8">
        <v>30919667</v>
      </c>
      <c r="AL42" s="8">
        <v>58123067</v>
      </c>
      <c r="AM42" s="8"/>
      <c r="AN42" s="8"/>
      <c r="AO42" s="89">
        <f aca="true" t="shared" si="12" ref="AO42:AO44">AL42/U42</f>
        <v>0.5560093465481453</v>
      </c>
      <c r="AP42" s="89"/>
      <c r="AQ42" s="162"/>
      <c r="AR42" s="165"/>
      <c r="AS42" s="165"/>
      <c r="AT42" s="162"/>
      <c r="AU42" s="160"/>
    </row>
    <row r="43" spans="1:47" s="85" customFormat="1" ht="20.25" customHeight="1">
      <c r="A43" s="163"/>
      <c r="B43" s="164"/>
      <c r="C43" s="167"/>
      <c r="D43" s="166"/>
      <c r="E43" s="163"/>
      <c r="F43" s="163"/>
      <c r="G43" s="87" t="s">
        <v>11</v>
      </c>
      <c r="H43" s="92">
        <f>H41+H39</f>
        <v>1</v>
      </c>
      <c r="I43" s="92">
        <v>1</v>
      </c>
      <c r="J43" s="92">
        <f>J41+J39</f>
        <v>1</v>
      </c>
      <c r="K43" s="92">
        <f>K41+K39</f>
        <v>1</v>
      </c>
      <c r="L43" s="92">
        <v>1</v>
      </c>
      <c r="M43" s="92">
        <v>1</v>
      </c>
      <c r="N43" s="92">
        <f>N41+N39</f>
        <v>1</v>
      </c>
      <c r="O43" s="92">
        <v>1</v>
      </c>
      <c r="P43" s="92">
        <v>1</v>
      </c>
      <c r="Q43" s="92">
        <v>1</v>
      </c>
      <c r="R43" s="92">
        <v>1</v>
      </c>
      <c r="S43" s="92">
        <v>1</v>
      </c>
      <c r="T43" s="92">
        <v>1</v>
      </c>
      <c r="U43" s="92">
        <v>1</v>
      </c>
      <c r="V43" s="92"/>
      <c r="W43" s="92"/>
      <c r="X43" s="92"/>
      <c r="Y43" s="92">
        <f>Y41+Y39</f>
        <v>1</v>
      </c>
      <c r="Z43" s="92"/>
      <c r="AA43" s="92"/>
      <c r="AB43" s="92"/>
      <c r="AC43" s="92"/>
      <c r="AD43" s="92"/>
      <c r="AE43" s="92">
        <f>AE41+AE39</f>
        <v>1</v>
      </c>
      <c r="AF43" s="92"/>
      <c r="AG43" s="92"/>
      <c r="AH43" s="92"/>
      <c r="AI43" s="92"/>
      <c r="AJ43" s="92"/>
      <c r="AK43" s="92">
        <v>1</v>
      </c>
      <c r="AL43" s="92">
        <v>1</v>
      </c>
      <c r="AM43" s="92"/>
      <c r="AN43" s="92"/>
      <c r="AO43" s="89">
        <f t="shared" si="12"/>
        <v>1</v>
      </c>
      <c r="AP43" s="89"/>
      <c r="AQ43" s="162"/>
      <c r="AR43" s="165"/>
      <c r="AS43" s="165"/>
      <c r="AT43" s="162"/>
      <c r="AU43" s="160"/>
    </row>
    <row r="44" spans="1:47" s="85" customFormat="1" ht="20.25" customHeight="1">
      <c r="A44" s="163"/>
      <c r="B44" s="164"/>
      <c r="C44" s="167"/>
      <c r="D44" s="166"/>
      <c r="E44" s="163"/>
      <c r="F44" s="163"/>
      <c r="G44" s="87" t="s">
        <v>12</v>
      </c>
      <c r="H44" s="93">
        <f>H42+H40</f>
        <v>4776832269</v>
      </c>
      <c r="I44" s="93">
        <v>655805237</v>
      </c>
      <c r="J44" s="93">
        <f aca="true" t="shared" si="13" ref="J44:AN44">J42+J40</f>
        <v>655805237</v>
      </c>
      <c r="K44" s="93">
        <f t="shared" si="13"/>
        <v>655805237</v>
      </c>
      <c r="L44" s="93">
        <f t="shared" si="13"/>
        <v>655635489</v>
      </c>
      <c r="M44" s="93">
        <f t="shared" si="13"/>
        <v>1022626572</v>
      </c>
      <c r="N44" s="93">
        <f t="shared" si="13"/>
        <v>1022626572</v>
      </c>
      <c r="O44" s="93">
        <f t="shared" si="13"/>
        <v>1022626572</v>
      </c>
      <c r="P44" s="93">
        <f t="shared" si="13"/>
        <v>893872604</v>
      </c>
      <c r="Q44" s="93">
        <f t="shared" si="13"/>
        <v>893872604</v>
      </c>
      <c r="R44" s="93">
        <v>879337772</v>
      </c>
      <c r="S44" s="93">
        <f t="shared" si="13"/>
        <v>1098536133</v>
      </c>
      <c r="T44" s="93">
        <f t="shared" si="13"/>
        <v>1098536133</v>
      </c>
      <c r="U44" s="93">
        <f t="shared" si="13"/>
        <v>1098536133</v>
      </c>
      <c r="V44" s="93">
        <f t="shared" si="13"/>
        <v>0</v>
      </c>
      <c r="W44" s="93">
        <f t="shared" si="13"/>
        <v>0</v>
      </c>
      <c r="X44" s="93">
        <f t="shared" si="13"/>
        <v>0</v>
      </c>
      <c r="Y44" s="93">
        <f t="shared" si="13"/>
        <v>1218837000</v>
      </c>
      <c r="Z44" s="93">
        <f t="shared" si="13"/>
        <v>0</v>
      </c>
      <c r="AA44" s="93">
        <f t="shared" si="13"/>
        <v>0</v>
      </c>
      <c r="AB44" s="93">
        <f t="shared" si="13"/>
        <v>0</v>
      </c>
      <c r="AC44" s="93">
        <f t="shared" si="13"/>
        <v>0</v>
      </c>
      <c r="AD44" s="93">
        <f t="shared" si="13"/>
        <v>0</v>
      </c>
      <c r="AE44" s="93">
        <f t="shared" si="13"/>
        <v>1255402000</v>
      </c>
      <c r="AF44" s="93">
        <f t="shared" si="13"/>
        <v>0</v>
      </c>
      <c r="AG44" s="93">
        <f t="shared" si="13"/>
        <v>0</v>
      </c>
      <c r="AH44" s="93">
        <f t="shared" si="13"/>
        <v>0</v>
      </c>
      <c r="AI44" s="93">
        <f t="shared" si="13"/>
        <v>0</v>
      </c>
      <c r="AJ44" s="93">
        <f t="shared" si="13"/>
        <v>0</v>
      </c>
      <c r="AK44" s="93">
        <f t="shared" si="13"/>
        <v>720613667</v>
      </c>
      <c r="AL44" s="93">
        <f t="shared" si="13"/>
        <v>760739067</v>
      </c>
      <c r="AM44" s="93">
        <f t="shared" si="13"/>
        <v>0</v>
      </c>
      <c r="AN44" s="93">
        <f t="shared" si="13"/>
        <v>0</v>
      </c>
      <c r="AO44" s="89">
        <f t="shared" si="12"/>
        <v>0.6925025442017027</v>
      </c>
      <c r="AP44" s="93"/>
      <c r="AQ44" s="162"/>
      <c r="AR44" s="165"/>
      <c r="AS44" s="165"/>
      <c r="AT44" s="162"/>
      <c r="AU44" s="160"/>
    </row>
    <row r="45" spans="1:47" ht="31.5" customHeight="1">
      <c r="A45" s="177" t="s">
        <v>13</v>
      </c>
      <c r="B45" s="177"/>
      <c r="C45" s="177"/>
      <c r="D45" s="177"/>
      <c r="E45" s="177"/>
      <c r="F45" s="177"/>
      <c r="G45" s="87" t="s">
        <v>8</v>
      </c>
      <c r="H45" s="97">
        <f>+H10+H16+H22+H28+H34+H40</f>
        <v>14909578135.003716</v>
      </c>
      <c r="I45" s="97">
        <f aca="true" t="shared" si="14" ref="I45:AN45">+I10+I16+I22+I28+I34+I40</f>
        <v>1850231274.0037153</v>
      </c>
      <c r="J45" s="97">
        <f t="shared" si="14"/>
        <v>1850231274.0037153</v>
      </c>
      <c r="K45" s="97">
        <f t="shared" si="14"/>
        <v>1844460607.0037153</v>
      </c>
      <c r="L45" s="97">
        <f t="shared" si="14"/>
        <v>1782772928.0037153</v>
      </c>
      <c r="M45" s="97">
        <v>2372760000</v>
      </c>
      <c r="N45" s="97">
        <f t="shared" si="14"/>
        <v>2372760000</v>
      </c>
      <c r="O45" s="98">
        <f t="shared" si="14"/>
        <v>2372760000</v>
      </c>
      <c r="P45" s="98">
        <f t="shared" si="14"/>
        <v>2372760000</v>
      </c>
      <c r="Q45" s="98">
        <f t="shared" si="14"/>
        <v>2372304053</v>
      </c>
      <c r="R45" s="98">
        <f t="shared" si="14"/>
        <v>2258050247</v>
      </c>
      <c r="S45" s="98">
        <f t="shared" si="14"/>
        <v>2700000000</v>
      </c>
      <c r="T45" s="98">
        <f t="shared" si="14"/>
        <v>2700000000</v>
      </c>
      <c r="U45" s="98">
        <f t="shared" si="14"/>
        <v>2700000000</v>
      </c>
      <c r="V45" s="98">
        <f t="shared" si="14"/>
        <v>0</v>
      </c>
      <c r="W45" s="98">
        <f t="shared" si="14"/>
        <v>0</v>
      </c>
      <c r="X45" s="98">
        <f t="shared" si="14"/>
        <v>0</v>
      </c>
      <c r="Y45" s="98">
        <f t="shared" si="14"/>
        <v>3937346000</v>
      </c>
      <c r="Z45" s="98">
        <f t="shared" si="14"/>
        <v>0</v>
      </c>
      <c r="AA45" s="98">
        <f t="shared" si="14"/>
        <v>0</v>
      </c>
      <c r="AB45" s="98">
        <f t="shared" si="14"/>
        <v>0</v>
      </c>
      <c r="AC45" s="98">
        <f t="shared" si="14"/>
        <v>0</v>
      </c>
      <c r="AD45" s="98">
        <f t="shared" si="14"/>
        <v>0</v>
      </c>
      <c r="AE45" s="98">
        <f t="shared" si="14"/>
        <v>4055467475</v>
      </c>
      <c r="AF45" s="98">
        <f t="shared" si="14"/>
        <v>0</v>
      </c>
      <c r="AG45" s="98">
        <f t="shared" si="14"/>
        <v>0</v>
      </c>
      <c r="AH45" s="98">
        <f t="shared" si="14"/>
        <v>0</v>
      </c>
      <c r="AI45" s="98">
        <f t="shared" si="14"/>
        <v>0</v>
      </c>
      <c r="AJ45" s="98">
        <f t="shared" si="14"/>
        <v>0</v>
      </c>
      <c r="AK45" s="98">
        <f t="shared" si="14"/>
        <v>1857407466</v>
      </c>
      <c r="AL45" s="98">
        <f t="shared" si="14"/>
        <v>1903367879</v>
      </c>
      <c r="AM45" s="99">
        <f t="shared" si="14"/>
        <v>0</v>
      </c>
      <c r="AN45" s="99">
        <f t="shared" si="14"/>
        <v>0</v>
      </c>
      <c r="AO45" s="181"/>
      <c r="AP45" s="182"/>
      <c r="AQ45" s="183"/>
      <c r="AR45" s="178"/>
      <c r="AS45" s="178"/>
      <c r="AT45" s="178"/>
      <c r="AU45" s="178"/>
    </row>
    <row r="46" spans="1:47" ht="28.5" customHeight="1">
      <c r="A46" s="177"/>
      <c r="B46" s="177"/>
      <c r="C46" s="177"/>
      <c r="D46" s="177"/>
      <c r="E46" s="177"/>
      <c r="F46" s="177"/>
      <c r="G46" s="87" t="s">
        <v>10</v>
      </c>
      <c r="H46" s="100">
        <v>0</v>
      </c>
      <c r="I46" s="100"/>
      <c r="J46" s="101">
        <v>0</v>
      </c>
      <c r="K46" s="101">
        <v>0</v>
      </c>
      <c r="L46" s="101">
        <v>0</v>
      </c>
      <c r="M46" s="101">
        <f>M12+M18+M24+M30+M36+M42</f>
        <v>766029342</v>
      </c>
      <c r="N46" s="101">
        <f>N12+N18+N24+N30+N36+N42</f>
        <v>766029342</v>
      </c>
      <c r="O46" s="101">
        <f aca="true" t="shared" si="15" ref="O46:AJ46">O12+O18+O24+O30+O36+O42</f>
        <v>766029332</v>
      </c>
      <c r="P46" s="101">
        <f t="shared" si="15"/>
        <v>766029332</v>
      </c>
      <c r="Q46" s="101">
        <f t="shared" si="15"/>
        <v>766029332</v>
      </c>
      <c r="R46" s="101">
        <f t="shared" si="15"/>
        <v>765308781</v>
      </c>
      <c r="S46" s="101">
        <f t="shared" si="15"/>
        <v>640546651</v>
      </c>
      <c r="T46" s="101">
        <f t="shared" si="15"/>
        <v>640546651</v>
      </c>
      <c r="U46" s="101">
        <f t="shared" si="15"/>
        <v>640546651</v>
      </c>
      <c r="V46" s="101">
        <f t="shared" si="15"/>
        <v>0</v>
      </c>
      <c r="W46" s="101">
        <f t="shared" si="15"/>
        <v>0</v>
      </c>
      <c r="X46" s="101">
        <f t="shared" si="15"/>
        <v>0</v>
      </c>
      <c r="Y46" s="101">
        <f t="shared" si="15"/>
        <v>0</v>
      </c>
      <c r="Z46" s="101">
        <f t="shared" si="15"/>
        <v>0</v>
      </c>
      <c r="AA46" s="101">
        <f t="shared" si="15"/>
        <v>0</v>
      </c>
      <c r="AB46" s="101">
        <f t="shared" si="15"/>
        <v>0</v>
      </c>
      <c r="AC46" s="101">
        <f t="shared" si="15"/>
        <v>0</v>
      </c>
      <c r="AD46" s="101">
        <f t="shared" si="15"/>
        <v>0</v>
      </c>
      <c r="AE46" s="101">
        <f t="shared" si="15"/>
        <v>0</v>
      </c>
      <c r="AF46" s="101">
        <f t="shared" si="15"/>
        <v>0</v>
      </c>
      <c r="AG46" s="101">
        <f t="shared" si="15"/>
        <v>0</v>
      </c>
      <c r="AH46" s="101">
        <f t="shared" si="15"/>
        <v>0</v>
      </c>
      <c r="AI46" s="101">
        <f t="shared" si="15"/>
        <v>0</v>
      </c>
      <c r="AJ46" s="101">
        <f t="shared" si="15"/>
        <v>0</v>
      </c>
      <c r="AK46" s="101">
        <f aca="true" t="shared" si="16" ref="AK46:AN46">AK12+AK18+AK24+AK30+AK36+AK42</f>
        <v>191083648</v>
      </c>
      <c r="AL46" s="101">
        <f t="shared" si="16"/>
        <v>502356169</v>
      </c>
      <c r="AM46" s="99">
        <f t="shared" si="16"/>
        <v>0</v>
      </c>
      <c r="AN46" s="99">
        <f t="shared" si="16"/>
        <v>0</v>
      </c>
      <c r="AO46" s="184"/>
      <c r="AP46" s="185"/>
      <c r="AQ46" s="186"/>
      <c r="AR46" s="179"/>
      <c r="AS46" s="179"/>
      <c r="AT46" s="179"/>
      <c r="AU46" s="179"/>
    </row>
    <row r="47" spans="1:47" ht="35.25" customHeight="1">
      <c r="A47" s="177"/>
      <c r="B47" s="177"/>
      <c r="C47" s="177"/>
      <c r="D47" s="177"/>
      <c r="E47" s="177"/>
      <c r="F47" s="177"/>
      <c r="G47" s="87" t="s">
        <v>13</v>
      </c>
      <c r="H47" s="97">
        <f>H46+H45</f>
        <v>14909578135.003716</v>
      </c>
      <c r="I47" s="97">
        <f aca="true" t="shared" si="17" ref="I47:AN47">I46+I45</f>
        <v>1850231274.0037153</v>
      </c>
      <c r="J47" s="97">
        <f t="shared" si="17"/>
        <v>1850231274.0037153</v>
      </c>
      <c r="K47" s="97">
        <f t="shared" si="17"/>
        <v>1844460607.0037153</v>
      </c>
      <c r="L47" s="97">
        <f t="shared" si="17"/>
        <v>1782772928.0037153</v>
      </c>
      <c r="M47" s="97">
        <f t="shared" si="17"/>
        <v>3138789342</v>
      </c>
      <c r="N47" s="97">
        <f t="shared" si="17"/>
        <v>3138789342</v>
      </c>
      <c r="O47" s="97">
        <f t="shared" si="17"/>
        <v>3138789332</v>
      </c>
      <c r="P47" s="97">
        <f t="shared" si="17"/>
        <v>3138789332</v>
      </c>
      <c r="Q47" s="97">
        <f t="shared" si="17"/>
        <v>3138333385</v>
      </c>
      <c r="R47" s="97">
        <f t="shared" si="17"/>
        <v>3023359028</v>
      </c>
      <c r="S47" s="97">
        <f t="shared" si="17"/>
        <v>3340546651</v>
      </c>
      <c r="T47" s="97">
        <f t="shared" si="17"/>
        <v>3340546651</v>
      </c>
      <c r="U47" s="97">
        <f t="shared" si="17"/>
        <v>3340546651</v>
      </c>
      <c r="V47" s="97">
        <f t="shared" si="17"/>
        <v>0</v>
      </c>
      <c r="W47" s="97">
        <f t="shared" si="17"/>
        <v>0</v>
      </c>
      <c r="X47" s="97">
        <f t="shared" si="17"/>
        <v>0</v>
      </c>
      <c r="Y47" s="97">
        <f t="shared" si="17"/>
        <v>3937346000</v>
      </c>
      <c r="Z47" s="97">
        <f t="shared" si="17"/>
        <v>0</v>
      </c>
      <c r="AA47" s="97">
        <f t="shared" si="17"/>
        <v>0</v>
      </c>
      <c r="AB47" s="97">
        <f t="shared" si="17"/>
        <v>0</v>
      </c>
      <c r="AC47" s="97">
        <f t="shared" si="17"/>
        <v>0</v>
      </c>
      <c r="AD47" s="97">
        <f t="shared" si="17"/>
        <v>0</v>
      </c>
      <c r="AE47" s="97">
        <f t="shared" si="17"/>
        <v>4055467475</v>
      </c>
      <c r="AF47" s="97">
        <f t="shared" si="17"/>
        <v>0</v>
      </c>
      <c r="AG47" s="97">
        <f t="shared" si="17"/>
        <v>0</v>
      </c>
      <c r="AH47" s="97">
        <f t="shared" si="17"/>
        <v>0</v>
      </c>
      <c r="AI47" s="97">
        <f t="shared" si="17"/>
        <v>0</v>
      </c>
      <c r="AJ47" s="97">
        <f t="shared" si="17"/>
        <v>0</v>
      </c>
      <c r="AK47" s="97">
        <f t="shared" si="17"/>
        <v>2048491114</v>
      </c>
      <c r="AL47" s="97">
        <f t="shared" si="17"/>
        <v>2405724048</v>
      </c>
      <c r="AM47" s="99">
        <f t="shared" si="17"/>
        <v>0</v>
      </c>
      <c r="AN47" s="99">
        <f t="shared" si="17"/>
        <v>0</v>
      </c>
      <c r="AO47" s="187"/>
      <c r="AP47" s="188"/>
      <c r="AQ47" s="189"/>
      <c r="AR47" s="180"/>
      <c r="AS47" s="180"/>
      <c r="AT47" s="180"/>
      <c r="AU47" s="180"/>
    </row>
    <row r="48" spans="1:47" ht="71.25" customHeight="1">
      <c r="A48" s="175" t="s">
        <v>196</v>
      </c>
      <c r="B48" s="175"/>
      <c r="C48" s="175"/>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c r="AM48" s="175"/>
      <c r="AN48" s="175"/>
      <c r="AO48" s="175"/>
      <c r="AP48" s="175"/>
      <c r="AQ48" s="175"/>
      <c r="AR48" s="175"/>
      <c r="AS48" s="175"/>
      <c r="AT48" s="175"/>
      <c r="AU48" s="175"/>
    </row>
    <row r="51" ht="15">
      <c r="R51" s="102"/>
    </row>
    <row r="52" ht="15">
      <c r="AK52" s="103"/>
    </row>
  </sheetData>
  <mergeCells count="91">
    <mergeCell ref="AQ6:AQ8"/>
    <mergeCell ref="AS9:AS14"/>
    <mergeCell ref="AK7:AN7"/>
    <mergeCell ref="AQ15:AQ20"/>
    <mergeCell ref="AR15:AR20"/>
    <mergeCell ref="AU45:AU47"/>
    <mergeCell ref="AR45:AR47"/>
    <mergeCell ref="AS45:AS47"/>
    <mergeCell ref="AT45:AT47"/>
    <mergeCell ref="AO45:AQ47"/>
    <mergeCell ref="A45:F47"/>
    <mergeCell ref="AS15:AS20"/>
    <mergeCell ref="D15:D20"/>
    <mergeCell ref="AR21:AR26"/>
    <mergeCell ref="AS21:AS26"/>
    <mergeCell ref="AQ21:AQ26"/>
    <mergeCell ref="C15:C20"/>
    <mergeCell ref="AS33:AS38"/>
    <mergeCell ref="B27:B32"/>
    <mergeCell ref="C27:C32"/>
    <mergeCell ref="D27:D32"/>
    <mergeCell ref="B15:B20"/>
    <mergeCell ref="E15:E20"/>
    <mergeCell ref="E33:E38"/>
    <mergeCell ref="AS39:AS44"/>
    <mergeCell ref="AQ39:AQ44"/>
    <mergeCell ref="A48:AU48"/>
    <mergeCell ref="AT21:AT26"/>
    <mergeCell ref="AU21:AU26"/>
    <mergeCell ref="B21:B26"/>
    <mergeCell ref="C21:C26"/>
    <mergeCell ref="D21:D26"/>
    <mergeCell ref="E21:E26"/>
    <mergeCell ref="AU33:AU38"/>
    <mergeCell ref="AQ27:AQ32"/>
    <mergeCell ref="AR27:AR32"/>
    <mergeCell ref="AS27:AS32"/>
    <mergeCell ref="AT27:AT32"/>
    <mergeCell ref="AQ33:AQ38"/>
    <mergeCell ref="AR33:AR38"/>
    <mergeCell ref="B39:B44"/>
    <mergeCell ref="C39:C44"/>
    <mergeCell ref="F6:F8"/>
    <mergeCell ref="AK6:AN6"/>
    <mergeCell ref="G6:G8"/>
    <mergeCell ref="H6:H8"/>
    <mergeCell ref="I6:AJ6"/>
    <mergeCell ref="M7:R7"/>
    <mergeCell ref="S7:X7"/>
    <mergeCell ref="Y7:AD7"/>
    <mergeCell ref="AE7:AJ7"/>
    <mergeCell ref="I7:L7"/>
    <mergeCell ref="F3:P3"/>
    <mergeCell ref="F4:P4"/>
    <mergeCell ref="A1:E4"/>
    <mergeCell ref="E6:E8"/>
    <mergeCell ref="B6:D7"/>
    <mergeCell ref="A6:A8"/>
    <mergeCell ref="F1:AU1"/>
    <mergeCell ref="F2:AU2"/>
    <mergeCell ref="AO6:AO8"/>
    <mergeCell ref="AR6:AR8"/>
    <mergeCell ref="AP6:AP8"/>
    <mergeCell ref="AS6:AS8"/>
    <mergeCell ref="AT6:AT8"/>
    <mergeCell ref="AU6:AU8"/>
    <mergeCell ref="Q3:AU3"/>
    <mergeCell ref="Q4:AU4"/>
    <mergeCell ref="A9:A44"/>
    <mergeCell ref="B33:B38"/>
    <mergeCell ref="AR9:AR14"/>
    <mergeCell ref="AQ9:AQ14"/>
    <mergeCell ref="D33:D38"/>
    <mergeCell ref="E27:E32"/>
    <mergeCell ref="F9:F44"/>
    <mergeCell ref="AR39:AR44"/>
    <mergeCell ref="D39:D44"/>
    <mergeCell ref="E39:E44"/>
    <mergeCell ref="B9:B14"/>
    <mergeCell ref="C9:C14"/>
    <mergeCell ref="D9:D14"/>
    <mergeCell ref="E9:E14"/>
    <mergeCell ref="C33:C38"/>
    <mergeCell ref="AU39:AU44"/>
    <mergeCell ref="AU27:AU32"/>
    <mergeCell ref="AU15:AU20"/>
    <mergeCell ref="AU9:AU14"/>
    <mergeCell ref="AT15:AT20"/>
    <mergeCell ref="AT9:AT14"/>
    <mergeCell ref="AT33:AT38"/>
    <mergeCell ref="AT39:AT44"/>
  </mergeCells>
  <dataValidations count="1">
    <dataValidation showInputMessage="1" showErrorMessage="1" sqref="D9:D44"/>
  </dataValidations>
  <printOptions horizontalCentered="1" verticalCentered="1"/>
  <pageMargins left="0" right="0" top="0.7480314960629921" bottom="0" header="0.31496062992125984" footer="0"/>
  <pageSetup fitToHeight="0" horizontalDpi="600" verticalDpi="600" orientation="landscape" scale="22" r:id="rId3"/>
  <headerFooter>
    <oddFooter>&amp;C&amp;G</oddFooter>
  </headerFooter>
  <drawing r:id="rId1"/>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359"/>
  <sheetViews>
    <sheetView zoomScale="48" zoomScaleNormal="48" zoomScaleSheetLayoutView="80" workbookViewId="0" topLeftCell="A52">
      <selection activeCell="Q9" sqref="Q9"/>
    </sheetView>
  </sheetViews>
  <sheetFormatPr defaultColWidth="11.421875" defaultRowHeight="15"/>
  <cols>
    <col min="1" max="1" width="8.00390625" style="55" customWidth="1"/>
    <col min="2" max="2" width="21.140625" style="55" customWidth="1"/>
    <col min="3" max="3" width="55.140625" style="78" customWidth="1"/>
    <col min="4" max="4" width="6.140625" style="55" customWidth="1"/>
    <col min="5" max="5" width="7.8515625" style="55" customWidth="1"/>
    <col min="6" max="6" width="11.7109375" style="55" customWidth="1"/>
    <col min="7" max="7" width="8.140625" style="55" bestFit="1" customWidth="1"/>
    <col min="8" max="12" width="8.57421875" style="55" bestFit="1" customWidth="1"/>
    <col min="13" max="13" width="7.7109375" style="55" customWidth="1"/>
    <col min="14" max="18" width="7.7109375" style="57" customWidth="1"/>
    <col min="19" max="19" width="11.7109375" style="58" customWidth="1"/>
    <col min="20" max="20" width="12.57421875" style="57" customWidth="1"/>
    <col min="21" max="21" width="12.421875" style="57" customWidth="1"/>
    <col min="22" max="22" width="131.28125" style="66" customWidth="1"/>
    <col min="23" max="23" width="15.7109375" style="66" customWidth="1"/>
    <col min="24" max="24" width="11.421875" style="66" customWidth="1"/>
    <col min="25" max="16384" width="11.421875" style="55" customWidth="1"/>
  </cols>
  <sheetData>
    <row r="1" spans="1:22" s="52" customFormat="1" ht="33" customHeight="1">
      <c r="A1" s="202"/>
      <c r="B1" s="202"/>
      <c r="C1" s="203" t="s">
        <v>0</v>
      </c>
      <c r="D1" s="203"/>
      <c r="E1" s="203"/>
      <c r="F1" s="203"/>
      <c r="G1" s="203"/>
      <c r="H1" s="203"/>
      <c r="I1" s="203"/>
      <c r="J1" s="203"/>
      <c r="K1" s="203"/>
      <c r="L1" s="203"/>
      <c r="M1" s="203"/>
      <c r="N1" s="203"/>
      <c r="O1" s="203"/>
      <c r="P1" s="203"/>
      <c r="Q1" s="203"/>
      <c r="R1" s="203"/>
      <c r="S1" s="203"/>
      <c r="T1" s="203"/>
      <c r="U1" s="203"/>
      <c r="V1" s="203"/>
    </row>
    <row r="2" spans="1:22" s="52" customFormat="1" ht="30" customHeight="1">
      <c r="A2" s="202"/>
      <c r="B2" s="202"/>
      <c r="C2" s="203" t="s">
        <v>75</v>
      </c>
      <c r="D2" s="203"/>
      <c r="E2" s="203"/>
      <c r="F2" s="203"/>
      <c r="G2" s="203"/>
      <c r="H2" s="203"/>
      <c r="I2" s="203"/>
      <c r="J2" s="203"/>
      <c r="K2" s="203"/>
      <c r="L2" s="203"/>
      <c r="M2" s="203"/>
      <c r="N2" s="203"/>
      <c r="O2" s="203"/>
      <c r="P2" s="203"/>
      <c r="Q2" s="203"/>
      <c r="R2" s="203"/>
      <c r="S2" s="203"/>
      <c r="T2" s="203"/>
      <c r="U2" s="203"/>
      <c r="V2" s="203"/>
    </row>
    <row r="3" spans="1:22" s="52" customFormat="1" ht="27.75" customHeight="1">
      <c r="A3" s="202"/>
      <c r="B3" s="202"/>
      <c r="C3" s="53" t="s">
        <v>1</v>
      </c>
      <c r="D3" s="203" t="s">
        <v>78</v>
      </c>
      <c r="E3" s="203"/>
      <c r="F3" s="203"/>
      <c r="G3" s="203"/>
      <c r="H3" s="203"/>
      <c r="I3" s="203"/>
      <c r="J3" s="203"/>
      <c r="K3" s="203"/>
      <c r="L3" s="203"/>
      <c r="M3" s="203"/>
      <c r="N3" s="203"/>
      <c r="O3" s="203"/>
      <c r="P3" s="203"/>
      <c r="Q3" s="203"/>
      <c r="R3" s="203"/>
      <c r="S3" s="203"/>
      <c r="T3" s="203"/>
      <c r="U3" s="203"/>
      <c r="V3" s="203"/>
    </row>
    <row r="4" spans="1:22" s="52" customFormat="1" ht="33" customHeight="1">
      <c r="A4" s="202"/>
      <c r="B4" s="202"/>
      <c r="C4" s="53" t="s">
        <v>14</v>
      </c>
      <c r="D4" s="203" t="s">
        <v>83</v>
      </c>
      <c r="E4" s="203"/>
      <c r="F4" s="203"/>
      <c r="G4" s="203"/>
      <c r="H4" s="203"/>
      <c r="I4" s="203"/>
      <c r="J4" s="203"/>
      <c r="K4" s="203"/>
      <c r="L4" s="203"/>
      <c r="M4" s="203"/>
      <c r="N4" s="203"/>
      <c r="O4" s="203"/>
      <c r="P4" s="203"/>
      <c r="Q4" s="203"/>
      <c r="R4" s="203"/>
      <c r="S4" s="203"/>
      <c r="T4" s="203"/>
      <c r="U4" s="203"/>
      <c r="V4" s="203"/>
    </row>
    <row r="5" spans="1:21" s="52" customFormat="1" ht="15">
      <c r="A5" s="54"/>
      <c r="B5" s="55"/>
      <c r="C5" s="56"/>
      <c r="D5" s="55"/>
      <c r="E5" s="55"/>
      <c r="F5" s="55"/>
      <c r="G5" s="55"/>
      <c r="H5" s="55"/>
      <c r="I5" s="55"/>
      <c r="J5" s="55"/>
      <c r="K5" s="55"/>
      <c r="L5" s="55"/>
      <c r="M5" s="55"/>
      <c r="N5" s="57"/>
      <c r="O5" s="57"/>
      <c r="P5" s="57"/>
      <c r="Q5" s="57"/>
      <c r="R5" s="57"/>
      <c r="S5" s="58"/>
      <c r="T5" s="57"/>
      <c r="U5" s="57"/>
    </row>
    <row r="6" spans="1:29" s="59" customFormat="1" ht="42.75" customHeight="1">
      <c r="A6" s="201" t="s">
        <v>31</v>
      </c>
      <c r="B6" s="201" t="s">
        <v>32</v>
      </c>
      <c r="C6" s="201" t="s">
        <v>33</v>
      </c>
      <c r="D6" s="201" t="s">
        <v>34</v>
      </c>
      <c r="E6" s="201"/>
      <c r="F6" s="201" t="s">
        <v>216</v>
      </c>
      <c r="G6" s="201"/>
      <c r="H6" s="201"/>
      <c r="I6" s="201"/>
      <c r="J6" s="201"/>
      <c r="K6" s="201"/>
      <c r="L6" s="201"/>
      <c r="M6" s="201"/>
      <c r="N6" s="201"/>
      <c r="O6" s="201"/>
      <c r="P6" s="201"/>
      <c r="Q6" s="201"/>
      <c r="R6" s="201"/>
      <c r="S6" s="201"/>
      <c r="T6" s="201" t="s">
        <v>38</v>
      </c>
      <c r="U6" s="201"/>
      <c r="V6" s="201" t="s">
        <v>298</v>
      </c>
      <c r="W6" s="52"/>
      <c r="X6" s="52"/>
      <c r="Y6" s="52"/>
      <c r="Z6" s="52"/>
      <c r="AA6" s="52"/>
      <c r="AB6" s="52"/>
      <c r="AC6" s="52"/>
    </row>
    <row r="7" spans="1:29" s="59" customFormat="1" ht="68.25" customHeight="1">
      <c r="A7" s="201"/>
      <c r="B7" s="201"/>
      <c r="C7" s="201"/>
      <c r="D7" s="60" t="s">
        <v>35</v>
      </c>
      <c r="E7" s="60" t="s">
        <v>36</v>
      </c>
      <c r="F7" s="125" t="s">
        <v>37</v>
      </c>
      <c r="G7" s="61" t="s">
        <v>15</v>
      </c>
      <c r="H7" s="61" t="s">
        <v>16</v>
      </c>
      <c r="I7" s="61" t="s">
        <v>17</v>
      </c>
      <c r="J7" s="61" t="s">
        <v>18</v>
      </c>
      <c r="K7" s="61" t="s">
        <v>19</v>
      </c>
      <c r="L7" s="61" t="s">
        <v>20</v>
      </c>
      <c r="M7" s="61" t="s">
        <v>21</v>
      </c>
      <c r="N7" s="61" t="s">
        <v>22</v>
      </c>
      <c r="O7" s="61" t="s">
        <v>23</v>
      </c>
      <c r="P7" s="61" t="s">
        <v>24</v>
      </c>
      <c r="Q7" s="61" t="s">
        <v>25</v>
      </c>
      <c r="R7" s="61" t="s">
        <v>26</v>
      </c>
      <c r="S7" s="53" t="s">
        <v>27</v>
      </c>
      <c r="T7" s="53" t="s">
        <v>39</v>
      </c>
      <c r="U7" s="53" t="s">
        <v>40</v>
      </c>
      <c r="V7" s="201"/>
      <c r="W7" s="52"/>
      <c r="X7" s="52"/>
      <c r="Y7" s="52"/>
      <c r="Z7" s="52"/>
      <c r="AA7" s="52"/>
      <c r="AB7" s="52"/>
      <c r="AC7" s="52"/>
    </row>
    <row r="8" spans="1:29" s="66" customFormat="1" ht="32.25" customHeight="1">
      <c r="A8" s="190" t="s">
        <v>106</v>
      </c>
      <c r="B8" s="190" t="s">
        <v>107</v>
      </c>
      <c r="C8" s="194" t="s">
        <v>221</v>
      </c>
      <c r="D8" s="193" t="s">
        <v>84</v>
      </c>
      <c r="E8" s="193"/>
      <c r="F8" s="62" t="s">
        <v>28</v>
      </c>
      <c r="G8" s="63">
        <v>0.1</v>
      </c>
      <c r="H8" s="63">
        <v>0.05</v>
      </c>
      <c r="I8" s="63">
        <v>0.1</v>
      </c>
      <c r="J8" s="63">
        <v>0.2</v>
      </c>
      <c r="K8" s="63">
        <v>0.15</v>
      </c>
      <c r="L8" s="63">
        <v>0.15</v>
      </c>
      <c r="M8" s="64">
        <v>0.1</v>
      </c>
      <c r="N8" s="64">
        <v>0.1</v>
      </c>
      <c r="O8" s="64">
        <v>0.05</v>
      </c>
      <c r="P8" s="63">
        <v>0</v>
      </c>
      <c r="Q8" s="63">
        <v>0</v>
      </c>
      <c r="R8" s="63">
        <v>0</v>
      </c>
      <c r="S8" s="65">
        <f>SUM(G8:R8)</f>
        <v>1</v>
      </c>
      <c r="T8" s="197">
        <f>SUM(U8:U15)</f>
        <v>0.1</v>
      </c>
      <c r="U8" s="234">
        <v>0.03</v>
      </c>
      <c r="V8" s="191" t="s">
        <v>273</v>
      </c>
      <c r="W8" s="52">
        <f>LEN(V8)</f>
        <v>1699</v>
      </c>
      <c r="X8" s="52"/>
      <c r="Y8" s="52"/>
      <c r="Z8" s="52"/>
      <c r="AA8" s="52"/>
      <c r="AB8" s="52"/>
      <c r="AC8" s="52"/>
    </row>
    <row r="9" spans="1:29" s="66" customFormat="1" ht="32.25" customHeight="1">
      <c r="A9" s="190"/>
      <c r="B9" s="190"/>
      <c r="C9" s="195"/>
      <c r="D9" s="193"/>
      <c r="E9" s="193"/>
      <c r="F9" s="67" t="s">
        <v>29</v>
      </c>
      <c r="G9" s="68">
        <v>0.1</v>
      </c>
      <c r="H9" s="68">
        <v>0.05</v>
      </c>
      <c r="I9" s="68">
        <v>0.05</v>
      </c>
      <c r="J9" s="68">
        <v>0.2</v>
      </c>
      <c r="K9" s="68">
        <v>0.15</v>
      </c>
      <c r="L9" s="68">
        <v>0.1</v>
      </c>
      <c r="M9" s="69"/>
      <c r="N9" s="69"/>
      <c r="O9" s="69"/>
      <c r="P9" s="68"/>
      <c r="Q9" s="68"/>
      <c r="R9" s="68"/>
      <c r="S9" s="70">
        <f>SUM(G9:R9)</f>
        <v>0.65</v>
      </c>
      <c r="T9" s="197"/>
      <c r="U9" s="234"/>
      <c r="V9" s="191"/>
      <c r="W9" s="52"/>
      <c r="X9" s="52"/>
      <c r="Y9" s="52"/>
      <c r="Z9" s="52"/>
      <c r="AA9" s="52"/>
      <c r="AB9" s="52"/>
      <c r="AC9" s="52"/>
    </row>
    <row r="10" spans="1:29" s="66" customFormat="1" ht="32.25" customHeight="1">
      <c r="A10" s="190"/>
      <c r="B10" s="190"/>
      <c r="C10" s="194" t="s">
        <v>222</v>
      </c>
      <c r="D10" s="193" t="s">
        <v>84</v>
      </c>
      <c r="E10" s="193"/>
      <c r="F10" s="62" t="s">
        <v>28</v>
      </c>
      <c r="G10" s="63">
        <v>0.15</v>
      </c>
      <c r="H10" s="63">
        <v>0.1</v>
      </c>
      <c r="I10" s="63">
        <v>0.1</v>
      </c>
      <c r="J10" s="63">
        <v>0.1</v>
      </c>
      <c r="K10" s="63">
        <v>0.1</v>
      </c>
      <c r="L10" s="63">
        <v>0</v>
      </c>
      <c r="M10" s="64">
        <v>0.15</v>
      </c>
      <c r="N10" s="64">
        <v>0.1</v>
      </c>
      <c r="O10" s="64">
        <v>0.1</v>
      </c>
      <c r="P10" s="63">
        <v>0.1</v>
      </c>
      <c r="Q10" s="63">
        <v>0</v>
      </c>
      <c r="R10" s="63">
        <v>0</v>
      </c>
      <c r="S10" s="65">
        <f>SUM(G10:R10)</f>
        <v>0.9999999999999999</v>
      </c>
      <c r="T10" s="197"/>
      <c r="U10" s="234">
        <v>0.02</v>
      </c>
      <c r="V10" s="198" t="s">
        <v>274</v>
      </c>
      <c r="W10" s="52">
        <f>LEN(V10)</f>
        <v>969</v>
      </c>
      <c r="X10" s="52"/>
      <c r="Y10" s="52"/>
      <c r="Z10" s="52"/>
      <c r="AA10" s="52"/>
      <c r="AB10" s="52"/>
      <c r="AC10" s="52"/>
    </row>
    <row r="11" spans="1:29" s="66" customFormat="1" ht="32.25" customHeight="1">
      <c r="A11" s="190"/>
      <c r="B11" s="190"/>
      <c r="C11" s="195"/>
      <c r="D11" s="193"/>
      <c r="E11" s="193"/>
      <c r="F11" s="67" t="s">
        <v>29</v>
      </c>
      <c r="G11" s="68">
        <v>0.15</v>
      </c>
      <c r="H11" s="68">
        <v>0.1</v>
      </c>
      <c r="I11" s="68">
        <v>0.1</v>
      </c>
      <c r="J11" s="68">
        <v>0.1</v>
      </c>
      <c r="K11" s="68">
        <v>0.1</v>
      </c>
      <c r="L11" s="68">
        <v>0</v>
      </c>
      <c r="M11" s="69"/>
      <c r="N11" s="69"/>
      <c r="O11" s="69"/>
      <c r="P11" s="68"/>
      <c r="Q11" s="68"/>
      <c r="R11" s="68"/>
      <c r="S11" s="70">
        <f>SUM(G11:R11)</f>
        <v>0.5499999999999999</v>
      </c>
      <c r="T11" s="197"/>
      <c r="U11" s="234"/>
      <c r="V11" s="199"/>
      <c r="W11" s="52"/>
      <c r="X11" s="52"/>
      <c r="Y11" s="52"/>
      <c r="Z11" s="52"/>
      <c r="AA11" s="52"/>
      <c r="AB11" s="52"/>
      <c r="AC11" s="52"/>
    </row>
    <row r="12" spans="1:29" s="66" customFormat="1" ht="32.25" customHeight="1">
      <c r="A12" s="190"/>
      <c r="B12" s="190"/>
      <c r="C12" s="194" t="s">
        <v>223</v>
      </c>
      <c r="D12" s="193" t="s">
        <v>84</v>
      </c>
      <c r="E12" s="193"/>
      <c r="F12" s="62" t="s">
        <v>28</v>
      </c>
      <c r="G12" s="63">
        <v>0</v>
      </c>
      <c r="H12" s="63">
        <v>0.2</v>
      </c>
      <c r="I12" s="63">
        <v>0.3</v>
      </c>
      <c r="J12" s="63">
        <v>0</v>
      </c>
      <c r="K12" s="63">
        <v>0</v>
      </c>
      <c r="L12" s="63">
        <v>0</v>
      </c>
      <c r="M12" s="64">
        <v>0.2</v>
      </c>
      <c r="N12" s="64">
        <v>0.3</v>
      </c>
      <c r="O12" s="64">
        <v>0</v>
      </c>
      <c r="P12" s="63">
        <v>0</v>
      </c>
      <c r="Q12" s="63">
        <v>0</v>
      </c>
      <c r="R12" s="63">
        <v>0</v>
      </c>
      <c r="S12" s="65">
        <f>SUM(G12:R12)</f>
        <v>1</v>
      </c>
      <c r="T12" s="197"/>
      <c r="U12" s="234">
        <v>0.02</v>
      </c>
      <c r="V12" s="198" t="s">
        <v>275</v>
      </c>
      <c r="W12" s="52">
        <f>LEN(V12)</f>
        <v>1034</v>
      </c>
      <c r="X12" s="52"/>
      <c r="Y12" s="52"/>
      <c r="Z12" s="52"/>
      <c r="AA12" s="52"/>
      <c r="AB12" s="52"/>
      <c r="AC12" s="52"/>
    </row>
    <row r="13" spans="1:29" s="66" customFormat="1" ht="32.25" customHeight="1">
      <c r="A13" s="190"/>
      <c r="B13" s="190"/>
      <c r="C13" s="195"/>
      <c r="D13" s="193"/>
      <c r="E13" s="193"/>
      <c r="F13" s="67" t="s">
        <v>29</v>
      </c>
      <c r="G13" s="68">
        <v>0</v>
      </c>
      <c r="H13" s="68">
        <v>0.2</v>
      </c>
      <c r="I13" s="68">
        <v>0.3</v>
      </c>
      <c r="J13" s="68">
        <v>0</v>
      </c>
      <c r="K13" s="68">
        <v>0</v>
      </c>
      <c r="L13" s="68">
        <v>0</v>
      </c>
      <c r="M13" s="69"/>
      <c r="N13" s="69"/>
      <c r="O13" s="69"/>
      <c r="P13" s="68"/>
      <c r="Q13" s="68"/>
      <c r="R13" s="68"/>
      <c r="S13" s="70">
        <f aca="true" t="shared" si="0" ref="S13:S31">SUM(G13:R13)</f>
        <v>0.5</v>
      </c>
      <c r="T13" s="197"/>
      <c r="U13" s="234"/>
      <c r="V13" s="199"/>
      <c r="W13" s="52"/>
      <c r="X13" s="52"/>
      <c r="Y13" s="52"/>
      <c r="Z13" s="52"/>
      <c r="AA13" s="52"/>
      <c r="AB13" s="52"/>
      <c r="AC13" s="52"/>
    </row>
    <row r="14" spans="1:29" s="66" customFormat="1" ht="32.25" customHeight="1">
      <c r="A14" s="190"/>
      <c r="B14" s="190"/>
      <c r="C14" s="194" t="s">
        <v>224</v>
      </c>
      <c r="D14" s="193" t="s">
        <v>84</v>
      </c>
      <c r="E14" s="193"/>
      <c r="F14" s="62" t="s">
        <v>28</v>
      </c>
      <c r="G14" s="63">
        <v>0.15</v>
      </c>
      <c r="H14" s="63">
        <v>0.08</v>
      </c>
      <c r="I14" s="63">
        <v>0.08</v>
      </c>
      <c r="J14" s="63">
        <v>0.08</v>
      </c>
      <c r="K14" s="63">
        <v>0.08</v>
      </c>
      <c r="L14" s="63">
        <v>0.08</v>
      </c>
      <c r="M14" s="64">
        <v>0.1</v>
      </c>
      <c r="N14" s="64">
        <v>0.06</v>
      </c>
      <c r="O14" s="64">
        <v>0.08</v>
      </c>
      <c r="P14" s="63">
        <v>0.08</v>
      </c>
      <c r="Q14" s="63">
        <v>0.08</v>
      </c>
      <c r="R14" s="63">
        <v>0.05</v>
      </c>
      <c r="S14" s="65">
        <f t="shared" si="0"/>
        <v>0.9999999999999999</v>
      </c>
      <c r="T14" s="197"/>
      <c r="U14" s="234">
        <v>0.03</v>
      </c>
      <c r="V14" s="198" t="s">
        <v>276</v>
      </c>
      <c r="W14" s="52">
        <f>LEN(V14)</f>
        <v>1665</v>
      </c>
      <c r="X14" s="52"/>
      <c r="Y14" s="52"/>
      <c r="Z14" s="52"/>
      <c r="AA14" s="52"/>
      <c r="AB14" s="52"/>
      <c r="AC14" s="52"/>
    </row>
    <row r="15" spans="1:29" s="66" customFormat="1" ht="32.25" customHeight="1">
      <c r="A15" s="190"/>
      <c r="B15" s="190"/>
      <c r="C15" s="195"/>
      <c r="D15" s="193"/>
      <c r="E15" s="193"/>
      <c r="F15" s="67" t="s">
        <v>29</v>
      </c>
      <c r="G15" s="71">
        <v>0.15</v>
      </c>
      <c r="H15" s="71">
        <v>0.08</v>
      </c>
      <c r="I15" s="71">
        <v>0.08</v>
      </c>
      <c r="J15" s="71">
        <v>0.08</v>
      </c>
      <c r="K15" s="71">
        <v>0.08</v>
      </c>
      <c r="L15" s="71">
        <v>0.08</v>
      </c>
      <c r="M15" s="72"/>
      <c r="N15" s="72"/>
      <c r="O15" s="72"/>
      <c r="P15" s="71"/>
      <c r="Q15" s="71"/>
      <c r="R15" s="71"/>
      <c r="S15" s="70">
        <f t="shared" si="0"/>
        <v>0.55</v>
      </c>
      <c r="T15" s="197"/>
      <c r="U15" s="234"/>
      <c r="V15" s="200"/>
      <c r="W15" s="52"/>
      <c r="X15" s="52"/>
      <c r="Y15" s="52"/>
      <c r="Z15" s="52"/>
      <c r="AA15" s="52"/>
      <c r="AB15" s="52"/>
      <c r="AC15" s="52"/>
    </row>
    <row r="16" spans="1:29" s="66" customFormat="1" ht="32.25" customHeight="1">
      <c r="A16" s="190"/>
      <c r="B16" s="190" t="s">
        <v>101</v>
      </c>
      <c r="C16" s="194" t="s">
        <v>225</v>
      </c>
      <c r="D16" s="196" t="s">
        <v>84</v>
      </c>
      <c r="E16" s="196"/>
      <c r="F16" s="67" t="s">
        <v>28</v>
      </c>
      <c r="G16" s="63">
        <v>0.083</v>
      </c>
      <c r="H16" s="63">
        <v>0.083</v>
      </c>
      <c r="I16" s="63">
        <v>0.084</v>
      </c>
      <c r="J16" s="63">
        <v>0.083</v>
      </c>
      <c r="K16" s="63">
        <v>0.083</v>
      </c>
      <c r="L16" s="63">
        <v>0.084</v>
      </c>
      <c r="M16" s="64">
        <v>0.083</v>
      </c>
      <c r="N16" s="64">
        <v>0.083</v>
      </c>
      <c r="O16" s="64">
        <v>0.084</v>
      </c>
      <c r="P16" s="63">
        <v>0.083</v>
      </c>
      <c r="Q16" s="63">
        <v>0.083</v>
      </c>
      <c r="R16" s="63">
        <v>0.084</v>
      </c>
      <c r="S16" s="65">
        <f t="shared" si="0"/>
        <v>0.9999999999999998</v>
      </c>
      <c r="T16" s="197">
        <f>SUM(U16:U23)</f>
        <v>0.2</v>
      </c>
      <c r="U16" s="234">
        <v>0.07</v>
      </c>
      <c r="V16" s="198" t="s">
        <v>280</v>
      </c>
      <c r="W16" s="52">
        <f>LEN(V16)</f>
        <v>1966</v>
      </c>
      <c r="X16" s="52"/>
      <c r="Y16" s="52"/>
      <c r="Z16" s="52"/>
      <c r="AA16" s="52"/>
      <c r="AB16" s="52"/>
      <c r="AC16" s="52"/>
    </row>
    <row r="17" spans="1:29" s="66" customFormat="1" ht="32.25" customHeight="1">
      <c r="A17" s="190"/>
      <c r="B17" s="190"/>
      <c r="C17" s="195"/>
      <c r="D17" s="196"/>
      <c r="E17" s="196"/>
      <c r="F17" s="67" t="s">
        <v>29</v>
      </c>
      <c r="G17" s="68">
        <v>0.083</v>
      </c>
      <c r="H17" s="68">
        <v>0.083</v>
      </c>
      <c r="I17" s="68">
        <v>0.084</v>
      </c>
      <c r="J17" s="68">
        <v>0.083</v>
      </c>
      <c r="K17" s="68">
        <v>0.083</v>
      </c>
      <c r="L17" s="68">
        <v>0.084</v>
      </c>
      <c r="M17" s="69"/>
      <c r="N17" s="69"/>
      <c r="O17" s="69"/>
      <c r="P17" s="68"/>
      <c r="Q17" s="68"/>
      <c r="R17" s="68"/>
      <c r="S17" s="70">
        <f t="shared" si="0"/>
        <v>0.5</v>
      </c>
      <c r="T17" s="197"/>
      <c r="U17" s="234"/>
      <c r="V17" s="200"/>
      <c r="W17" s="52"/>
      <c r="X17" s="52"/>
      <c r="Y17" s="52"/>
      <c r="Z17" s="52"/>
      <c r="AA17" s="52"/>
      <c r="AB17" s="52"/>
      <c r="AC17" s="52"/>
    </row>
    <row r="18" spans="1:29" s="66" customFormat="1" ht="32.25" customHeight="1">
      <c r="A18" s="190"/>
      <c r="B18" s="190"/>
      <c r="C18" s="191" t="s">
        <v>226</v>
      </c>
      <c r="D18" s="196" t="s">
        <v>84</v>
      </c>
      <c r="E18" s="196"/>
      <c r="F18" s="67" t="s">
        <v>28</v>
      </c>
      <c r="G18" s="63">
        <v>0.061</v>
      </c>
      <c r="H18" s="63">
        <v>0.061</v>
      </c>
      <c r="I18" s="63">
        <v>0.061</v>
      </c>
      <c r="J18" s="63">
        <v>0.15</v>
      </c>
      <c r="K18" s="63">
        <v>0.061</v>
      </c>
      <c r="L18" s="63">
        <v>0.061</v>
      </c>
      <c r="M18" s="64">
        <v>0.061</v>
      </c>
      <c r="N18" s="64">
        <v>0.15</v>
      </c>
      <c r="O18" s="64">
        <v>0.061</v>
      </c>
      <c r="P18" s="63">
        <v>0.061</v>
      </c>
      <c r="Q18" s="63">
        <v>0.062</v>
      </c>
      <c r="R18" s="63">
        <v>0.15</v>
      </c>
      <c r="S18" s="65">
        <f t="shared" si="0"/>
        <v>1</v>
      </c>
      <c r="T18" s="197"/>
      <c r="U18" s="234">
        <v>0.04</v>
      </c>
      <c r="V18" s="198" t="s">
        <v>281</v>
      </c>
      <c r="W18" s="52">
        <f>LEN(V18)</f>
        <v>1704</v>
      </c>
      <c r="X18" s="52"/>
      <c r="Y18" s="52"/>
      <c r="Z18" s="52"/>
      <c r="AA18" s="52"/>
      <c r="AB18" s="52"/>
      <c r="AC18" s="52"/>
    </row>
    <row r="19" spans="1:29" s="66" customFormat="1" ht="32.25" customHeight="1">
      <c r="A19" s="190"/>
      <c r="B19" s="190"/>
      <c r="C19" s="191"/>
      <c r="D19" s="196"/>
      <c r="E19" s="196"/>
      <c r="F19" s="67" t="s">
        <v>29</v>
      </c>
      <c r="G19" s="68">
        <v>0.061</v>
      </c>
      <c r="H19" s="68">
        <v>0.061</v>
      </c>
      <c r="I19" s="69">
        <v>0.061</v>
      </c>
      <c r="J19" s="68">
        <v>0.15</v>
      </c>
      <c r="K19" s="68">
        <v>0.061</v>
      </c>
      <c r="L19" s="68">
        <v>0.061</v>
      </c>
      <c r="M19" s="69"/>
      <c r="N19" s="69"/>
      <c r="O19" s="69"/>
      <c r="P19" s="68"/>
      <c r="Q19" s="68"/>
      <c r="R19" s="68"/>
      <c r="S19" s="70">
        <f t="shared" si="0"/>
        <v>0.45499999999999996</v>
      </c>
      <c r="T19" s="197"/>
      <c r="U19" s="234"/>
      <c r="V19" s="200"/>
      <c r="W19" s="52"/>
      <c r="X19" s="52"/>
      <c r="Y19" s="52"/>
      <c r="Z19" s="52"/>
      <c r="AA19" s="52"/>
      <c r="AB19" s="52"/>
      <c r="AC19" s="52"/>
    </row>
    <row r="20" spans="1:29" s="66" customFormat="1" ht="32.25" customHeight="1">
      <c r="A20" s="190"/>
      <c r="B20" s="190"/>
      <c r="C20" s="191" t="s">
        <v>227</v>
      </c>
      <c r="D20" s="196" t="s">
        <v>84</v>
      </c>
      <c r="E20" s="196"/>
      <c r="F20" s="67" t="s">
        <v>28</v>
      </c>
      <c r="G20" s="63">
        <v>0.08</v>
      </c>
      <c r="H20" s="63">
        <v>0.08</v>
      </c>
      <c r="I20" s="63">
        <v>0.093</v>
      </c>
      <c r="J20" s="63">
        <v>0.08</v>
      </c>
      <c r="K20" s="63">
        <v>0.08</v>
      </c>
      <c r="L20" s="63">
        <v>0.08</v>
      </c>
      <c r="M20" s="64">
        <v>0.093</v>
      </c>
      <c r="N20" s="64">
        <v>0.08</v>
      </c>
      <c r="O20" s="64">
        <v>0.08</v>
      </c>
      <c r="P20" s="63">
        <v>0.08</v>
      </c>
      <c r="Q20" s="63">
        <v>0.094</v>
      </c>
      <c r="R20" s="63">
        <v>0.08</v>
      </c>
      <c r="S20" s="65">
        <f t="shared" si="0"/>
        <v>0.9999999999999999</v>
      </c>
      <c r="T20" s="197"/>
      <c r="U20" s="234">
        <v>0.03</v>
      </c>
      <c r="V20" s="191" t="s">
        <v>282</v>
      </c>
      <c r="W20" s="52">
        <f>LEN(V20)</f>
        <v>1923</v>
      </c>
      <c r="X20" s="52"/>
      <c r="Y20" s="52"/>
      <c r="Z20" s="52"/>
      <c r="AA20" s="52"/>
      <c r="AB20" s="52"/>
      <c r="AC20" s="52"/>
    </row>
    <row r="21" spans="1:29" s="66" customFormat="1" ht="32.25" customHeight="1">
      <c r="A21" s="190"/>
      <c r="B21" s="190"/>
      <c r="C21" s="191"/>
      <c r="D21" s="196"/>
      <c r="E21" s="196"/>
      <c r="F21" s="67" t="s">
        <v>29</v>
      </c>
      <c r="G21" s="68">
        <v>0.08</v>
      </c>
      <c r="H21" s="68">
        <v>0.08</v>
      </c>
      <c r="I21" s="68">
        <v>0.093</v>
      </c>
      <c r="J21" s="68">
        <v>0.08</v>
      </c>
      <c r="K21" s="68">
        <v>0.08</v>
      </c>
      <c r="L21" s="68">
        <v>0.06</v>
      </c>
      <c r="M21" s="74"/>
      <c r="N21" s="74"/>
      <c r="O21" s="74"/>
      <c r="P21" s="74"/>
      <c r="Q21" s="74"/>
      <c r="R21" s="74"/>
      <c r="S21" s="70">
        <f t="shared" si="0"/>
        <v>0.47300000000000003</v>
      </c>
      <c r="T21" s="197"/>
      <c r="U21" s="234"/>
      <c r="V21" s="204"/>
      <c r="W21" s="52"/>
      <c r="X21" s="52"/>
      <c r="Y21" s="52"/>
      <c r="Z21" s="52"/>
      <c r="AA21" s="52"/>
      <c r="AB21" s="52"/>
      <c r="AC21" s="52"/>
    </row>
    <row r="22" spans="1:29" s="66" customFormat="1" ht="32.25" customHeight="1">
      <c r="A22" s="190"/>
      <c r="B22" s="190"/>
      <c r="C22" s="191" t="s">
        <v>302</v>
      </c>
      <c r="D22" s="196" t="s">
        <v>84</v>
      </c>
      <c r="E22" s="196"/>
      <c r="F22" s="67" t="s">
        <v>28</v>
      </c>
      <c r="G22" s="63">
        <v>0.083</v>
      </c>
      <c r="H22" s="63">
        <v>0.083</v>
      </c>
      <c r="I22" s="63">
        <v>0.084</v>
      </c>
      <c r="J22" s="63">
        <v>0.083</v>
      </c>
      <c r="K22" s="63">
        <v>0.083</v>
      </c>
      <c r="L22" s="63">
        <v>0.084</v>
      </c>
      <c r="M22" s="64">
        <v>0.083</v>
      </c>
      <c r="N22" s="64">
        <v>0.083</v>
      </c>
      <c r="O22" s="64">
        <v>0.084</v>
      </c>
      <c r="P22" s="63">
        <v>0.083</v>
      </c>
      <c r="Q22" s="63">
        <v>0.083</v>
      </c>
      <c r="R22" s="63">
        <v>0.084</v>
      </c>
      <c r="S22" s="65">
        <f t="shared" si="0"/>
        <v>0.9999999999999998</v>
      </c>
      <c r="T22" s="197"/>
      <c r="U22" s="234">
        <v>0.06</v>
      </c>
      <c r="V22" s="198" t="s">
        <v>283</v>
      </c>
      <c r="W22" s="52">
        <f>LEN(V22)</f>
        <v>1929</v>
      </c>
      <c r="X22" s="52"/>
      <c r="Y22" s="52"/>
      <c r="Z22" s="52"/>
      <c r="AA22" s="52"/>
      <c r="AB22" s="52"/>
      <c r="AC22" s="52"/>
    </row>
    <row r="23" spans="1:29" s="66" customFormat="1" ht="32.25" customHeight="1">
      <c r="A23" s="190"/>
      <c r="B23" s="190"/>
      <c r="C23" s="191"/>
      <c r="D23" s="196"/>
      <c r="E23" s="196"/>
      <c r="F23" s="67" t="s">
        <v>29</v>
      </c>
      <c r="G23" s="68">
        <v>0.083</v>
      </c>
      <c r="H23" s="68">
        <v>0.083</v>
      </c>
      <c r="I23" s="68">
        <v>0.084</v>
      </c>
      <c r="J23" s="68">
        <v>0.083</v>
      </c>
      <c r="K23" s="68">
        <v>0.083</v>
      </c>
      <c r="L23" s="68">
        <v>0.084</v>
      </c>
      <c r="M23" s="69"/>
      <c r="N23" s="69"/>
      <c r="O23" s="69"/>
      <c r="P23" s="68"/>
      <c r="Q23" s="68"/>
      <c r="R23" s="68"/>
      <c r="S23" s="70">
        <f t="shared" si="0"/>
        <v>0.5</v>
      </c>
      <c r="T23" s="197"/>
      <c r="U23" s="234"/>
      <c r="V23" s="200"/>
      <c r="W23" s="52"/>
      <c r="X23" s="52"/>
      <c r="Y23" s="52"/>
      <c r="Z23" s="52"/>
      <c r="AA23" s="52"/>
      <c r="AB23" s="52"/>
      <c r="AC23" s="52"/>
    </row>
    <row r="24" spans="1:29" s="66" customFormat="1" ht="32.25" customHeight="1">
      <c r="A24" s="190"/>
      <c r="B24" s="190" t="s">
        <v>85</v>
      </c>
      <c r="C24" s="191" t="s">
        <v>228</v>
      </c>
      <c r="D24" s="196" t="s">
        <v>84</v>
      </c>
      <c r="E24" s="196"/>
      <c r="F24" s="67" t="s">
        <v>28</v>
      </c>
      <c r="G24" s="63">
        <v>0.083</v>
      </c>
      <c r="H24" s="63">
        <v>0.084</v>
      </c>
      <c r="I24" s="63">
        <v>0.083</v>
      </c>
      <c r="J24" s="63">
        <v>0.083</v>
      </c>
      <c r="K24" s="63">
        <v>0.084</v>
      </c>
      <c r="L24" s="63">
        <v>0.083</v>
      </c>
      <c r="M24" s="64">
        <v>0.083</v>
      </c>
      <c r="N24" s="64">
        <v>0.084</v>
      </c>
      <c r="O24" s="64">
        <v>0.083</v>
      </c>
      <c r="P24" s="63">
        <v>0.084</v>
      </c>
      <c r="Q24" s="63">
        <v>0.083</v>
      </c>
      <c r="R24" s="63">
        <v>0.083</v>
      </c>
      <c r="S24" s="65">
        <f t="shared" si="0"/>
        <v>0.9999999999999998</v>
      </c>
      <c r="T24" s="197">
        <f>SUM(U24:U27)</f>
        <v>0.1</v>
      </c>
      <c r="U24" s="234">
        <v>0.06</v>
      </c>
      <c r="V24" s="194" t="s">
        <v>284</v>
      </c>
      <c r="W24" s="52">
        <f>LEN(V24)</f>
        <v>1960</v>
      </c>
      <c r="X24" s="52"/>
      <c r="Y24" s="52"/>
      <c r="Z24" s="52"/>
      <c r="AA24" s="52"/>
      <c r="AB24" s="52"/>
      <c r="AC24" s="52"/>
    </row>
    <row r="25" spans="1:29" s="66" customFormat="1" ht="32.25" customHeight="1">
      <c r="A25" s="190"/>
      <c r="B25" s="190"/>
      <c r="C25" s="191"/>
      <c r="D25" s="196"/>
      <c r="E25" s="196"/>
      <c r="F25" s="67" t="s">
        <v>29</v>
      </c>
      <c r="G25" s="68">
        <v>0.083</v>
      </c>
      <c r="H25" s="68">
        <v>0.084</v>
      </c>
      <c r="I25" s="68">
        <v>0.083</v>
      </c>
      <c r="J25" s="68">
        <v>0.083</v>
      </c>
      <c r="K25" s="68">
        <v>0.084</v>
      </c>
      <c r="L25" s="68">
        <v>0.083</v>
      </c>
      <c r="M25" s="69"/>
      <c r="N25" s="69"/>
      <c r="O25" s="69"/>
      <c r="P25" s="68"/>
      <c r="Q25" s="68"/>
      <c r="R25" s="68"/>
      <c r="S25" s="70">
        <f t="shared" si="0"/>
        <v>0.5</v>
      </c>
      <c r="T25" s="197"/>
      <c r="U25" s="234"/>
      <c r="V25" s="195"/>
      <c r="W25" s="52"/>
      <c r="X25" s="52"/>
      <c r="Y25" s="52"/>
      <c r="Z25" s="52"/>
      <c r="AA25" s="52"/>
      <c r="AB25" s="52"/>
      <c r="AC25" s="52"/>
    </row>
    <row r="26" spans="1:29" s="66" customFormat="1" ht="32.25" customHeight="1">
      <c r="A26" s="190"/>
      <c r="B26" s="190"/>
      <c r="C26" s="191" t="s">
        <v>229</v>
      </c>
      <c r="D26" s="196" t="s">
        <v>84</v>
      </c>
      <c r="E26" s="196"/>
      <c r="F26" s="67" t="s">
        <v>28</v>
      </c>
      <c r="G26" s="63">
        <v>0</v>
      </c>
      <c r="H26" s="63">
        <v>0</v>
      </c>
      <c r="I26" s="63">
        <v>0.25</v>
      </c>
      <c r="J26" s="63">
        <v>0</v>
      </c>
      <c r="K26" s="63">
        <v>0</v>
      </c>
      <c r="L26" s="63">
        <v>0.25</v>
      </c>
      <c r="M26" s="64">
        <v>0</v>
      </c>
      <c r="N26" s="64">
        <v>0</v>
      </c>
      <c r="O26" s="64">
        <v>0.25</v>
      </c>
      <c r="P26" s="63">
        <v>0</v>
      </c>
      <c r="Q26" s="63">
        <v>0</v>
      </c>
      <c r="R26" s="63">
        <v>0.25</v>
      </c>
      <c r="S26" s="65">
        <f t="shared" si="0"/>
        <v>1</v>
      </c>
      <c r="T26" s="197"/>
      <c r="U26" s="234">
        <v>0.04</v>
      </c>
      <c r="V26" s="191" t="s">
        <v>285</v>
      </c>
      <c r="W26" s="52">
        <f>LEN(V26)</f>
        <v>1624</v>
      </c>
      <c r="X26" s="52"/>
      <c r="Y26" s="52"/>
      <c r="Z26" s="52"/>
      <c r="AA26" s="52"/>
      <c r="AB26" s="52"/>
      <c r="AC26" s="52"/>
    </row>
    <row r="27" spans="1:29" s="66" customFormat="1" ht="32.25" customHeight="1">
      <c r="A27" s="190"/>
      <c r="B27" s="190"/>
      <c r="C27" s="191"/>
      <c r="D27" s="196"/>
      <c r="E27" s="196"/>
      <c r="F27" s="67" t="s">
        <v>29</v>
      </c>
      <c r="G27" s="68">
        <v>0</v>
      </c>
      <c r="H27" s="68">
        <v>0</v>
      </c>
      <c r="I27" s="68">
        <v>0.25</v>
      </c>
      <c r="J27" s="68">
        <v>0</v>
      </c>
      <c r="K27" s="68">
        <v>0</v>
      </c>
      <c r="L27" s="68">
        <v>0.25</v>
      </c>
      <c r="M27" s="69"/>
      <c r="N27" s="69"/>
      <c r="O27" s="69"/>
      <c r="P27" s="68"/>
      <c r="Q27" s="68"/>
      <c r="R27" s="68"/>
      <c r="S27" s="70">
        <f t="shared" si="0"/>
        <v>0.5</v>
      </c>
      <c r="T27" s="197"/>
      <c r="U27" s="234"/>
      <c r="V27" s="191"/>
      <c r="W27" s="52"/>
      <c r="X27" s="52"/>
      <c r="Y27" s="52"/>
      <c r="Z27" s="52"/>
      <c r="AA27" s="52"/>
      <c r="AB27" s="52"/>
      <c r="AC27" s="52"/>
    </row>
    <row r="28" spans="1:29" s="66" customFormat="1" ht="32.25" customHeight="1">
      <c r="A28" s="190"/>
      <c r="B28" s="190" t="s">
        <v>108</v>
      </c>
      <c r="C28" s="191" t="s">
        <v>230</v>
      </c>
      <c r="D28" s="196" t="s">
        <v>84</v>
      </c>
      <c r="E28" s="193"/>
      <c r="F28" s="62" t="s">
        <v>28</v>
      </c>
      <c r="G28" s="63">
        <v>0.05</v>
      </c>
      <c r="H28" s="63">
        <v>0.05</v>
      </c>
      <c r="I28" s="63">
        <v>0.15</v>
      </c>
      <c r="J28" s="63">
        <v>0.05</v>
      </c>
      <c r="K28" s="63">
        <v>0.05</v>
      </c>
      <c r="L28" s="63">
        <v>0.15</v>
      </c>
      <c r="M28" s="64">
        <v>0.05</v>
      </c>
      <c r="N28" s="64">
        <v>0.05</v>
      </c>
      <c r="O28" s="64">
        <v>0.15</v>
      </c>
      <c r="P28" s="63">
        <v>0.05</v>
      </c>
      <c r="Q28" s="63">
        <v>0.05</v>
      </c>
      <c r="R28" s="63">
        <v>0.15</v>
      </c>
      <c r="S28" s="65">
        <f t="shared" si="0"/>
        <v>1.0000000000000002</v>
      </c>
      <c r="T28" s="197">
        <f>SUM(U28:U37)</f>
        <v>0.2</v>
      </c>
      <c r="U28" s="234">
        <v>0.02</v>
      </c>
      <c r="V28" s="198" t="s">
        <v>244</v>
      </c>
      <c r="W28" s="52">
        <f>LEN(V28)</f>
        <v>1771</v>
      </c>
      <c r="X28" s="52"/>
      <c r="Y28" s="52"/>
      <c r="Z28" s="52"/>
      <c r="AA28" s="52"/>
      <c r="AB28" s="52"/>
      <c r="AC28" s="52"/>
    </row>
    <row r="29" spans="1:29" s="66" customFormat="1" ht="32.25" customHeight="1">
      <c r="A29" s="190"/>
      <c r="B29" s="190"/>
      <c r="C29" s="191"/>
      <c r="D29" s="196"/>
      <c r="E29" s="193"/>
      <c r="F29" s="67" t="s">
        <v>29</v>
      </c>
      <c r="G29" s="68">
        <v>0.05</v>
      </c>
      <c r="H29" s="68">
        <v>0.05</v>
      </c>
      <c r="I29" s="68">
        <v>0.15</v>
      </c>
      <c r="J29" s="68">
        <v>0.05</v>
      </c>
      <c r="K29" s="68">
        <v>0.05</v>
      </c>
      <c r="L29" s="68">
        <v>0.15</v>
      </c>
      <c r="M29" s="69"/>
      <c r="N29" s="69"/>
      <c r="O29" s="69"/>
      <c r="P29" s="68"/>
      <c r="Q29" s="68"/>
      <c r="R29" s="68"/>
      <c r="S29" s="70">
        <f t="shared" si="0"/>
        <v>0.5</v>
      </c>
      <c r="T29" s="197"/>
      <c r="U29" s="234"/>
      <c r="V29" s="200"/>
      <c r="W29" s="52"/>
      <c r="X29" s="52"/>
      <c r="Y29" s="52"/>
      <c r="Z29" s="52"/>
      <c r="AA29" s="52"/>
      <c r="AB29" s="52"/>
      <c r="AC29" s="52"/>
    </row>
    <row r="30" spans="1:29" s="66" customFormat="1" ht="32.25" customHeight="1">
      <c r="A30" s="190"/>
      <c r="B30" s="190"/>
      <c r="C30" s="191" t="s">
        <v>231</v>
      </c>
      <c r="D30" s="196" t="s">
        <v>84</v>
      </c>
      <c r="E30" s="193"/>
      <c r="F30" s="62" t="s">
        <v>28</v>
      </c>
      <c r="G30" s="63">
        <v>0.06</v>
      </c>
      <c r="H30" s="63">
        <v>0.06</v>
      </c>
      <c r="I30" s="63">
        <v>0.06</v>
      </c>
      <c r="J30" s="63">
        <v>0.06</v>
      </c>
      <c r="K30" s="63">
        <v>0.06</v>
      </c>
      <c r="L30" s="63">
        <v>0.06</v>
      </c>
      <c r="M30" s="64">
        <v>0.06</v>
      </c>
      <c r="N30" s="64">
        <v>0.06</v>
      </c>
      <c r="O30" s="64">
        <v>0.06</v>
      </c>
      <c r="P30" s="63">
        <v>0.06</v>
      </c>
      <c r="Q30" s="63">
        <v>0.06</v>
      </c>
      <c r="R30" s="63">
        <v>0.34</v>
      </c>
      <c r="S30" s="65">
        <f t="shared" si="0"/>
        <v>1.0000000000000002</v>
      </c>
      <c r="T30" s="197"/>
      <c r="U30" s="234">
        <v>0.05</v>
      </c>
      <c r="V30" s="198" t="s">
        <v>243</v>
      </c>
      <c r="W30" s="52">
        <f>LEN(V30)</f>
        <v>1785</v>
      </c>
      <c r="X30" s="52"/>
      <c r="Y30" s="52"/>
      <c r="Z30" s="52"/>
      <c r="AA30" s="52"/>
      <c r="AB30" s="52"/>
      <c r="AC30" s="52"/>
    </row>
    <row r="31" spans="1:29" s="66" customFormat="1" ht="32.25" customHeight="1">
      <c r="A31" s="190"/>
      <c r="B31" s="190"/>
      <c r="C31" s="191"/>
      <c r="D31" s="196"/>
      <c r="E31" s="193"/>
      <c r="F31" s="67" t="s">
        <v>29</v>
      </c>
      <c r="G31" s="132">
        <v>0.06</v>
      </c>
      <c r="H31" s="132">
        <v>0.06</v>
      </c>
      <c r="I31" s="133">
        <v>0.06</v>
      </c>
      <c r="J31" s="133">
        <v>0.06</v>
      </c>
      <c r="K31" s="133">
        <v>0.06</v>
      </c>
      <c r="L31" s="133">
        <v>0.06</v>
      </c>
      <c r="M31" s="69"/>
      <c r="N31" s="69"/>
      <c r="O31" s="69"/>
      <c r="P31" s="68"/>
      <c r="Q31" s="68"/>
      <c r="R31" s="68"/>
      <c r="S31" s="70">
        <f t="shared" si="0"/>
        <v>0.36</v>
      </c>
      <c r="T31" s="197"/>
      <c r="U31" s="234"/>
      <c r="V31" s="200"/>
      <c r="W31" s="52"/>
      <c r="X31" s="52"/>
      <c r="Y31" s="52"/>
      <c r="Z31" s="52"/>
      <c r="AA31" s="52"/>
      <c r="AB31" s="52"/>
      <c r="AC31" s="52"/>
    </row>
    <row r="32" spans="1:29" s="66" customFormat="1" ht="32.25" customHeight="1">
      <c r="A32" s="190"/>
      <c r="B32" s="190"/>
      <c r="C32" s="191" t="s">
        <v>232</v>
      </c>
      <c r="D32" s="196" t="s">
        <v>84</v>
      </c>
      <c r="E32" s="193"/>
      <c r="F32" s="62" t="s">
        <v>28</v>
      </c>
      <c r="G32" s="63">
        <v>0.05</v>
      </c>
      <c r="H32" s="63">
        <v>0.05</v>
      </c>
      <c r="I32" s="63">
        <v>0.1</v>
      </c>
      <c r="J32" s="63">
        <v>0.05</v>
      </c>
      <c r="K32" s="63">
        <v>0.05</v>
      </c>
      <c r="L32" s="63">
        <v>0.1</v>
      </c>
      <c r="M32" s="64">
        <v>0.05</v>
      </c>
      <c r="N32" s="64">
        <v>0.05</v>
      </c>
      <c r="O32" s="64">
        <v>0.1</v>
      </c>
      <c r="P32" s="63">
        <v>0.2</v>
      </c>
      <c r="Q32" s="63">
        <v>0.2</v>
      </c>
      <c r="R32" s="63">
        <v>0</v>
      </c>
      <c r="S32" s="65">
        <f aca="true" t="shared" si="1" ref="S32:S37">SUM(G32:R32)</f>
        <v>1</v>
      </c>
      <c r="T32" s="197"/>
      <c r="U32" s="234">
        <v>0.05</v>
      </c>
      <c r="V32" s="198" t="s">
        <v>245</v>
      </c>
      <c r="W32" s="52">
        <f>LEN(V32)</f>
        <v>1990</v>
      </c>
      <c r="X32" s="52"/>
      <c r="Y32" s="52"/>
      <c r="Z32" s="52"/>
      <c r="AA32" s="52"/>
      <c r="AB32" s="52"/>
      <c r="AC32" s="52"/>
    </row>
    <row r="33" spans="1:29" s="66" customFormat="1" ht="32.25" customHeight="1">
      <c r="A33" s="190"/>
      <c r="B33" s="190"/>
      <c r="C33" s="191"/>
      <c r="D33" s="196"/>
      <c r="E33" s="193"/>
      <c r="F33" s="67" t="s">
        <v>29</v>
      </c>
      <c r="G33" s="68">
        <v>0.05</v>
      </c>
      <c r="H33" s="68">
        <v>0.05</v>
      </c>
      <c r="I33" s="68">
        <v>0.1</v>
      </c>
      <c r="J33" s="68">
        <v>0.05</v>
      </c>
      <c r="K33" s="68">
        <v>0.05</v>
      </c>
      <c r="L33" s="68">
        <v>0.1</v>
      </c>
      <c r="M33" s="69"/>
      <c r="N33" s="69"/>
      <c r="O33" s="69"/>
      <c r="P33" s="68"/>
      <c r="Q33" s="68"/>
      <c r="R33" s="68"/>
      <c r="S33" s="70">
        <f t="shared" si="1"/>
        <v>0.4</v>
      </c>
      <c r="T33" s="197"/>
      <c r="U33" s="234"/>
      <c r="V33" s="200"/>
      <c r="W33" s="52"/>
      <c r="X33" s="52"/>
      <c r="Y33" s="52"/>
      <c r="Z33" s="52"/>
      <c r="AA33" s="52"/>
      <c r="AB33" s="52"/>
      <c r="AC33" s="52"/>
    </row>
    <row r="34" spans="1:29" s="66" customFormat="1" ht="32.25" customHeight="1">
      <c r="A34" s="190"/>
      <c r="B34" s="190"/>
      <c r="C34" s="191" t="s">
        <v>233</v>
      </c>
      <c r="D34" s="196" t="s">
        <v>84</v>
      </c>
      <c r="E34" s="193"/>
      <c r="F34" s="62" t="s">
        <v>28</v>
      </c>
      <c r="G34" s="63">
        <v>0.05</v>
      </c>
      <c r="H34" s="63">
        <v>0.05</v>
      </c>
      <c r="I34" s="63">
        <v>0.05</v>
      </c>
      <c r="J34" s="63">
        <v>0.1</v>
      </c>
      <c r="K34" s="63">
        <v>0.1</v>
      </c>
      <c r="L34" s="63">
        <v>0.1</v>
      </c>
      <c r="M34" s="64">
        <v>0.1</v>
      </c>
      <c r="N34" s="64">
        <v>0.1</v>
      </c>
      <c r="O34" s="64">
        <v>0.1</v>
      </c>
      <c r="P34" s="63">
        <v>0.1</v>
      </c>
      <c r="Q34" s="63">
        <v>0.1</v>
      </c>
      <c r="R34" s="63">
        <v>0.05</v>
      </c>
      <c r="S34" s="65">
        <f t="shared" si="1"/>
        <v>0.9999999999999999</v>
      </c>
      <c r="T34" s="197"/>
      <c r="U34" s="234">
        <v>0.05</v>
      </c>
      <c r="V34" s="198" t="s">
        <v>246</v>
      </c>
      <c r="W34" s="52">
        <f>LEN(V34)</f>
        <v>1288</v>
      </c>
      <c r="X34" s="52"/>
      <c r="Y34" s="52"/>
      <c r="Z34" s="52"/>
      <c r="AA34" s="52"/>
      <c r="AB34" s="52"/>
      <c r="AC34" s="52"/>
    </row>
    <row r="35" spans="1:29" s="66" customFormat="1" ht="32.25" customHeight="1">
      <c r="A35" s="190"/>
      <c r="B35" s="190"/>
      <c r="C35" s="191"/>
      <c r="D35" s="196"/>
      <c r="E35" s="193"/>
      <c r="F35" s="67" t="s">
        <v>29</v>
      </c>
      <c r="G35" s="68">
        <v>0.05</v>
      </c>
      <c r="H35" s="68">
        <v>0.05</v>
      </c>
      <c r="I35" s="68">
        <v>0.05</v>
      </c>
      <c r="J35" s="68">
        <v>0.1</v>
      </c>
      <c r="K35" s="68">
        <v>0.1</v>
      </c>
      <c r="L35" s="68">
        <v>0.1</v>
      </c>
      <c r="M35" s="69"/>
      <c r="N35" s="69"/>
      <c r="O35" s="69"/>
      <c r="P35" s="68"/>
      <c r="Q35" s="68"/>
      <c r="R35" s="68"/>
      <c r="S35" s="70">
        <f t="shared" si="1"/>
        <v>0.44999999999999996</v>
      </c>
      <c r="T35" s="197"/>
      <c r="U35" s="234"/>
      <c r="V35" s="200"/>
      <c r="W35" s="52"/>
      <c r="X35" s="52"/>
      <c r="Y35" s="52"/>
      <c r="Z35" s="52"/>
      <c r="AA35" s="52"/>
      <c r="AB35" s="52"/>
      <c r="AC35" s="52"/>
    </row>
    <row r="36" spans="1:29" s="66" customFormat="1" ht="32.25" customHeight="1">
      <c r="A36" s="190"/>
      <c r="B36" s="190"/>
      <c r="C36" s="191" t="s">
        <v>234</v>
      </c>
      <c r="D36" s="196" t="s">
        <v>84</v>
      </c>
      <c r="E36" s="193"/>
      <c r="F36" s="62" t="s">
        <v>28</v>
      </c>
      <c r="G36" s="63">
        <v>0</v>
      </c>
      <c r="H36" s="63">
        <v>0</v>
      </c>
      <c r="I36" s="63">
        <v>0</v>
      </c>
      <c r="J36" s="63">
        <v>0</v>
      </c>
      <c r="K36" s="63">
        <v>0.25</v>
      </c>
      <c r="L36" s="63">
        <v>0.25</v>
      </c>
      <c r="M36" s="64">
        <v>0.25</v>
      </c>
      <c r="N36" s="64">
        <v>0.25</v>
      </c>
      <c r="O36" s="64">
        <v>0</v>
      </c>
      <c r="P36" s="63">
        <v>0</v>
      </c>
      <c r="Q36" s="63">
        <v>0</v>
      </c>
      <c r="R36" s="63">
        <v>0</v>
      </c>
      <c r="S36" s="65">
        <f t="shared" si="1"/>
        <v>1</v>
      </c>
      <c r="T36" s="197"/>
      <c r="U36" s="234">
        <v>0.03</v>
      </c>
      <c r="V36" s="198" t="s">
        <v>247</v>
      </c>
      <c r="W36" s="52">
        <f>LEN(V36)</f>
        <v>1107</v>
      </c>
      <c r="X36" s="52"/>
      <c r="Y36" s="52"/>
      <c r="Z36" s="52"/>
      <c r="AA36" s="52"/>
      <c r="AB36" s="52"/>
      <c r="AC36" s="52"/>
    </row>
    <row r="37" spans="1:29" s="66" customFormat="1" ht="32.25" customHeight="1">
      <c r="A37" s="190"/>
      <c r="B37" s="190"/>
      <c r="C37" s="191"/>
      <c r="D37" s="196"/>
      <c r="E37" s="193"/>
      <c r="F37" s="67" t="s">
        <v>29</v>
      </c>
      <c r="G37" s="68">
        <v>0</v>
      </c>
      <c r="H37" s="68">
        <v>0</v>
      </c>
      <c r="I37" s="68">
        <v>0</v>
      </c>
      <c r="J37" s="68">
        <v>0</v>
      </c>
      <c r="K37" s="68">
        <v>0.25</v>
      </c>
      <c r="L37" s="68">
        <v>0.25</v>
      </c>
      <c r="M37" s="69"/>
      <c r="N37" s="69"/>
      <c r="O37" s="69"/>
      <c r="P37" s="73"/>
      <c r="Q37" s="73"/>
      <c r="R37" s="73"/>
      <c r="S37" s="70">
        <f t="shared" si="1"/>
        <v>0.5</v>
      </c>
      <c r="T37" s="197"/>
      <c r="U37" s="234"/>
      <c r="V37" s="200"/>
      <c r="W37" s="52"/>
      <c r="X37" s="52"/>
      <c r="Y37" s="52"/>
      <c r="Z37" s="52"/>
      <c r="AA37" s="52"/>
      <c r="AB37" s="52"/>
      <c r="AC37" s="52"/>
    </row>
    <row r="38" spans="1:29" s="75" customFormat="1" ht="32.25" customHeight="1">
      <c r="A38" s="190"/>
      <c r="B38" s="190" t="s">
        <v>109</v>
      </c>
      <c r="C38" s="191" t="s">
        <v>235</v>
      </c>
      <c r="D38" s="196" t="s">
        <v>84</v>
      </c>
      <c r="E38" s="196"/>
      <c r="F38" s="62" t="s">
        <v>28</v>
      </c>
      <c r="G38" s="63">
        <v>0.04</v>
      </c>
      <c r="H38" s="63">
        <v>0.08</v>
      </c>
      <c r="I38" s="63">
        <v>0.08</v>
      </c>
      <c r="J38" s="63">
        <v>0.08</v>
      </c>
      <c r="K38" s="63">
        <v>0.08</v>
      </c>
      <c r="L38" s="63">
        <v>0.08</v>
      </c>
      <c r="M38" s="64">
        <v>0.08</v>
      </c>
      <c r="N38" s="64">
        <v>0.08</v>
      </c>
      <c r="O38" s="64">
        <v>0.08</v>
      </c>
      <c r="P38" s="63">
        <v>0.08</v>
      </c>
      <c r="Q38" s="63">
        <v>0.08</v>
      </c>
      <c r="R38" s="63">
        <v>0.16</v>
      </c>
      <c r="S38" s="65">
        <f>SUM(G38:R38)</f>
        <v>0.9999999999999999</v>
      </c>
      <c r="T38" s="197">
        <f>SUM(U38:U45)</f>
        <v>0.19999999999999998</v>
      </c>
      <c r="U38" s="234">
        <v>0.04</v>
      </c>
      <c r="V38" s="198" t="s">
        <v>253</v>
      </c>
      <c r="W38" s="52">
        <f>LEN(V38)</f>
        <v>1686</v>
      </c>
      <c r="X38" s="52"/>
      <c r="Y38" s="52"/>
      <c r="Z38" s="52"/>
      <c r="AA38" s="52"/>
      <c r="AB38" s="52"/>
      <c r="AC38" s="52"/>
    </row>
    <row r="39" spans="1:29" s="75" customFormat="1" ht="32.25" customHeight="1">
      <c r="A39" s="190"/>
      <c r="B39" s="190"/>
      <c r="C39" s="191"/>
      <c r="D39" s="196"/>
      <c r="E39" s="196"/>
      <c r="F39" s="67" t="s">
        <v>29</v>
      </c>
      <c r="G39" s="68">
        <v>0.04</v>
      </c>
      <c r="H39" s="68">
        <v>0.08</v>
      </c>
      <c r="I39" s="68">
        <v>0.08</v>
      </c>
      <c r="J39" s="68">
        <v>0.08</v>
      </c>
      <c r="K39" s="68">
        <v>0.08</v>
      </c>
      <c r="L39" s="68">
        <v>0.08</v>
      </c>
      <c r="M39" s="69"/>
      <c r="N39" s="69"/>
      <c r="O39" s="69"/>
      <c r="P39" s="68"/>
      <c r="Q39" s="68"/>
      <c r="R39" s="68"/>
      <c r="S39" s="70">
        <f aca="true" t="shared" si="2" ref="S39:S57">SUM(G39:R39)</f>
        <v>0.44000000000000006</v>
      </c>
      <c r="T39" s="197"/>
      <c r="U39" s="234"/>
      <c r="V39" s="199"/>
      <c r="W39" s="52"/>
      <c r="X39" s="52"/>
      <c r="Y39" s="52"/>
      <c r="Z39" s="52"/>
      <c r="AA39" s="52"/>
      <c r="AB39" s="52"/>
      <c r="AC39" s="52"/>
    </row>
    <row r="40" spans="1:29" s="75" customFormat="1" ht="32.25" customHeight="1">
      <c r="A40" s="190"/>
      <c r="B40" s="190"/>
      <c r="C40" s="199" t="s">
        <v>301</v>
      </c>
      <c r="D40" s="196" t="s">
        <v>84</v>
      </c>
      <c r="E40" s="196"/>
      <c r="F40" s="62" t="s">
        <v>28</v>
      </c>
      <c r="G40" s="63">
        <v>0.04</v>
      </c>
      <c r="H40" s="63">
        <v>0.08</v>
      </c>
      <c r="I40" s="63">
        <v>0.08</v>
      </c>
      <c r="J40" s="63">
        <v>0.08</v>
      </c>
      <c r="K40" s="63">
        <v>0.08</v>
      </c>
      <c r="L40" s="63">
        <v>0.08</v>
      </c>
      <c r="M40" s="64">
        <v>0.08</v>
      </c>
      <c r="N40" s="64">
        <v>0.08</v>
      </c>
      <c r="O40" s="64">
        <v>0.08</v>
      </c>
      <c r="P40" s="63">
        <v>0.08</v>
      </c>
      <c r="Q40" s="63">
        <v>0.08</v>
      </c>
      <c r="R40" s="63">
        <v>0.16</v>
      </c>
      <c r="S40" s="65">
        <f t="shared" si="2"/>
        <v>0.9999999999999999</v>
      </c>
      <c r="T40" s="197"/>
      <c r="U40" s="234">
        <v>0.08</v>
      </c>
      <c r="V40" s="198" t="s">
        <v>254</v>
      </c>
      <c r="W40" s="52">
        <f>LEN(V40)</f>
        <v>1176</v>
      </c>
      <c r="X40" s="52"/>
      <c r="Y40" s="52"/>
      <c r="Z40" s="52"/>
      <c r="AA40" s="52"/>
      <c r="AB40" s="52"/>
      <c r="AC40" s="52"/>
    </row>
    <row r="41" spans="1:29" s="75" customFormat="1" ht="32.25" customHeight="1">
      <c r="A41" s="190"/>
      <c r="B41" s="190"/>
      <c r="C41" s="199"/>
      <c r="D41" s="196"/>
      <c r="E41" s="196"/>
      <c r="F41" s="67" t="s">
        <v>29</v>
      </c>
      <c r="G41" s="68">
        <v>0.04</v>
      </c>
      <c r="H41" s="68">
        <v>0.08</v>
      </c>
      <c r="I41" s="68">
        <v>0.08</v>
      </c>
      <c r="J41" s="68">
        <v>0.08</v>
      </c>
      <c r="K41" s="68">
        <v>0.08</v>
      </c>
      <c r="L41" s="68">
        <v>0.08</v>
      </c>
      <c r="M41" s="69"/>
      <c r="N41" s="69"/>
      <c r="O41" s="69"/>
      <c r="P41" s="68"/>
      <c r="Q41" s="68"/>
      <c r="R41" s="68"/>
      <c r="S41" s="70">
        <f t="shared" si="2"/>
        <v>0.44000000000000006</v>
      </c>
      <c r="T41" s="197"/>
      <c r="U41" s="234"/>
      <c r="V41" s="199"/>
      <c r="W41" s="52"/>
      <c r="X41" s="52"/>
      <c r="Y41" s="52"/>
      <c r="Z41" s="52"/>
      <c r="AA41" s="52"/>
      <c r="AB41" s="52"/>
      <c r="AC41" s="52"/>
    </row>
    <row r="42" spans="1:29" s="75" customFormat="1" ht="32.25" customHeight="1">
      <c r="A42" s="190"/>
      <c r="B42" s="190"/>
      <c r="C42" s="191" t="s">
        <v>236</v>
      </c>
      <c r="D42" s="196" t="s">
        <v>84</v>
      </c>
      <c r="E42" s="196"/>
      <c r="F42" s="62" t="s">
        <v>28</v>
      </c>
      <c r="G42" s="63">
        <v>0.05</v>
      </c>
      <c r="H42" s="63">
        <v>0.08</v>
      </c>
      <c r="I42" s="63">
        <v>0.08</v>
      </c>
      <c r="J42" s="63">
        <v>0.08</v>
      </c>
      <c r="K42" s="63">
        <v>0.08</v>
      </c>
      <c r="L42" s="63">
        <v>0.08</v>
      </c>
      <c r="M42" s="64">
        <v>0.08</v>
      </c>
      <c r="N42" s="64">
        <v>0.08</v>
      </c>
      <c r="O42" s="64">
        <v>0.15</v>
      </c>
      <c r="P42" s="63">
        <v>0.08</v>
      </c>
      <c r="Q42" s="63">
        <v>0.08</v>
      </c>
      <c r="R42" s="63">
        <v>0.08</v>
      </c>
      <c r="S42" s="65">
        <f t="shared" si="2"/>
        <v>0.9999999999999999</v>
      </c>
      <c r="T42" s="197"/>
      <c r="U42" s="234">
        <v>0.02</v>
      </c>
      <c r="V42" s="198" t="s">
        <v>255</v>
      </c>
      <c r="W42" s="52">
        <f>LEN(V42)</f>
        <v>1341</v>
      </c>
      <c r="X42" s="52"/>
      <c r="Y42" s="52"/>
      <c r="Z42" s="52"/>
      <c r="AA42" s="52"/>
      <c r="AB42" s="52"/>
      <c r="AC42" s="52"/>
    </row>
    <row r="43" spans="1:29" s="75" customFormat="1" ht="32.25" customHeight="1">
      <c r="A43" s="190"/>
      <c r="B43" s="190"/>
      <c r="C43" s="191"/>
      <c r="D43" s="196"/>
      <c r="E43" s="196"/>
      <c r="F43" s="67" t="s">
        <v>29</v>
      </c>
      <c r="G43" s="68">
        <v>0.05</v>
      </c>
      <c r="H43" s="68">
        <v>0.08</v>
      </c>
      <c r="I43" s="68">
        <v>0.08</v>
      </c>
      <c r="J43" s="68">
        <v>0.08</v>
      </c>
      <c r="K43" s="68">
        <v>0.08</v>
      </c>
      <c r="L43" s="68">
        <v>0.08</v>
      </c>
      <c r="M43" s="69"/>
      <c r="N43" s="69"/>
      <c r="O43" s="69"/>
      <c r="P43" s="68"/>
      <c r="Q43" s="68"/>
      <c r="R43" s="68"/>
      <c r="S43" s="70">
        <f t="shared" si="2"/>
        <v>0.45000000000000007</v>
      </c>
      <c r="T43" s="197"/>
      <c r="U43" s="234"/>
      <c r="V43" s="199"/>
      <c r="W43" s="52"/>
      <c r="X43" s="52"/>
      <c r="Y43" s="52"/>
      <c r="Z43" s="52"/>
      <c r="AA43" s="52"/>
      <c r="AB43" s="52"/>
      <c r="AC43" s="52"/>
    </row>
    <row r="44" spans="1:29" s="75" customFormat="1" ht="32.25" customHeight="1">
      <c r="A44" s="190"/>
      <c r="B44" s="190"/>
      <c r="C44" s="199" t="s">
        <v>300</v>
      </c>
      <c r="D44" s="196" t="s">
        <v>84</v>
      </c>
      <c r="E44" s="196"/>
      <c r="F44" s="62" t="s">
        <v>28</v>
      </c>
      <c r="G44" s="63">
        <v>0.04</v>
      </c>
      <c r="H44" s="63">
        <v>0.08</v>
      </c>
      <c r="I44" s="63">
        <v>0.08</v>
      </c>
      <c r="J44" s="63">
        <v>0.08</v>
      </c>
      <c r="K44" s="63">
        <v>0.08</v>
      </c>
      <c r="L44" s="63">
        <v>0.08</v>
      </c>
      <c r="M44" s="64">
        <v>0.08</v>
      </c>
      <c r="N44" s="64">
        <v>0.08</v>
      </c>
      <c r="O44" s="64">
        <v>0.08</v>
      </c>
      <c r="P44" s="63">
        <v>0.08</v>
      </c>
      <c r="Q44" s="63">
        <v>0.08</v>
      </c>
      <c r="R44" s="63">
        <v>0.16</v>
      </c>
      <c r="S44" s="65">
        <f t="shared" si="2"/>
        <v>0.9999999999999999</v>
      </c>
      <c r="T44" s="197"/>
      <c r="U44" s="234">
        <v>0.06</v>
      </c>
      <c r="V44" s="198" t="s">
        <v>256</v>
      </c>
      <c r="W44" s="52">
        <f>LEN(V44)</f>
        <v>1806</v>
      </c>
      <c r="X44" s="52"/>
      <c r="Y44" s="52"/>
      <c r="Z44" s="52"/>
      <c r="AA44" s="52"/>
      <c r="AB44" s="52"/>
      <c r="AC44" s="52"/>
    </row>
    <row r="45" spans="1:29" s="75" customFormat="1" ht="32.25" customHeight="1">
      <c r="A45" s="190"/>
      <c r="B45" s="190"/>
      <c r="C45" s="199"/>
      <c r="D45" s="196"/>
      <c r="E45" s="196"/>
      <c r="F45" s="67" t="s">
        <v>29</v>
      </c>
      <c r="G45" s="68">
        <v>0.04</v>
      </c>
      <c r="H45" s="68">
        <v>0.08</v>
      </c>
      <c r="I45" s="68">
        <v>0.08</v>
      </c>
      <c r="J45" s="68">
        <v>0.08</v>
      </c>
      <c r="K45" s="68">
        <v>0.08</v>
      </c>
      <c r="L45" s="68">
        <v>0.08</v>
      </c>
      <c r="M45" s="69"/>
      <c r="N45" s="69"/>
      <c r="O45" s="69"/>
      <c r="P45" s="68"/>
      <c r="Q45" s="68"/>
      <c r="R45" s="68"/>
      <c r="S45" s="70">
        <f t="shared" si="2"/>
        <v>0.44000000000000006</v>
      </c>
      <c r="T45" s="197"/>
      <c r="U45" s="234"/>
      <c r="V45" s="199"/>
      <c r="W45" s="52"/>
      <c r="X45" s="52"/>
      <c r="Y45" s="52"/>
      <c r="Z45" s="52"/>
      <c r="AA45" s="52"/>
      <c r="AB45" s="52"/>
      <c r="AC45" s="52"/>
    </row>
    <row r="46" spans="1:29" s="75" customFormat="1" ht="32.25" customHeight="1">
      <c r="A46" s="190"/>
      <c r="B46" s="190" t="s">
        <v>215</v>
      </c>
      <c r="C46" s="191" t="s">
        <v>237</v>
      </c>
      <c r="D46" s="196" t="s">
        <v>84</v>
      </c>
      <c r="E46" s="196"/>
      <c r="F46" s="62" t="s">
        <v>28</v>
      </c>
      <c r="G46" s="63">
        <v>0.09</v>
      </c>
      <c r="H46" s="63">
        <v>0.09</v>
      </c>
      <c r="I46" s="63">
        <v>0.08</v>
      </c>
      <c r="J46" s="63">
        <v>0.09</v>
      </c>
      <c r="K46" s="63">
        <v>0.08</v>
      </c>
      <c r="L46" s="63">
        <v>0.09</v>
      </c>
      <c r="M46" s="64">
        <v>0.08</v>
      </c>
      <c r="N46" s="64">
        <v>0.08</v>
      </c>
      <c r="O46" s="64">
        <v>0.08</v>
      </c>
      <c r="P46" s="63">
        <v>0.08</v>
      </c>
      <c r="Q46" s="63">
        <v>0.08</v>
      </c>
      <c r="R46" s="63">
        <v>0.08</v>
      </c>
      <c r="S46" s="65">
        <f t="shared" si="2"/>
        <v>0.9999999999999998</v>
      </c>
      <c r="T46" s="197">
        <f>SUM(U46:U57)</f>
        <v>0.2</v>
      </c>
      <c r="U46" s="234">
        <v>0.03</v>
      </c>
      <c r="V46" s="198" t="s">
        <v>268</v>
      </c>
      <c r="W46" s="52">
        <f>LEN(V46)</f>
        <v>708</v>
      </c>
      <c r="X46" s="52"/>
      <c r="Y46" s="52"/>
      <c r="Z46" s="52"/>
      <c r="AA46" s="52"/>
      <c r="AB46" s="52"/>
      <c r="AC46" s="52"/>
    </row>
    <row r="47" spans="1:29" s="75" customFormat="1" ht="32.25" customHeight="1">
      <c r="A47" s="190"/>
      <c r="B47" s="190"/>
      <c r="C47" s="191"/>
      <c r="D47" s="196"/>
      <c r="E47" s="196"/>
      <c r="F47" s="67" t="s">
        <v>29</v>
      </c>
      <c r="G47" s="68">
        <v>0.09</v>
      </c>
      <c r="H47" s="68">
        <v>0.09</v>
      </c>
      <c r="I47" s="68">
        <v>0.08</v>
      </c>
      <c r="J47" s="68">
        <v>0.09</v>
      </c>
      <c r="K47" s="68">
        <v>0.08</v>
      </c>
      <c r="L47" s="68">
        <v>0.09</v>
      </c>
      <c r="M47" s="69"/>
      <c r="N47" s="69"/>
      <c r="O47" s="69"/>
      <c r="P47" s="68"/>
      <c r="Q47" s="68"/>
      <c r="R47" s="68"/>
      <c r="S47" s="70">
        <f t="shared" si="2"/>
        <v>0.52</v>
      </c>
      <c r="T47" s="197"/>
      <c r="U47" s="234"/>
      <c r="V47" s="200"/>
      <c r="W47" s="52"/>
      <c r="X47" s="52"/>
      <c r="Y47" s="52"/>
      <c r="Z47" s="52"/>
      <c r="AA47" s="52"/>
      <c r="AB47" s="52"/>
      <c r="AC47" s="52"/>
    </row>
    <row r="48" spans="1:29" s="75" customFormat="1" ht="32.25" customHeight="1">
      <c r="A48" s="190"/>
      <c r="B48" s="190"/>
      <c r="C48" s="192" t="s">
        <v>238</v>
      </c>
      <c r="D48" s="196" t="s">
        <v>84</v>
      </c>
      <c r="E48" s="196"/>
      <c r="F48" s="62" t="s">
        <v>28</v>
      </c>
      <c r="G48" s="63">
        <v>0.083</v>
      </c>
      <c r="H48" s="63">
        <v>0.084</v>
      </c>
      <c r="I48" s="63">
        <v>0.083</v>
      </c>
      <c r="J48" s="63">
        <v>0.083</v>
      </c>
      <c r="K48" s="63">
        <v>0.084</v>
      </c>
      <c r="L48" s="63">
        <v>0.083</v>
      </c>
      <c r="M48" s="64">
        <v>0.083</v>
      </c>
      <c r="N48" s="64">
        <v>0.084</v>
      </c>
      <c r="O48" s="64">
        <v>0.083</v>
      </c>
      <c r="P48" s="63">
        <v>0.083</v>
      </c>
      <c r="Q48" s="63">
        <v>0.084</v>
      </c>
      <c r="R48" s="63">
        <v>0.083</v>
      </c>
      <c r="S48" s="65">
        <f>SUM(G48:R48)</f>
        <v>0.9999999999999998</v>
      </c>
      <c r="T48" s="197"/>
      <c r="U48" s="234">
        <v>0.04</v>
      </c>
      <c r="V48" s="198" t="s">
        <v>270</v>
      </c>
      <c r="W48" s="52">
        <f>LEN(V48)</f>
        <v>1380</v>
      </c>
      <c r="X48" s="52"/>
      <c r="Y48" s="52"/>
      <c r="Z48" s="52"/>
      <c r="AA48" s="52"/>
      <c r="AB48" s="52"/>
      <c r="AC48" s="52"/>
    </row>
    <row r="49" spans="1:29" s="75" customFormat="1" ht="32.25" customHeight="1">
      <c r="A49" s="190"/>
      <c r="B49" s="190"/>
      <c r="C49" s="192"/>
      <c r="D49" s="196"/>
      <c r="E49" s="196"/>
      <c r="F49" s="67" t="s">
        <v>29</v>
      </c>
      <c r="G49" s="68">
        <v>0.083</v>
      </c>
      <c r="H49" s="68">
        <v>0.084</v>
      </c>
      <c r="I49" s="68">
        <v>0.083</v>
      </c>
      <c r="J49" s="68">
        <v>0.083</v>
      </c>
      <c r="K49" s="68">
        <v>0.084</v>
      </c>
      <c r="L49" s="68">
        <v>0.083</v>
      </c>
      <c r="M49" s="69"/>
      <c r="N49" s="69"/>
      <c r="O49" s="69"/>
      <c r="P49" s="68"/>
      <c r="Q49" s="68"/>
      <c r="R49" s="68"/>
      <c r="S49" s="70">
        <f>SUM(G49:R49)</f>
        <v>0.5</v>
      </c>
      <c r="T49" s="197"/>
      <c r="U49" s="234"/>
      <c r="V49" s="200"/>
      <c r="W49" s="52"/>
      <c r="X49" s="52"/>
      <c r="Y49" s="52"/>
      <c r="Z49" s="52"/>
      <c r="AA49" s="52"/>
      <c r="AB49" s="52"/>
      <c r="AC49" s="52"/>
    </row>
    <row r="50" spans="1:29" s="75" customFormat="1" ht="32.25" customHeight="1">
      <c r="A50" s="190"/>
      <c r="B50" s="190"/>
      <c r="C50" s="191" t="s">
        <v>239</v>
      </c>
      <c r="D50" s="196" t="s">
        <v>84</v>
      </c>
      <c r="E50" s="196"/>
      <c r="F50" s="62" t="s">
        <v>28</v>
      </c>
      <c r="G50" s="63">
        <v>0.083</v>
      </c>
      <c r="H50" s="63">
        <v>0.084</v>
      </c>
      <c r="I50" s="63">
        <v>0.083</v>
      </c>
      <c r="J50" s="63">
        <v>0.083</v>
      </c>
      <c r="K50" s="63">
        <v>0.084</v>
      </c>
      <c r="L50" s="63">
        <v>0.083</v>
      </c>
      <c r="M50" s="64">
        <v>0.083</v>
      </c>
      <c r="N50" s="64">
        <v>0.084</v>
      </c>
      <c r="O50" s="64">
        <v>0.083</v>
      </c>
      <c r="P50" s="63">
        <v>0.083</v>
      </c>
      <c r="Q50" s="63">
        <v>0.084</v>
      </c>
      <c r="R50" s="63">
        <v>0.083</v>
      </c>
      <c r="S50" s="65">
        <v>0.9999999999999998</v>
      </c>
      <c r="T50" s="197"/>
      <c r="U50" s="234">
        <v>0.02</v>
      </c>
      <c r="V50" s="198" t="s">
        <v>265</v>
      </c>
      <c r="W50" s="52">
        <f>LEN(V50)</f>
        <v>1395</v>
      </c>
      <c r="X50" s="52"/>
      <c r="Y50" s="52"/>
      <c r="Z50" s="52"/>
      <c r="AA50" s="52"/>
      <c r="AB50" s="52"/>
      <c r="AC50" s="52"/>
    </row>
    <row r="51" spans="1:29" s="75" customFormat="1" ht="32.25" customHeight="1">
      <c r="A51" s="190"/>
      <c r="B51" s="190"/>
      <c r="C51" s="191"/>
      <c r="D51" s="196"/>
      <c r="E51" s="196"/>
      <c r="F51" s="67" t="s">
        <v>29</v>
      </c>
      <c r="G51" s="68">
        <v>0.083</v>
      </c>
      <c r="H51" s="68">
        <v>0.084</v>
      </c>
      <c r="I51" s="68">
        <v>0.083</v>
      </c>
      <c r="J51" s="68">
        <v>0.083</v>
      </c>
      <c r="K51" s="68">
        <v>0.084</v>
      </c>
      <c r="L51" s="68">
        <v>0.083</v>
      </c>
      <c r="M51" s="69"/>
      <c r="N51" s="69"/>
      <c r="O51" s="69"/>
      <c r="P51" s="68"/>
      <c r="Q51" s="68"/>
      <c r="R51" s="68"/>
      <c r="S51" s="70">
        <f t="shared" si="2"/>
        <v>0.5</v>
      </c>
      <c r="T51" s="197"/>
      <c r="U51" s="234"/>
      <c r="V51" s="200"/>
      <c r="W51" s="52"/>
      <c r="X51" s="52"/>
      <c r="Y51" s="52"/>
      <c r="Z51" s="52"/>
      <c r="AA51" s="52"/>
      <c r="AB51" s="52"/>
      <c r="AC51" s="52"/>
    </row>
    <row r="52" spans="1:29" s="75" customFormat="1" ht="32.25" customHeight="1">
      <c r="A52" s="190"/>
      <c r="B52" s="190"/>
      <c r="C52" s="192" t="s">
        <v>240</v>
      </c>
      <c r="D52" s="196" t="s">
        <v>84</v>
      </c>
      <c r="E52" s="196"/>
      <c r="F52" s="62" t="s">
        <v>28</v>
      </c>
      <c r="G52" s="63">
        <v>0.083</v>
      </c>
      <c r="H52" s="63">
        <v>0.084</v>
      </c>
      <c r="I52" s="63">
        <v>0.083</v>
      </c>
      <c r="J52" s="63">
        <v>0.083</v>
      </c>
      <c r="K52" s="63">
        <v>0.084</v>
      </c>
      <c r="L52" s="63">
        <v>0.083</v>
      </c>
      <c r="M52" s="64">
        <v>0.083</v>
      </c>
      <c r="N52" s="64">
        <v>0.084</v>
      </c>
      <c r="O52" s="64">
        <v>0.083</v>
      </c>
      <c r="P52" s="63">
        <v>0.083</v>
      </c>
      <c r="Q52" s="63">
        <v>0.084</v>
      </c>
      <c r="R52" s="63">
        <v>0.083</v>
      </c>
      <c r="S52" s="65">
        <f>SUM(G52:R52)</f>
        <v>0.9999999999999998</v>
      </c>
      <c r="T52" s="197"/>
      <c r="U52" s="234">
        <v>0.04</v>
      </c>
      <c r="V52" s="198" t="s">
        <v>269</v>
      </c>
      <c r="W52" s="52">
        <f>LEN(V52)</f>
        <v>1956</v>
      </c>
      <c r="X52" s="52"/>
      <c r="Y52" s="52"/>
      <c r="Z52" s="52"/>
      <c r="AA52" s="52"/>
      <c r="AB52" s="52"/>
      <c r="AC52" s="52"/>
    </row>
    <row r="53" spans="1:29" s="75" customFormat="1" ht="32.25" customHeight="1">
      <c r="A53" s="190"/>
      <c r="B53" s="190"/>
      <c r="C53" s="192"/>
      <c r="D53" s="196"/>
      <c r="E53" s="196"/>
      <c r="F53" s="67" t="s">
        <v>29</v>
      </c>
      <c r="G53" s="68">
        <v>0.083</v>
      </c>
      <c r="H53" s="68">
        <v>0.084</v>
      </c>
      <c r="I53" s="68">
        <v>0.083</v>
      </c>
      <c r="J53" s="68">
        <v>0.083</v>
      </c>
      <c r="K53" s="68">
        <v>0.084</v>
      </c>
      <c r="L53" s="68">
        <v>0.083</v>
      </c>
      <c r="M53" s="69"/>
      <c r="N53" s="69"/>
      <c r="O53" s="69"/>
      <c r="P53" s="68"/>
      <c r="Q53" s="68"/>
      <c r="R53" s="68"/>
      <c r="S53" s="70">
        <f t="shared" si="2"/>
        <v>0.5</v>
      </c>
      <c r="T53" s="197"/>
      <c r="U53" s="234"/>
      <c r="V53" s="200"/>
      <c r="W53" s="52"/>
      <c r="X53" s="52"/>
      <c r="Y53" s="52"/>
      <c r="Z53" s="52"/>
      <c r="AA53" s="52"/>
      <c r="AB53" s="52"/>
      <c r="AC53" s="52"/>
    </row>
    <row r="54" spans="1:29" s="75" customFormat="1" ht="31.5" customHeight="1">
      <c r="A54" s="190"/>
      <c r="B54" s="190"/>
      <c r="C54" s="192" t="s">
        <v>299</v>
      </c>
      <c r="D54" s="193" t="s">
        <v>84</v>
      </c>
      <c r="E54" s="193"/>
      <c r="F54" s="62" t="s">
        <v>28</v>
      </c>
      <c r="G54" s="63">
        <v>0.07</v>
      </c>
      <c r="H54" s="63">
        <v>0.09</v>
      </c>
      <c r="I54" s="63">
        <v>0.09</v>
      </c>
      <c r="J54" s="63">
        <v>0.09</v>
      </c>
      <c r="K54" s="63">
        <v>0.09</v>
      </c>
      <c r="L54" s="63">
        <v>0.07</v>
      </c>
      <c r="M54" s="64">
        <v>0.07</v>
      </c>
      <c r="N54" s="64">
        <v>0.09</v>
      </c>
      <c r="O54" s="64">
        <v>0.09</v>
      </c>
      <c r="P54" s="63">
        <v>0.09</v>
      </c>
      <c r="Q54" s="63">
        <v>0.09</v>
      </c>
      <c r="R54" s="63">
        <v>0.07</v>
      </c>
      <c r="S54" s="65">
        <f t="shared" si="2"/>
        <v>0.9999999999999998</v>
      </c>
      <c r="T54" s="197"/>
      <c r="U54" s="234">
        <v>0.04</v>
      </c>
      <c r="V54" s="198" t="s">
        <v>266</v>
      </c>
      <c r="W54" s="52">
        <f>LEN(V54)</f>
        <v>1979</v>
      </c>
      <c r="X54" s="52"/>
      <c r="Y54" s="52"/>
      <c r="Z54" s="52"/>
      <c r="AA54" s="52"/>
      <c r="AB54" s="52"/>
      <c r="AC54" s="52"/>
    </row>
    <row r="55" spans="1:29" s="75" customFormat="1" ht="32.25" customHeight="1">
      <c r="A55" s="190"/>
      <c r="B55" s="190"/>
      <c r="C55" s="192"/>
      <c r="D55" s="193"/>
      <c r="E55" s="193"/>
      <c r="F55" s="67" t="s">
        <v>29</v>
      </c>
      <c r="G55" s="68">
        <v>0.07</v>
      </c>
      <c r="H55" s="68">
        <v>0.09</v>
      </c>
      <c r="I55" s="68">
        <v>0.09</v>
      </c>
      <c r="J55" s="68">
        <v>0.09</v>
      </c>
      <c r="K55" s="68">
        <v>0.09</v>
      </c>
      <c r="L55" s="68">
        <v>0.07</v>
      </c>
      <c r="M55" s="69"/>
      <c r="N55" s="69"/>
      <c r="O55" s="69"/>
      <c r="P55" s="68"/>
      <c r="Q55" s="68"/>
      <c r="R55" s="68"/>
      <c r="S55" s="70">
        <f t="shared" si="2"/>
        <v>0.49999999999999994</v>
      </c>
      <c r="T55" s="197"/>
      <c r="U55" s="234"/>
      <c r="V55" s="199"/>
      <c r="W55" s="52"/>
      <c r="X55" s="52"/>
      <c r="Y55" s="52"/>
      <c r="Z55" s="52"/>
      <c r="AA55" s="52"/>
      <c r="AB55" s="52"/>
      <c r="AC55" s="52"/>
    </row>
    <row r="56" spans="1:29" s="75" customFormat="1" ht="32.25" customHeight="1">
      <c r="A56" s="190"/>
      <c r="B56" s="190"/>
      <c r="C56" s="191" t="s">
        <v>241</v>
      </c>
      <c r="D56" s="196" t="s">
        <v>84</v>
      </c>
      <c r="E56" s="196"/>
      <c r="F56" s="62" t="s">
        <v>28</v>
      </c>
      <c r="G56" s="63">
        <v>0.08</v>
      </c>
      <c r="H56" s="63">
        <v>0.08</v>
      </c>
      <c r="I56" s="63">
        <v>0.08</v>
      </c>
      <c r="J56" s="63">
        <v>0.08</v>
      </c>
      <c r="K56" s="63">
        <v>0.08</v>
      </c>
      <c r="L56" s="63">
        <v>0.08</v>
      </c>
      <c r="M56" s="64">
        <v>0.08</v>
      </c>
      <c r="N56" s="64">
        <v>0.08</v>
      </c>
      <c r="O56" s="64">
        <v>0.08</v>
      </c>
      <c r="P56" s="63">
        <v>0.08</v>
      </c>
      <c r="Q56" s="63">
        <v>0.08</v>
      </c>
      <c r="R56" s="63">
        <v>0.12</v>
      </c>
      <c r="S56" s="65">
        <f t="shared" si="2"/>
        <v>0.9999999999999999</v>
      </c>
      <c r="T56" s="197"/>
      <c r="U56" s="234">
        <v>0.03</v>
      </c>
      <c r="V56" s="198" t="s">
        <v>267</v>
      </c>
      <c r="W56" s="52">
        <f>LEN(V56)</f>
        <v>996</v>
      </c>
      <c r="X56" s="52"/>
      <c r="Y56" s="52"/>
      <c r="Z56" s="52"/>
      <c r="AA56" s="52"/>
      <c r="AB56" s="52"/>
      <c r="AC56" s="52"/>
    </row>
    <row r="57" spans="1:29" s="75" customFormat="1" ht="32.25" customHeight="1">
      <c r="A57" s="190"/>
      <c r="B57" s="190"/>
      <c r="C57" s="191"/>
      <c r="D57" s="196"/>
      <c r="E57" s="196"/>
      <c r="F57" s="67" t="s">
        <v>29</v>
      </c>
      <c r="G57" s="68">
        <v>0.08</v>
      </c>
      <c r="H57" s="68">
        <v>0.08</v>
      </c>
      <c r="I57" s="68">
        <v>0.08</v>
      </c>
      <c r="J57" s="68">
        <v>0.08</v>
      </c>
      <c r="K57" s="68">
        <v>0.08</v>
      </c>
      <c r="L57" s="68">
        <v>0.08</v>
      </c>
      <c r="M57" s="69"/>
      <c r="N57" s="69"/>
      <c r="O57" s="69"/>
      <c r="P57" s="68"/>
      <c r="Q57" s="68"/>
      <c r="R57" s="68"/>
      <c r="S57" s="70">
        <f t="shared" si="2"/>
        <v>0.48000000000000004</v>
      </c>
      <c r="T57" s="197"/>
      <c r="U57" s="234"/>
      <c r="V57" s="199"/>
      <c r="W57" s="52"/>
      <c r="X57" s="52"/>
      <c r="Y57" s="52"/>
      <c r="Z57" s="52"/>
      <c r="AA57" s="52"/>
      <c r="AB57" s="52"/>
      <c r="AC57" s="52"/>
    </row>
    <row r="58" spans="1:29" ht="15">
      <c r="A58" s="201" t="s">
        <v>86</v>
      </c>
      <c r="B58" s="201"/>
      <c r="C58" s="201"/>
      <c r="D58" s="201"/>
      <c r="E58" s="201"/>
      <c r="F58" s="201"/>
      <c r="G58" s="201"/>
      <c r="H58" s="201"/>
      <c r="I58" s="201"/>
      <c r="J58" s="201"/>
      <c r="K58" s="201"/>
      <c r="L58" s="201"/>
      <c r="M58" s="201"/>
      <c r="N58" s="201"/>
      <c r="O58" s="201"/>
      <c r="P58" s="201"/>
      <c r="Q58" s="201"/>
      <c r="R58" s="201"/>
      <c r="S58" s="201"/>
      <c r="T58" s="61">
        <f>SUM(T8:T57)</f>
        <v>1</v>
      </c>
      <c r="U58" s="61">
        <f>SUM(U8:U57)</f>
        <v>1.0000000000000002</v>
      </c>
      <c r="V58" s="76"/>
      <c r="W58" s="52"/>
      <c r="X58" s="52"/>
      <c r="Y58" s="52"/>
      <c r="Z58" s="52"/>
      <c r="AA58" s="52"/>
      <c r="AB58" s="52"/>
      <c r="AC58" s="52"/>
    </row>
    <row r="59" spans="1:29" s="77" customFormat="1" ht="15">
      <c r="A59" s="205" t="s">
        <v>196</v>
      </c>
      <c r="B59" s="205"/>
      <c r="C59" s="205"/>
      <c r="D59" s="205"/>
      <c r="E59" s="205"/>
      <c r="F59" s="205"/>
      <c r="G59" s="205"/>
      <c r="H59" s="205"/>
      <c r="I59" s="205"/>
      <c r="J59" s="205"/>
      <c r="K59" s="205"/>
      <c r="L59" s="205"/>
      <c r="M59" s="205"/>
      <c r="N59" s="205"/>
      <c r="O59" s="205"/>
      <c r="P59" s="205"/>
      <c r="Q59" s="205"/>
      <c r="R59" s="205"/>
      <c r="S59" s="205"/>
      <c r="T59" s="205"/>
      <c r="U59" s="205"/>
      <c r="V59" s="205"/>
      <c r="W59" s="52"/>
      <c r="X59" s="52"/>
      <c r="Y59" s="52"/>
      <c r="Z59" s="52"/>
      <c r="AA59" s="52"/>
      <c r="AB59" s="52"/>
      <c r="AC59" s="52"/>
    </row>
    <row r="60" spans="23:29" ht="15">
      <c r="W60" s="52"/>
      <c r="X60" s="52"/>
      <c r="Y60" s="52"/>
      <c r="Z60" s="52"/>
      <c r="AA60" s="52"/>
      <c r="AB60" s="52"/>
      <c r="AC60" s="52"/>
    </row>
    <row r="61" spans="23:27" ht="15">
      <c r="W61" s="52"/>
      <c r="X61" s="52"/>
      <c r="Y61" s="52"/>
      <c r="Z61" s="52"/>
      <c r="AA61" s="52"/>
    </row>
    <row r="62" spans="23:27" ht="15">
      <c r="W62" s="52"/>
      <c r="X62" s="52"/>
      <c r="Y62" s="52"/>
      <c r="Z62" s="52"/>
      <c r="AA62" s="52"/>
    </row>
    <row r="63" spans="23:27" ht="15">
      <c r="W63" s="52"/>
      <c r="X63" s="52"/>
      <c r="Y63" s="52"/>
      <c r="Z63" s="52"/>
      <c r="AA63" s="52"/>
    </row>
    <row r="64" spans="23:27" ht="15">
      <c r="W64" s="52"/>
      <c r="X64" s="52"/>
      <c r="Y64" s="52"/>
      <c r="Z64" s="52"/>
      <c r="AA64" s="52"/>
    </row>
    <row r="65" spans="23:27" ht="15">
      <c r="W65" s="52"/>
      <c r="X65" s="52"/>
      <c r="Y65" s="52"/>
      <c r="Z65" s="52"/>
      <c r="AA65" s="52"/>
    </row>
    <row r="66" spans="23:27" ht="15">
      <c r="W66" s="52"/>
      <c r="X66" s="52"/>
      <c r="Y66" s="52"/>
      <c r="Z66" s="52"/>
      <c r="AA66" s="52"/>
    </row>
    <row r="67" spans="23:27" ht="15">
      <c r="W67" s="52"/>
      <c r="X67" s="52"/>
      <c r="Y67" s="52"/>
      <c r="Z67" s="52"/>
      <c r="AA67" s="52"/>
    </row>
    <row r="68" spans="23:27" ht="15">
      <c r="W68" s="52"/>
      <c r="X68" s="52"/>
      <c r="Y68" s="52"/>
      <c r="Z68" s="52"/>
      <c r="AA68" s="52"/>
    </row>
    <row r="69" spans="23:27" ht="15">
      <c r="W69" s="52"/>
      <c r="X69" s="52"/>
      <c r="Y69" s="52"/>
      <c r="Z69" s="52"/>
      <c r="AA69" s="52"/>
    </row>
    <row r="70" spans="23:27" ht="15">
      <c r="W70" s="52"/>
      <c r="X70" s="52"/>
      <c r="Y70" s="52"/>
      <c r="Z70" s="52"/>
      <c r="AA70" s="52"/>
    </row>
    <row r="71" spans="23:27" ht="15">
      <c r="W71" s="52"/>
      <c r="X71" s="52"/>
      <c r="Y71" s="52"/>
      <c r="Z71" s="52"/>
      <c r="AA71" s="52"/>
    </row>
    <row r="72" spans="23:27" ht="15">
      <c r="W72" s="52"/>
      <c r="X72" s="52"/>
      <c r="Y72" s="52"/>
      <c r="Z72" s="52"/>
      <c r="AA72" s="52"/>
    </row>
    <row r="73" spans="23:27" ht="15">
      <c r="W73" s="52"/>
      <c r="X73" s="52"/>
      <c r="Y73" s="52"/>
      <c r="Z73" s="52"/>
      <c r="AA73" s="52"/>
    </row>
    <row r="74" spans="23:27" ht="15">
      <c r="W74" s="52"/>
      <c r="X74" s="52"/>
      <c r="Y74" s="52"/>
      <c r="Z74" s="52"/>
      <c r="AA74" s="52"/>
    </row>
    <row r="75" spans="23:27" ht="15">
      <c r="W75" s="52"/>
      <c r="X75" s="52"/>
      <c r="Y75" s="52"/>
      <c r="Z75" s="52"/>
      <c r="AA75" s="52"/>
    </row>
    <row r="76" spans="23:27" ht="15">
      <c r="W76" s="52"/>
      <c r="X76" s="52"/>
      <c r="Y76" s="52"/>
      <c r="Z76" s="52"/>
      <c r="AA76" s="52"/>
    </row>
    <row r="77" spans="23:27" ht="15">
      <c r="W77" s="52"/>
      <c r="X77" s="52"/>
      <c r="Y77" s="52"/>
      <c r="Z77" s="52"/>
      <c r="AA77" s="52"/>
    </row>
    <row r="78" spans="23:27" ht="15">
      <c r="W78" s="52"/>
      <c r="X78" s="52"/>
      <c r="Y78" s="52"/>
      <c r="Z78" s="52"/>
      <c r="AA78" s="52"/>
    </row>
    <row r="79" spans="23:27" ht="15">
      <c r="W79" s="52"/>
      <c r="X79" s="52"/>
      <c r="Y79" s="52"/>
      <c r="Z79" s="52"/>
      <c r="AA79" s="52"/>
    </row>
    <row r="80" spans="23:25" ht="15">
      <c r="W80" s="52"/>
      <c r="X80" s="52"/>
      <c r="Y80" s="52"/>
    </row>
    <row r="81" spans="23:25" ht="15">
      <c r="W81" s="52"/>
      <c r="X81" s="52"/>
      <c r="Y81" s="52"/>
    </row>
    <row r="82" spans="23:25" ht="15">
      <c r="W82" s="52"/>
      <c r="X82" s="52"/>
      <c r="Y82" s="52"/>
    </row>
    <row r="83" spans="23:25" ht="15">
      <c r="W83" s="52"/>
      <c r="X83" s="52"/>
      <c r="Y83" s="52"/>
    </row>
    <row r="84" spans="23:25" ht="15">
      <c r="W84" s="52"/>
      <c r="X84" s="52"/>
      <c r="Y84" s="52"/>
    </row>
    <row r="85" spans="23:25" ht="15">
      <c r="W85" s="52"/>
      <c r="X85" s="52"/>
      <c r="Y85" s="52"/>
    </row>
    <row r="86" spans="23:25" ht="15">
      <c r="W86" s="52"/>
      <c r="X86" s="52"/>
      <c r="Y86" s="52"/>
    </row>
    <row r="87" spans="23:25" ht="15">
      <c r="W87" s="52"/>
      <c r="X87" s="52"/>
      <c r="Y87" s="52"/>
    </row>
    <row r="88" spans="23:25" ht="15">
      <c r="W88" s="52"/>
      <c r="X88" s="52"/>
      <c r="Y88" s="52"/>
    </row>
    <row r="89" spans="23:25" ht="15">
      <c r="W89" s="52"/>
      <c r="X89" s="52"/>
      <c r="Y89" s="52"/>
    </row>
    <row r="90" spans="23:25" ht="15">
      <c r="W90" s="52"/>
      <c r="X90" s="52"/>
      <c r="Y90" s="52"/>
    </row>
    <row r="91" spans="23:25" ht="15">
      <c r="W91" s="52"/>
      <c r="X91" s="52"/>
      <c r="Y91" s="52"/>
    </row>
    <row r="92" spans="23:25" ht="15">
      <c r="W92" s="52"/>
      <c r="X92" s="52"/>
      <c r="Y92" s="52"/>
    </row>
    <row r="93" spans="23:25" ht="15">
      <c r="W93" s="52"/>
      <c r="X93" s="52"/>
      <c r="Y93" s="52"/>
    </row>
    <row r="94" spans="23:25" ht="15">
      <c r="W94" s="52"/>
      <c r="X94" s="52"/>
      <c r="Y94" s="52"/>
    </row>
    <row r="95" spans="23:25" ht="15">
      <c r="W95" s="52"/>
      <c r="X95" s="52"/>
      <c r="Y95" s="52"/>
    </row>
    <row r="96" spans="23:25" ht="15">
      <c r="W96" s="52"/>
      <c r="X96" s="52"/>
      <c r="Y96" s="52"/>
    </row>
    <row r="97" spans="23:25" ht="15">
      <c r="W97" s="52"/>
      <c r="X97" s="52"/>
      <c r="Y97" s="52"/>
    </row>
    <row r="98" spans="23:25" ht="15">
      <c r="W98" s="52"/>
      <c r="X98" s="52"/>
      <c r="Y98" s="52"/>
    </row>
    <row r="99" spans="23:25" ht="15">
      <c r="W99" s="52"/>
      <c r="X99" s="52"/>
      <c r="Y99" s="52"/>
    </row>
    <row r="100" spans="23:25" ht="15">
      <c r="W100" s="52"/>
      <c r="X100" s="52"/>
      <c r="Y100" s="52"/>
    </row>
    <row r="101" spans="23:25" ht="15">
      <c r="W101" s="52"/>
      <c r="X101" s="52"/>
      <c r="Y101" s="52"/>
    </row>
    <row r="102" spans="23:25" ht="15">
      <c r="W102" s="52"/>
      <c r="X102" s="52"/>
      <c r="Y102" s="52"/>
    </row>
    <row r="103" spans="23:25" ht="15">
      <c r="W103" s="52"/>
      <c r="X103" s="52"/>
      <c r="Y103" s="52"/>
    </row>
    <row r="104" spans="23:25" ht="15">
      <c r="W104" s="52"/>
      <c r="X104" s="52"/>
      <c r="Y104" s="52"/>
    </row>
    <row r="105" spans="23:25" ht="15">
      <c r="W105" s="52"/>
      <c r="X105" s="52"/>
      <c r="Y105" s="52"/>
    </row>
    <row r="106" spans="23:25" ht="15">
      <c r="W106" s="52"/>
      <c r="X106" s="52"/>
      <c r="Y106" s="52"/>
    </row>
    <row r="107" spans="23:25" ht="15">
      <c r="W107" s="52"/>
      <c r="X107" s="52"/>
      <c r="Y107" s="52"/>
    </row>
    <row r="108" spans="23:25" ht="15">
      <c r="W108" s="52"/>
      <c r="X108" s="52"/>
      <c r="Y108" s="52"/>
    </row>
    <row r="109" spans="23:25" ht="15">
      <c r="W109" s="52"/>
      <c r="X109" s="52"/>
      <c r="Y109" s="52"/>
    </row>
    <row r="110" spans="23:25" ht="15">
      <c r="W110" s="52"/>
      <c r="X110" s="52"/>
      <c r="Y110" s="52"/>
    </row>
    <row r="111" spans="23:25" ht="15">
      <c r="W111" s="52"/>
      <c r="X111" s="52"/>
      <c r="Y111" s="52"/>
    </row>
    <row r="112" spans="23:25" ht="15">
      <c r="W112" s="52"/>
      <c r="X112" s="52"/>
      <c r="Y112" s="52"/>
    </row>
    <row r="113" spans="23:25" ht="15">
      <c r="W113" s="52"/>
      <c r="X113" s="52"/>
      <c r="Y113" s="52"/>
    </row>
    <row r="114" spans="23:25" ht="15">
      <c r="W114" s="52"/>
      <c r="X114" s="52"/>
      <c r="Y114" s="52"/>
    </row>
    <row r="115" spans="23:25" ht="15">
      <c r="W115" s="52"/>
      <c r="X115" s="52"/>
      <c r="Y115" s="52"/>
    </row>
    <row r="116" spans="23:25" ht="15">
      <c r="W116" s="52"/>
      <c r="X116" s="52"/>
      <c r="Y116" s="52"/>
    </row>
    <row r="117" spans="23:25" ht="15">
      <c r="W117" s="52"/>
      <c r="X117" s="52"/>
      <c r="Y117" s="52"/>
    </row>
    <row r="118" spans="23:25" ht="15">
      <c r="W118" s="52"/>
      <c r="X118" s="52"/>
      <c r="Y118" s="52"/>
    </row>
    <row r="119" spans="23:25" ht="15">
      <c r="W119" s="52"/>
      <c r="X119" s="52"/>
      <c r="Y119" s="52"/>
    </row>
    <row r="120" spans="23:25" ht="15">
      <c r="W120" s="52"/>
      <c r="X120" s="52"/>
      <c r="Y120" s="52"/>
    </row>
    <row r="121" spans="23:25" ht="15">
      <c r="W121" s="52"/>
      <c r="X121" s="52"/>
      <c r="Y121" s="52"/>
    </row>
    <row r="122" spans="23:25" ht="15">
      <c r="W122" s="52"/>
      <c r="X122" s="52"/>
      <c r="Y122" s="52"/>
    </row>
    <row r="123" spans="23:25" ht="15">
      <c r="W123" s="52"/>
      <c r="X123" s="52"/>
      <c r="Y123" s="52"/>
    </row>
    <row r="124" spans="23:25" ht="15">
      <c r="W124" s="52"/>
      <c r="X124" s="52"/>
      <c r="Y124" s="52"/>
    </row>
    <row r="125" spans="23:25" ht="15">
      <c r="W125" s="52"/>
      <c r="X125" s="52"/>
      <c r="Y125" s="52"/>
    </row>
    <row r="126" spans="23:25" ht="15">
      <c r="W126" s="52"/>
      <c r="X126" s="52"/>
      <c r="Y126" s="52"/>
    </row>
    <row r="127" spans="23:25" ht="15">
      <c r="W127" s="52"/>
      <c r="X127" s="52"/>
      <c r="Y127" s="52"/>
    </row>
    <row r="128" spans="23:25" ht="15">
      <c r="W128" s="52"/>
      <c r="X128" s="52"/>
      <c r="Y128" s="52"/>
    </row>
    <row r="129" spans="23:25" ht="15">
      <c r="W129" s="52"/>
      <c r="X129" s="52"/>
      <c r="Y129" s="52"/>
    </row>
    <row r="130" spans="23:25" ht="15">
      <c r="W130" s="52"/>
      <c r="X130" s="52"/>
      <c r="Y130" s="52"/>
    </row>
    <row r="131" spans="23:25" ht="15">
      <c r="W131" s="52"/>
      <c r="X131" s="52"/>
      <c r="Y131" s="52"/>
    </row>
    <row r="132" spans="23:25" ht="15">
      <c r="W132" s="52"/>
      <c r="X132" s="52"/>
      <c r="Y132" s="52"/>
    </row>
    <row r="133" spans="23:25" ht="15">
      <c r="W133" s="52"/>
      <c r="X133" s="52"/>
      <c r="Y133" s="52"/>
    </row>
    <row r="134" spans="23:25" ht="15">
      <c r="W134" s="52"/>
      <c r="X134" s="52"/>
      <c r="Y134" s="52"/>
    </row>
    <row r="135" spans="23:25" ht="15">
      <c r="W135" s="52"/>
      <c r="X135" s="52"/>
      <c r="Y135" s="52"/>
    </row>
    <row r="136" spans="23:25" ht="15">
      <c r="W136" s="52"/>
      <c r="X136" s="52"/>
      <c r="Y136" s="52"/>
    </row>
    <row r="137" spans="23:25" ht="15">
      <c r="W137" s="52"/>
      <c r="X137" s="52"/>
      <c r="Y137" s="52"/>
    </row>
    <row r="138" spans="23:25" ht="15">
      <c r="W138" s="52"/>
      <c r="X138" s="52"/>
      <c r="Y138" s="52"/>
    </row>
    <row r="139" spans="23:25" ht="15">
      <c r="W139" s="52"/>
      <c r="X139" s="52"/>
      <c r="Y139" s="52"/>
    </row>
    <row r="140" spans="23:25" ht="15">
      <c r="W140" s="52"/>
      <c r="X140" s="52"/>
      <c r="Y140" s="52"/>
    </row>
    <row r="141" spans="23:25" ht="15">
      <c r="W141" s="52"/>
      <c r="X141" s="52"/>
      <c r="Y141" s="52"/>
    </row>
    <row r="142" spans="23:25" ht="15">
      <c r="W142" s="52"/>
      <c r="X142" s="52"/>
      <c r="Y142" s="52"/>
    </row>
    <row r="143" spans="23:25" ht="15">
      <c r="W143" s="52"/>
      <c r="X143" s="52"/>
      <c r="Y143" s="52"/>
    </row>
    <row r="144" spans="23:25" ht="15">
      <c r="W144" s="52"/>
      <c r="X144" s="52"/>
      <c r="Y144" s="52"/>
    </row>
    <row r="145" spans="23:25" ht="15">
      <c r="W145" s="52"/>
      <c r="X145" s="52"/>
      <c r="Y145" s="52"/>
    </row>
    <row r="146" spans="23:25" ht="15">
      <c r="W146" s="52"/>
      <c r="X146" s="52"/>
      <c r="Y146" s="52"/>
    </row>
    <row r="147" spans="23:25" ht="15">
      <c r="W147" s="52"/>
      <c r="X147" s="52"/>
      <c r="Y147" s="52"/>
    </row>
    <row r="148" spans="23:25" ht="15">
      <c r="W148" s="52"/>
      <c r="X148" s="52"/>
      <c r="Y148" s="52"/>
    </row>
    <row r="149" spans="23:25" ht="15">
      <c r="W149" s="52"/>
      <c r="X149" s="52"/>
      <c r="Y149" s="52"/>
    </row>
    <row r="150" spans="23:25" ht="15">
      <c r="W150" s="52"/>
      <c r="X150" s="52"/>
      <c r="Y150" s="52"/>
    </row>
    <row r="151" spans="23:25" ht="15">
      <c r="W151" s="52"/>
      <c r="X151" s="52"/>
      <c r="Y151" s="52"/>
    </row>
    <row r="152" spans="23:25" ht="15">
      <c r="W152" s="52"/>
      <c r="X152" s="52"/>
      <c r="Y152" s="52"/>
    </row>
    <row r="153" spans="23:25" ht="15">
      <c r="W153" s="52"/>
      <c r="X153" s="52"/>
      <c r="Y153" s="52"/>
    </row>
    <row r="154" spans="23:25" ht="15">
      <c r="W154" s="52"/>
      <c r="X154" s="52"/>
      <c r="Y154" s="52"/>
    </row>
    <row r="155" spans="23:25" ht="15">
      <c r="W155" s="52"/>
      <c r="X155" s="52"/>
      <c r="Y155" s="52"/>
    </row>
    <row r="156" spans="23:25" ht="15">
      <c r="W156" s="52"/>
      <c r="X156" s="52"/>
      <c r="Y156" s="52"/>
    </row>
    <row r="157" spans="23:25" ht="15">
      <c r="W157" s="52"/>
      <c r="X157" s="52"/>
      <c r="Y157" s="52"/>
    </row>
    <row r="158" spans="23:25" ht="15">
      <c r="W158" s="52"/>
      <c r="X158" s="52"/>
      <c r="Y158" s="52"/>
    </row>
    <row r="159" spans="23:25" ht="15">
      <c r="W159" s="52"/>
      <c r="X159" s="52"/>
      <c r="Y159" s="52"/>
    </row>
    <row r="160" spans="23:25" ht="15">
      <c r="W160" s="52"/>
      <c r="X160" s="52"/>
      <c r="Y160" s="52"/>
    </row>
    <row r="161" spans="23:25" ht="15">
      <c r="W161" s="52"/>
      <c r="X161" s="52"/>
      <c r="Y161" s="52"/>
    </row>
    <row r="162" spans="23:25" ht="15">
      <c r="W162" s="52"/>
      <c r="X162" s="52"/>
      <c r="Y162" s="52"/>
    </row>
    <row r="163" spans="23:25" ht="15">
      <c r="W163" s="52"/>
      <c r="X163" s="52"/>
      <c r="Y163" s="52"/>
    </row>
    <row r="164" spans="23:25" ht="15">
      <c r="W164" s="52"/>
      <c r="X164" s="52"/>
      <c r="Y164" s="52"/>
    </row>
    <row r="165" spans="23:25" ht="15">
      <c r="W165" s="52"/>
      <c r="X165" s="52"/>
      <c r="Y165" s="52"/>
    </row>
    <row r="166" spans="23:25" ht="15">
      <c r="W166" s="52"/>
      <c r="X166" s="52"/>
      <c r="Y166" s="52"/>
    </row>
    <row r="167" spans="23:25" ht="15">
      <c r="W167" s="52"/>
      <c r="X167" s="52"/>
      <c r="Y167" s="52"/>
    </row>
    <row r="168" spans="23:25" ht="15">
      <c r="W168" s="52"/>
      <c r="X168" s="52"/>
      <c r="Y168" s="52"/>
    </row>
    <row r="169" spans="23:25" ht="15">
      <c r="W169" s="52"/>
      <c r="X169" s="52"/>
      <c r="Y169" s="52"/>
    </row>
    <row r="170" spans="23:25" ht="15">
      <c r="W170" s="52"/>
      <c r="X170" s="52"/>
      <c r="Y170" s="52"/>
    </row>
    <row r="171" spans="23:25" ht="15">
      <c r="W171" s="52"/>
      <c r="X171" s="52"/>
      <c r="Y171" s="52"/>
    </row>
    <row r="172" spans="23:25" ht="15">
      <c r="W172" s="52"/>
      <c r="X172" s="52"/>
      <c r="Y172" s="52"/>
    </row>
    <row r="173" spans="23:25" ht="15">
      <c r="W173" s="52"/>
      <c r="X173" s="52"/>
      <c r="Y173" s="52"/>
    </row>
    <row r="174" spans="23:25" ht="15">
      <c r="W174" s="52"/>
      <c r="X174" s="52"/>
      <c r="Y174" s="52"/>
    </row>
    <row r="175" spans="23:25" ht="15">
      <c r="W175" s="52"/>
      <c r="X175" s="52"/>
      <c r="Y175" s="52"/>
    </row>
    <row r="176" spans="23:25" ht="15">
      <c r="W176" s="52"/>
      <c r="X176" s="52"/>
      <c r="Y176" s="52"/>
    </row>
    <row r="177" spans="23:25" ht="15">
      <c r="W177" s="52"/>
      <c r="X177" s="52"/>
      <c r="Y177" s="52"/>
    </row>
    <row r="178" spans="23:25" ht="15">
      <c r="W178" s="52"/>
      <c r="X178" s="52"/>
      <c r="Y178" s="52"/>
    </row>
    <row r="179" spans="23:25" ht="15">
      <c r="W179" s="52"/>
      <c r="X179" s="52"/>
      <c r="Y179" s="52"/>
    </row>
    <row r="180" spans="23:25" ht="15">
      <c r="W180" s="52"/>
      <c r="X180" s="52"/>
      <c r="Y180" s="52"/>
    </row>
    <row r="181" spans="23:25" ht="15">
      <c r="W181" s="52"/>
      <c r="X181" s="52"/>
      <c r="Y181" s="52"/>
    </row>
    <row r="182" spans="23:25" ht="15">
      <c r="W182" s="52"/>
      <c r="X182" s="52"/>
      <c r="Y182" s="52"/>
    </row>
    <row r="183" spans="23:25" ht="15">
      <c r="W183" s="52"/>
      <c r="X183" s="52"/>
      <c r="Y183" s="52"/>
    </row>
    <row r="184" spans="23:25" ht="15">
      <c r="W184" s="52"/>
      <c r="X184" s="52"/>
      <c r="Y184" s="52"/>
    </row>
    <row r="185" spans="23:25" ht="15">
      <c r="W185" s="52"/>
      <c r="X185" s="52"/>
      <c r="Y185" s="52"/>
    </row>
    <row r="186" spans="23:25" ht="15">
      <c r="W186" s="52"/>
      <c r="X186" s="52"/>
      <c r="Y186" s="52"/>
    </row>
    <row r="187" spans="23:25" ht="15">
      <c r="W187" s="52"/>
      <c r="X187" s="52"/>
      <c r="Y187" s="52"/>
    </row>
    <row r="188" spans="23:25" ht="15">
      <c r="W188" s="52"/>
      <c r="X188" s="52"/>
      <c r="Y188" s="52"/>
    </row>
    <row r="189" spans="23:25" ht="15">
      <c r="W189" s="52"/>
      <c r="X189" s="52"/>
      <c r="Y189" s="52"/>
    </row>
    <row r="190" spans="23:25" ht="15">
      <c r="W190" s="52"/>
      <c r="X190" s="52"/>
      <c r="Y190" s="52"/>
    </row>
    <row r="191" spans="23:25" ht="15">
      <c r="W191" s="52"/>
      <c r="X191" s="52"/>
      <c r="Y191" s="52"/>
    </row>
    <row r="192" spans="23:25" ht="15">
      <c r="W192" s="52"/>
      <c r="X192" s="52"/>
      <c r="Y192" s="52"/>
    </row>
    <row r="193" spans="23:25" ht="15">
      <c r="W193" s="52"/>
      <c r="X193" s="52"/>
      <c r="Y193" s="52"/>
    </row>
    <row r="194" spans="23:25" ht="15">
      <c r="W194" s="52"/>
      <c r="X194" s="52"/>
      <c r="Y194" s="52"/>
    </row>
    <row r="195" spans="23:25" ht="15">
      <c r="W195" s="52"/>
      <c r="X195" s="52"/>
      <c r="Y195" s="52"/>
    </row>
    <row r="196" spans="23:25" ht="15">
      <c r="W196" s="52"/>
      <c r="X196" s="52"/>
      <c r="Y196" s="52"/>
    </row>
    <row r="197" spans="23:25" ht="15">
      <c r="W197" s="52"/>
      <c r="X197" s="52"/>
      <c r="Y197" s="52"/>
    </row>
    <row r="198" spans="23:25" ht="15">
      <c r="W198" s="52"/>
      <c r="X198" s="52"/>
      <c r="Y198" s="52"/>
    </row>
    <row r="199" spans="23:25" ht="15">
      <c r="W199" s="52"/>
      <c r="X199" s="52"/>
      <c r="Y199" s="52"/>
    </row>
    <row r="200" spans="23:25" ht="15">
      <c r="W200" s="52"/>
      <c r="X200" s="52"/>
      <c r="Y200" s="52"/>
    </row>
    <row r="201" spans="23:25" ht="15">
      <c r="W201" s="52"/>
      <c r="X201" s="52"/>
      <c r="Y201" s="52"/>
    </row>
    <row r="202" spans="23:25" ht="15">
      <c r="W202" s="52"/>
      <c r="X202" s="52"/>
      <c r="Y202" s="52"/>
    </row>
    <row r="203" spans="23:25" ht="15">
      <c r="W203" s="52"/>
      <c r="X203" s="52"/>
      <c r="Y203" s="52"/>
    </row>
    <row r="204" spans="23:25" ht="15">
      <c r="W204" s="52"/>
      <c r="X204" s="52"/>
      <c r="Y204" s="52"/>
    </row>
    <row r="205" spans="23:25" ht="15">
      <c r="W205" s="52"/>
      <c r="X205" s="52"/>
      <c r="Y205" s="52"/>
    </row>
    <row r="206" spans="23:25" ht="15">
      <c r="W206" s="52"/>
      <c r="X206" s="52"/>
      <c r="Y206" s="52"/>
    </row>
    <row r="207" spans="23:25" ht="15">
      <c r="W207" s="52"/>
      <c r="X207" s="52"/>
      <c r="Y207" s="52"/>
    </row>
    <row r="208" spans="23:25" ht="15">
      <c r="W208" s="52"/>
      <c r="X208" s="52"/>
      <c r="Y208" s="52"/>
    </row>
    <row r="209" spans="23:25" ht="15">
      <c r="W209" s="52"/>
      <c r="X209" s="52"/>
      <c r="Y209" s="52"/>
    </row>
    <row r="210" spans="23:25" ht="15">
      <c r="W210" s="52"/>
      <c r="X210" s="52"/>
      <c r="Y210" s="52"/>
    </row>
    <row r="211" spans="23:25" ht="15">
      <c r="W211" s="52"/>
      <c r="X211" s="52"/>
      <c r="Y211" s="52"/>
    </row>
    <row r="212" spans="23:25" ht="15">
      <c r="W212" s="52"/>
      <c r="X212" s="52"/>
      <c r="Y212" s="52"/>
    </row>
    <row r="213" spans="23:25" ht="15">
      <c r="W213" s="52"/>
      <c r="X213" s="52"/>
      <c r="Y213" s="52"/>
    </row>
    <row r="214" spans="23:25" ht="15">
      <c r="W214" s="52"/>
      <c r="X214" s="52"/>
      <c r="Y214" s="52"/>
    </row>
    <row r="215" spans="23:25" ht="15">
      <c r="W215" s="52"/>
      <c r="X215" s="52"/>
      <c r="Y215" s="52"/>
    </row>
    <row r="216" spans="23:25" ht="15">
      <c r="W216" s="52"/>
      <c r="X216" s="52"/>
      <c r="Y216" s="52"/>
    </row>
    <row r="217" spans="23:25" ht="15">
      <c r="W217" s="52"/>
      <c r="X217" s="52"/>
      <c r="Y217" s="52"/>
    </row>
    <row r="218" spans="23:25" ht="15">
      <c r="W218" s="52"/>
      <c r="X218" s="52"/>
      <c r="Y218" s="52"/>
    </row>
    <row r="219" spans="23:25" ht="15">
      <c r="W219" s="52"/>
      <c r="X219" s="52"/>
      <c r="Y219" s="52"/>
    </row>
    <row r="220" spans="23:25" ht="15">
      <c r="W220" s="52"/>
      <c r="X220" s="52"/>
      <c r="Y220" s="52"/>
    </row>
    <row r="221" spans="23:25" ht="15">
      <c r="W221" s="52"/>
      <c r="X221" s="52"/>
      <c r="Y221" s="52"/>
    </row>
    <row r="222" spans="23:25" ht="15">
      <c r="W222" s="52"/>
      <c r="X222" s="52"/>
      <c r="Y222" s="52"/>
    </row>
    <row r="223" spans="23:25" ht="15">
      <c r="W223" s="52"/>
      <c r="X223" s="52"/>
      <c r="Y223" s="52"/>
    </row>
    <row r="224" spans="23:25" ht="15">
      <c r="W224" s="52"/>
      <c r="X224" s="52"/>
      <c r="Y224" s="52"/>
    </row>
    <row r="225" spans="23:25" ht="15">
      <c r="W225" s="52"/>
      <c r="X225" s="52"/>
      <c r="Y225" s="52"/>
    </row>
    <row r="226" spans="23:25" ht="15">
      <c r="W226" s="52"/>
      <c r="X226" s="52"/>
      <c r="Y226" s="52"/>
    </row>
    <row r="227" spans="23:25" ht="15">
      <c r="W227" s="52"/>
      <c r="X227" s="52"/>
      <c r="Y227" s="52"/>
    </row>
    <row r="228" spans="23:25" ht="15">
      <c r="W228" s="52"/>
      <c r="X228" s="52"/>
      <c r="Y228" s="52"/>
    </row>
    <row r="229" spans="23:25" ht="15">
      <c r="W229" s="52"/>
      <c r="X229" s="52"/>
      <c r="Y229" s="52"/>
    </row>
    <row r="230" spans="23:25" ht="15">
      <c r="W230" s="52"/>
      <c r="X230" s="52"/>
      <c r="Y230" s="52"/>
    </row>
    <row r="231" spans="23:25" ht="15">
      <c r="W231" s="52"/>
      <c r="X231" s="52"/>
      <c r="Y231" s="52"/>
    </row>
    <row r="232" spans="23:25" ht="15">
      <c r="W232" s="52"/>
      <c r="X232" s="52"/>
      <c r="Y232" s="52"/>
    </row>
    <row r="233" spans="23:25" ht="15">
      <c r="W233" s="52"/>
      <c r="X233" s="52"/>
      <c r="Y233" s="52"/>
    </row>
    <row r="234" spans="23:25" ht="15">
      <c r="W234" s="52"/>
      <c r="X234" s="52"/>
      <c r="Y234" s="52"/>
    </row>
    <row r="235" spans="23:25" ht="15">
      <c r="W235" s="52"/>
      <c r="X235" s="52"/>
      <c r="Y235" s="52"/>
    </row>
    <row r="236" spans="23:25" ht="15">
      <c r="W236" s="52"/>
      <c r="X236" s="52"/>
      <c r="Y236" s="52"/>
    </row>
    <row r="237" spans="23:25" ht="15">
      <c r="W237" s="52"/>
      <c r="X237" s="52"/>
      <c r="Y237" s="52"/>
    </row>
    <row r="238" spans="23:25" ht="15">
      <c r="W238" s="52"/>
      <c r="X238" s="52"/>
      <c r="Y238" s="52"/>
    </row>
    <row r="239" spans="23:25" ht="15">
      <c r="W239" s="52"/>
      <c r="X239" s="52"/>
      <c r="Y239" s="52"/>
    </row>
    <row r="240" spans="23:25" ht="15">
      <c r="W240" s="52"/>
      <c r="X240" s="52"/>
      <c r="Y240" s="52"/>
    </row>
    <row r="241" spans="23:25" ht="15">
      <c r="W241" s="52"/>
      <c r="X241" s="52"/>
      <c r="Y241" s="52"/>
    </row>
    <row r="242" spans="23:25" ht="15">
      <c r="W242" s="52"/>
      <c r="X242" s="52"/>
      <c r="Y242" s="52"/>
    </row>
    <row r="243" spans="23:25" ht="15">
      <c r="W243" s="52"/>
      <c r="X243" s="52"/>
      <c r="Y243" s="52"/>
    </row>
    <row r="244" spans="23:25" ht="15">
      <c r="W244" s="52"/>
      <c r="X244" s="52"/>
      <c r="Y244" s="52"/>
    </row>
    <row r="245" spans="23:25" ht="15">
      <c r="W245" s="52"/>
      <c r="X245" s="52"/>
      <c r="Y245" s="52"/>
    </row>
    <row r="246" spans="23:25" ht="15">
      <c r="W246" s="52"/>
      <c r="X246" s="52"/>
      <c r="Y246" s="52"/>
    </row>
    <row r="247" spans="23:25" ht="15">
      <c r="W247" s="52"/>
      <c r="X247" s="52"/>
      <c r="Y247" s="52"/>
    </row>
    <row r="248" spans="23:25" ht="15">
      <c r="W248" s="52"/>
      <c r="X248" s="52"/>
      <c r="Y248" s="52"/>
    </row>
    <row r="249" spans="23:25" ht="15">
      <c r="W249" s="52"/>
      <c r="X249" s="52"/>
      <c r="Y249" s="52"/>
    </row>
    <row r="250" spans="23:25" ht="15">
      <c r="W250" s="52"/>
      <c r="X250" s="52"/>
      <c r="Y250" s="52"/>
    </row>
    <row r="251" spans="23:25" ht="15">
      <c r="W251" s="52"/>
      <c r="X251" s="52"/>
      <c r="Y251" s="52"/>
    </row>
    <row r="252" spans="23:25" ht="15">
      <c r="W252" s="52"/>
      <c r="X252" s="52"/>
      <c r="Y252" s="52"/>
    </row>
    <row r="253" spans="23:25" ht="15">
      <c r="W253" s="52"/>
      <c r="X253" s="52"/>
      <c r="Y253" s="52"/>
    </row>
    <row r="254" spans="23:25" ht="15">
      <c r="W254" s="52"/>
      <c r="X254" s="52"/>
      <c r="Y254" s="52"/>
    </row>
    <row r="255" spans="23:25" ht="15">
      <c r="W255" s="52"/>
      <c r="X255" s="52"/>
      <c r="Y255" s="52"/>
    </row>
    <row r="256" spans="23:25" ht="15">
      <c r="W256" s="52"/>
      <c r="X256" s="52"/>
      <c r="Y256" s="52"/>
    </row>
    <row r="257" spans="23:25" ht="15">
      <c r="W257" s="52"/>
      <c r="X257" s="52"/>
      <c r="Y257" s="52"/>
    </row>
    <row r="258" spans="23:25" ht="15">
      <c r="W258" s="52"/>
      <c r="X258" s="52"/>
      <c r="Y258" s="52"/>
    </row>
    <row r="259" spans="23:25" ht="15">
      <c r="W259" s="52"/>
      <c r="X259" s="52"/>
      <c r="Y259" s="52"/>
    </row>
    <row r="260" spans="23:25" ht="15">
      <c r="W260" s="52"/>
      <c r="X260" s="52"/>
      <c r="Y260" s="52"/>
    </row>
    <row r="261" spans="23:25" ht="15">
      <c r="W261" s="52"/>
      <c r="X261" s="52"/>
      <c r="Y261" s="52"/>
    </row>
    <row r="262" spans="23:25" ht="15">
      <c r="W262" s="52"/>
      <c r="X262" s="52"/>
      <c r="Y262" s="52"/>
    </row>
    <row r="263" spans="23:25" ht="15">
      <c r="W263" s="52"/>
      <c r="X263" s="52"/>
      <c r="Y263" s="52"/>
    </row>
    <row r="264" spans="23:25" ht="15">
      <c r="W264" s="52"/>
      <c r="X264" s="52"/>
      <c r="Y264" s="52"/>
    </row>
    <row r="265" spans="23:25" ht="15">
      <c r="W265" s="52"/>
      <c r="X265" s="52"/>
      <c r="Y265" s="52"/>
    </row>
    <row r="266" spans="23:25" ht="15">
      <c r="W266" s="52"/>
      <c r="X266" s="52"/>
      <c r="Y266" s="52"/>
    </row>
    <row r="267" spans="23:25" ht="15">
      <c r="W267" s="52"/>
      <c r="X267" s="52"/>
      <c r="Y267" s="52"/>
    </row>
    <row r="268" spans="23:25" ht="15">
      <c r="W268" s="52"/>
      <c r="X268" s="52"/>
      <c r="Y268" s="52"/>
    </row>
    <row r="269" spans="23:25" ht="15">
      <c r="W269" s="52"/>
      <c r="X269" s="52"/>
      <c r="Y269" s="52"/>
    </row>
    <row r="270" spans="23:25" ht="15">
      <c r="W270" s="52"/>
      <c r="X270" s="52"/>
      <c r="Y270" s="52"/>
    </row>
    <row r="271" spans="23:25" ht="15">
      <c r="W271" s="52"/>
      <c r="X271" s="52"/>
      <c r="Y271" s="52"/>
    </row>
    <row r="272" spans="23:25" ht="15">
      <c r="W272" s="52"/>
      <c r="X272" s="52"/>
      <c r="Y272" s="52"/>
    </row>
    <row r="273" spans="23:25" ht="15">
      <c r="W273" s="52"/>
      <c r="X273" s="52"/>
      <c r="Y273" s="52"/>
    </row>
    <row r="274" spans="23:25" ht="15">
      <c r="W274" s="52"/>
      <c r="X274" s="52"/>
      <c r="Y274" s="52"/>
    </row>
    <row r="275" spans="23:25" ht="15">
      <c r="W275" s="52"/>
      <c r="X275" s="52"/>
      <c r="Y275" s="52"/>
    </row>
    <row r="276" spans="23:25" ht="15">
      <c r="W276" s="52"/>
      <c r="X276" s="52"/>
      <c r="Y276" s="52"/>
    </row>
    <row r="277" spans="23:25" ht="15">
      <c r="W277" s="52"/>
      <c r="X277" s="52"/>
      <c r="Y277" s="52"/>
    </row>
    <row r="278" spans="23:25" ht="15">
      <c r="W278" s="52"/>
      <c r="X278" s="52"/>
      <c r="Y278" s="52"/>
    </row>
    <row r="279" spans="23:25" ht="15">
      <c r="W279" s="52"/>
      <c r="X279" s="52"/>
      <c r="Y279" s="52"/>
    </row>
    <row r="280" spans="23:25" ht="15">
      <c r="W280" s="52"/>
      <c r="X280" s="52"/>
      <c r="Y280" s="52"/>
    </row>
    <row r="281" spans="23:25" ht="15">
      <c r="W281" s="52"/>
      <c r="X281" s="52"/>
      <c r="Y281" s="52"/>
    </row>
    <row r="282" spans="23:25" ht="15">
      <c r="W282" s="52"/>
      <c r="X282" s="52"/>
      <c r="Y282" s="52"/>
    </row>
    <row r="283" spans="23:25" ht="15">
      <c r="W283" s="52"/>
      <c r="X283" s="52"/>
      <c r="Y283" s="52"/>
    </row>
    <row r="284" spans="23:25" ht="15">
      <c r="W284" s="52"/>
      <c r="X284" s="52"/>
      <c r="Y284" s="52"/>
    </row>
    <row r="285" spans="23:25" ht="15">
      <c r="W285" s="52"/>
      <c r="X285" s="52"/>
      <c r="Y285" s="52"/>
    </row>
    <row r="286" spans="23:25" ht="15">
      <c r="W286" s="52"/>
      <c r="X286" s="52"/>
      <c r="Y286" s="52"/>
    </row>
    <row r="287" spans="23:25" ht="15">
      <c r="W287" s="52"/>
      <c r="X287" s="52"/>
      <c r="Y287" s="52"/>
    </row>
    <row r="288" spans="23:25" ht="15">
      <c r="W288" s="52"/>
      <c r="X288" s="52"/>
      <c r="Y288" s="52"/>
    </row>
    <row r="289" spans="23:25" ht="15">
      <c r="W289" s="52"/>
      <c r="X289" s="52"/>
      <c r="Y289" s="52"/>
    </row>
    <row r="290" spans="23:25" ht="15">
      <c r="W290" s="52"/>
      <c r="X290" s="52"/>
      <c r="Y290" s="52"/>
    </row>
    <row r="291" spans="23:25" ht="15">
      <c r="W291" s="52"/>
      <c r="X291" s="52"/>
      <c r="Y291" s="52"/>
    </row>
    <row r="292" spans="23:25" ht="15">
      <c r="W292" s="52"/>
      <c r="X292" s="52"/>
      <c r="Y292" s="52"/>
    </row>
    <row r="293" spans="23:25" ht="15">
      <c r="W293" s="52"/>
      <c r="X293" s="52"/>
      <c r="Y293" s="52"/>
    </row>
    <row r="294" spans="23:25" ht="15">
      <c r="W294" s="52"/>
      <c r="X294" s="52"/>
      <c r="Y294" s="52"/>
    </row>
    <row r="295" spans="23:25" ht="15">
      <c r="W295" s="52"/>
      <c r="X295" s="52"/>
      <c r="Y295" s="52"/>
    </row>
    <row r="296" spans="23:25" ht="15">
      <c r="W296" s="52"/>
      <c r="X296" s="52"/>
      <c r="Y296" s="52"/>
    </row>
    <row r="297" spans="23:25" ht="15">
      <c r="W297" s="52"/>
      <c r="X297" s="52"/>
      <c r="Y297" s="52"/>
    </row>
    <row r="298" spans="23:25" ht="15">
      <c r="W298" s="52"/>
      <c r="X298" s="52"/>
      <c r="Y298" s="52"/>
    </row>
    <row r="299" spans="23:25" ht="15">
      <c r="W299" s="52"/>
      <c r="X299" s="52"/>
      <c r="Y299" s="52"/>
    </row>
    <row r="300" spans="23:25" ht="15">
      <c r="W300" s="52"/>
      <c r="X300" s="52"/>
      <c r="Y300" s="52"/>
    </row>
    <row r="301" spans="23:25" ht="15">
      <c r="W301" s="52"/>
      <c r="X301" s="52"/>
      <c r="Y301" s="52"/>
    </row>
    <row r="302" spans="23:25" ht="15">
      <c r="W302" s="52"/>
      <c r="X302" s="52"/>
      <c r="Y302" s="52"/>
    </row>
    <row r="303" spans="23:25" ht="15">
      <c r="W303" s="52"/>
      <c r="X303" s="52"/>
      <c r="Y303" s="52"/>
    </row>
    <row r="304" spans="23:25" ht="15">
      <c r="W304" s="52"/>
      <c r="X304" s="52"/>
      <c r="Y304" s="52"/>
    </row>
    <row r="305" spans="23:25" ht="15">
      <c r="W305" s="52"/>
      <c r="X305" s="52"/>
      <c r="Y305" s="52"/>
    </row>
    <row r="306" spans="23:25" ht="15">
      <c r="W306" s="52"/>
      <c r="X306" s="52"/>
      <c r="Y306" s="52"/>
    </row>
    <row r="307" spans="23:25" ht="15">
      <c r="W307" s="52"/>
      <c r="X307" s="52"/>
      <c r="Y307" s="52"/>
    </row>
    <row r="308" spans="23:25" ht="15">
      <c r="W308" s="52"/>
      <c r="X308" s="52"/>
      <c r="Y308" s="52"/>
    </row>
    <row r="309" spans="23:25" ht="15">
      <c r="W309" s="52"/>
      <c r="X309" s="52"/>
      <c r="Y309" s="52"/>
    </row>
    <row r="310" spans="23:25" ht="15">
      <c r="W310" s="52"/>
      <c r="X310" s="52"/>
      <c r="Y310" s="52"/>
    </row>
    <row r="311" spans="23:25" ht="15">
      <c r="W311" s="52"/>
      <c r="X311" s="52"/>
      <c r="Y311" s="52"/>
    </row>
    <row r="312" spans="23:25" ht="15">
      <c r="W312" s="52"/>
      <c r="X312" s="52"/>
      <c r="Y312" s="52"/>
    </row>
    <row r="313" spans="23:25" ht="15">
      <c r="W313" s="52"/>
      <c r="X313" s="52"/>
      <c r="Y313" s="52"/>
    </row>
    <row r="314" spans="23:25" ht="15">
      <c r="W314" s="52"/>
      <c r="X314" s="52"/>
      <c r="Y314" s="52"/>
    </row>
    <row r="315" spans="23:25" ht="15">
      <c r="W315" s="52"/>
      <c r="X315" s="52"/>
      <c r="Y315" s="52"/>
    </row>
    <row r="316" spans="23:25" ht="15">
      <c r="W316" s="52"/>
      <c r="X316" s="52"/>
      <c r="Y316" s="52"/>
    </row>
    <row r="317" spans="23:25" ht="15">
      <c r="W317" s="52"/>
      <c r="X317" s="52"/>
      <c r="Y317" s="52"/>
    </row>
    <row r="318" spans="23:25" ht="15">
      <c r="W318" s="52"/>
      <c r="X318" s="52"/>
      <c r="Y318" s="52"/>
    </row>
    <row r="319" spans="23:25" ht="15">
      <c r="W319" s="52"/>
      <c r="X319" s="52"/>
      <c r="Y319" s="52"/>
    </row>
    <row r="320" spans="23:25" ht="15">
      <c r="W320" s="52"/>
      <c r="X320" s="52"/>
      <c r="Y320" s="52"/>
    </row>
    <row r="321" spans="23:25" ht="15">
      <c r="W321" s="52"/>
      <c r="X321" s="52"/>
      <c r="Y321" s="52"/>
    </row>
    <row r="322" spans="23:25" ht="15">
      <c r="W322" s="52"/>
      <c r="X322" s="52"/>
      <c r="Y322" s="52"/>
    </row>
    <row r="323" spans="23:25" ht="15">
      <c r="W323" s="52"/>
      <c r="X323" s="52"/>
      <c r="Y323" s="52"/>
    </row>
    <row r="324" spans="23:25" ht="15">
      <c r="W324" s="52"/>
      <c r="X324" s="52"/>
      <c r="Y324" s="52"/>
    </row>
    <row r="325" spans="23:25" ht="15">
      <c r="W325" s="52"/>
      <c r="X325" s="52"/>
      <c r="Y325" s="52"/>
    </row>
    <row r="326" spans="23:25" ht="15">
      <c r="W326" s="52"/>
      <c r="X326" s="52"/>
      <c r="Y326" s="52"/>
    </row>
    <row r="327" spans="23:25" ht="15">
      <c r="W327" s="52"/>
      <c r="X327" s="52"/>
      <c r="Y327" s="52"/>
    </row>
    <row r="328" spans="23:25" ht="15">
      <c r="W328" s="52"/>
      <c r="X328" s="52"/>
      <c r="Y328" s="52"/>
    </row>
    <row r="329" spans="23:25" ht="15">
      <c r="W329" s="52"/>
      <c r="X329" s="52"/>
      <c r="Y329" s="52"/>
    </row>
    <row r="330" spans="23:25" ht="15">
      <c r="W330" s="52"/>
      <c r="X330" s="52"/>
      <c r="Y330" s="52"/>
    </row>
    <row r="331" spans="23:25" ht="15">
      <c r="W331" s="52"/>
      <c r="X331" s="52"/>
      <c r="Y331" s="52"/>
    </row>
    <row r="332" spans="23:25" ht="15">
      <c r="W332" s="52"/>
      <c r="X332" s="52"/>
      <c r="Y332" s="52"/>
    </row>
    <row r="333" spans="23:25" ht="15">
      <c r="W333" s="52"/>
      <c r="X333" s="52"/>
      <c r="Y333" s="52"/>
    </row>
    <row r="334" spans="23:25" ht="15">
      <c r="W334" s="52"/>
      <c r="X334" s="52"/>
      <c r="Y334" s="52"/>
    </row>
    <row r="335" spans="23:25" ht="15">
      <c r="W335" s="52"/>
      <c r="X335" s="52"/>
      <c r="Y335" s="52"/>
    </row>
    <row r="336" spans="23:25" ht="15">
      <c r="W336" s="52"/>
      <c r="X336" s="52"/>
      <c r="Y336" s="52"/>
    </row>
    <row r="337" spans="23:25" ht="15">
      <c r="W337" s="52"/>
      <c r="X337" s="52"/>
      <c r="Y337" s="52"/>
    </row>
    <row r="338" spans="23:25" ht="15">
      <c r="W338" s="52"/>
      <c r="X338" s="52"/>
      <c r="Y338" s="52"/>
    </row>
    <row r="339" spans="23:25" ht="15">
      <c r="W339" s="52"/>
      <c r="X339" s="52"/>
      <c r="Y339" s="52"/>
    </row>
    <row r="340" spans="23:25" ht="15">
      <c r="W340" s="52"/>
      <c r="X340" s="52"/>
      <c r="Y340" s="52"/>
    </row>
    <row r="341" spans="23:25" ht="15">
      <c r="W341" s="52"/>
      <c r="X341" s="52"/>
      <c r="Y341" s="52"/>
    </row>
    <row r="342" spans="23:25" ht="15">
      <c r="W342" s="52"/>
      <c r="X342" s="52"/>
      <c r="Y342" s="52"/>
    </row>
    <row r="343" spans="23:25" ht="15">
      <c r="W343" s="52"/>
      <c r="X343" s="52"/>
      <c r="Y343" s="52"/>
    </row>
    <row r="344" spans="23:25" ht="15">
      <c r="W344" s="52"/>
      <c r="X344" s="52"/>
      <c r="Y344" s="52"/>
    </row>
    <row r="345" spans="23:25" ht="15">
      <c r="W345" s="52"/>
      <c r="X345" s="52"/>
      <c r="Y345" s="52"/>
    </row>
    <row r="346" spans="23:25" ht="15">
      <c r="W346" s="52"/>
      <c r="X346" s="52"/>
      <c r="Y346" s="52"/>
    </row>
    <row r="347" spans="23:25" ht="15">
      <c r="W347" s="52"/>
      <c r="X347" s="52"/>
      <c r="Y347" s="52"/>
    </row>
    <row r="348" spans="23:25" ht="15">
      <c r="W348" s="52"/>
      <c r="X348" s="52"/>
      <c r="Y348" s="52"/>
    </row>
    <row r="349" spans="23:25" ht="15">
      <c r="W349" s="52"/>
      <c r="X349" s="52"/>
      <c r="Y349" s="52"/>
    </row>
    <row r="350" spans="23:25" ht="15">
      <c r="W350" s="52"/>
      <c r="X350" s="52"/>
      <c r="Y350" s="52"/>
    </row>
    <row r="351" spans="23:25" ht="15">
      <c r="W351" s="52"/>
      <c r="X351" s="52"/>
      <c r="Y351" s="52"/>
    </row>
    <row r="352" spans="23:25" ht="15">
      <c r="W352" s="52"/>
      <c r="X352" s="52"/>
      <c r="Y352" s="52"/>
    </row>
    <row r="353" spans="23:25" ht="15">
      <c r="W353" s="52"/>
      <c r="X353" s="52"/>
      <c r="Y353" s="52"/>
    </row>
    <row r="354" spans="23:25" ht="15">
      <c r="W354" s="52"/>
      <c r="X354" s="52"/>
      <c r="Y354" s="52"/>
    </row>
    <row r="355" spans="23:25" ht="15">
      <c r="W355" s="52"/>
      <c r="X355" s="52"/>
      <c r="Y355" s="52"/>
    </row>
    <row r="356" spans="23:25" ht="15">
      <c r="W356" s="52"/>
      <c r="X356" s="52"/>
      <c r="Y356" s="52"/>
    </row>
    <row r="357" spans="23:25" ht="15">
      <c r="W357" s="52"/>
      <c r="X357" s="52"/>
      <c r="Y357" s="52"/>
    </row>
    <row r="358" spans="23:25" ht="15">
      <c r="W358" s="52"/>
      <c r="X358" s="52"/>
      <c r="Y358" s="52"/>
    </row>
    <row r="359" spans="23:25" ht="15">
      <c r="W359" s="52"/>
      <c r="X359" s="52"/>
      <c r="Y359" s="52"/>
    </row>
  </sheetData>
  <mergeCells count="152">
    <mergeCell ref="C10:C11"/>
    <mergeCell ref="C8:C9"/>
    <mergeCell ref="C12:C13"/>
    <mergeCell ref="A58:S58"/>
    <mergeCell ref="A59:V59"/>
    <mergeCell ref="U46:U47"/>
    <mergeCell ref="U50:U51"/>
    <mergeCell ref="B38:B45"/>
    <mergeCell ref="C52:C53"/>
    <mergeCell ref="D52:D53"/>
    <mergeCell ref="E52:E53"/>
    <mergeCell ref="T38:T45"/>
    <mergeCell ref="T46:T57"/>
    <mergeCell ref="A8:A57"/>
    <mergeCell ref="U16:U17"/>
    <mergeCell ref="U18:U19"/>
    <mergeCell ref="U20:U21"/>
    <mergeCell ref="U22:U23"/>
    <mergeCell ref="V48:V49"/>
    <mergeCell ref="D48:D49"/>
    <mergeCell ref="E48:E49"/>
    <mergeCell ref="U48:U49"/>
    <mergeCell ref="E24:E25"/>
    <mergeCell ref="V38:V39"/>
    <mergeCell ref="E56:E57"/>
    <mergeCell ref="D46:D47"/>
    <mergeCell ref="E46:E47"/>
    <mergeCell ref="C50:C51"/>
    <mergeCell ref="D50:D51"/>
    <mergeCell ref="E50:E51"/>
    <mergeCell ref="E54:E55"/>
    <mergeCell ref="V56:V57"/>
    <mergeCell ref="V46:V47"/>
    <mergeCell ref="U54:U55"/>
    <mergeCell ref="U56:U57"/>
    <mergeCell ref="U52:U53"/>
    <mergeCell ref="V50:V51"/>
    <mergeCell ref="V52:V53"/>
    <mergeCell ref="V54:V55"/>
    <mergeCell ref="U42:U43"/>
    <mergeCell ref="T16:T23"/>
    <mergeCell ref="D20:D21"/>
    <mergeCell ref="U40:U41"/>
    <mergeCell ref="V40:V41"/>
    <mergeCell ref="U44:U45"/>
    <mergeCell ref="V44:V45"/>
    <mergeCell ref="V22:V23"/>
    <mergeCell ref="U26:U27"/>
    <mergeCell ref="U28:U29"/>
    <mergeCell ref="U38:U39"/>
    <mergeCell ref="U32:U33"/>
    <mergeCell ref="U34:U35"/>
    <mergeCell ref="D22:D23"/>
    <mergeCell ref="D32:D33"/>
    <mergeCell ref="E40:E41"/>
    <mergeCell ref="E32:E33"/>
    <mergeCell ref="E34:E35"/>
    <mergeCell ref="E36:E37"/>
    <mergeCell ref="V28:V29"/>
    <mergeCell ref="V24:V25"/>
    <mergeCell ref="V42:V43"/>
    <mergeCell ref="E26:E27"/>
    <mergeCell ref="U36:U37"/>
    <mergeCell ref="E38:E39"/>
    <mergeCell ref="C44:C45"/>
    <mergeCell ref="D44:D45"/>
    <mergeCell ref="D26:D27"/>
    <mergeCell ref="C32:C33"/>
    <mergeCell ref="C34:C35"/>
    <mergeCell ref="C36:C37"/>
    <mergeCell ref="D36:D37"/>
    <mergeCell ref="C30:C31"/>
    <mergeCell ref="D30:D31"/>
    <mergeCell ref="E30:E31"/>
    <mergeCell ref="C42:C43"/>
    <mergeCell ref="D42:D43"/>
    <mergeCell ref="E42:E43"/>
    <mergeCell ref="E44:E45"/>
    <mergeCell ref="V26:V27"/>
    <mergeCell ref="D16:D17"/>
    <mergeCell ref="D18:D19"/>
    <mergeCell ref="V16:V17"/>
    <mergeCell ref="V18:V19"/>
    <mergeCell ref="V20:V21"/>
    <mergeCell ref="D24:D25"/>
    <mergeCell ref="C22:C23"/>
    <mergeCell ref="E28:E29"/>
    <mergeCell ref="T28:T37"/>
    <mergeCell ref="U24:U25"/>
    <mergeCell ref="V34:V35"/>
    <mergeCell ref="V36:V37"/>
    <mergeCell ref="V32:V33"/>
    <mergeCell ref="U30:U31"/>
    <mergeCell ref="T24:T27"/>
    <mergeCell ref="V30:V31"/>
    <mergeCell ref="T6:U6"/>
    <mergeCell ref="A1:B4"/>
    <mergeCell ref="C1:V1"/>
    <mergeCell ref="C2:V2"/>
    <mergeCell ref="D3:V3"/>
    <mergeCell ref="D4:V4"/>
    <mergeCell ref="V6:V7"/>
    <mergeCell ref="C6:C7"/>
    <mergeCell ref="D6:E6"/>
    <mergeCell ref="F6:S6"/>
    <mergeCell ref="A6:A7"/>
    <mergeCell ref="B6:B7"/>
    <mergeCell ref="V8:V9"/>
    <mergeCell ref="U10:U11"/>
    <mergeCell ref="U12:U13"/>
    <mergeCell ref="U8:U9"/>
    <mergeCell ref="D8:D9"/>
    <mergeCell ref="E16:E17"/>
    <mergeCell ref="E18:E19"/>
    <mergeCell ref="E20:E21"/>
    <mergeCell ref="E22:E23"/>
    <mergeCell ref="D10:D11"/>
    <mergeCell ref="E8:E9"/>
    <mergeCell ref="T8:T15"/>
    <mergeCell ref="E10:E11"/>
    <mergeCell ref="V10:V11"/>
    <mergeCell ref="D14:D15"/>
    <mergeCell ref="E14:E15"/>
    <mergeCell ref="V12:V13"/>
    <mergeCell ref="V14:V15"/>
    <mergeCell ref="D12:D13"/>
    <mergeCell ref="E12:E13"/>
    <mergeCell ref="U14:U15"/>
    <mergeCell ref="B8:B15"/>
    <mergeCell ref="C24:C25"/>
    <mergeCell ref="C54:C55"/>
    <mergeCell ref="D54:D55"/>
    <mergeCell ref="B16:B23"/>
    <mergeCell ref="C16:C17"/>
    <mergeCell ref="C18:C19"/>
    <mergeCell ref="C20:C21"/>
    <mergeCell ref="B28:B37"/>
    <mergeCell ref="C26:C27"/>
    <mergeCell ref="C28:C29"/>
    <mergeCell ref="B46:B57"/>
    <mergeCell ref="D28:D29"/>
    <mergeCell ref="C46:C47"/>
    <mergeCell ref="D34:D35"/>
    <mergeCell ref="C40:C41"/>
    <mergeCell ref="D40:D41"/>
    <mergeCell ref="C38:C39"/>
    <mergeCell ref="B24:B27"/>
    <mergeCell ref="C14:C15"/>
    <mergeCell ref="D38:D39"/>
    <mergeCell ref="C48:C49"/>
    <mergeCell ref="C56:C57"/>
    <mergeCell ref="D56:D57"/>
  </mergeCells>
  <printOptions horizontalCentered="1" verticalCentered="1"/>
  <pageMargins left="0" right="0" top="0.5511811023622047" bottom="0" header="0.31496062992125984" footer="0"/>
  <pageSetup fitToHeight="0" horizontalDpi="600" verticalDpi="600" orientation="landscape" scale="43" r:id="rId3"/>
  <headerFooter>
    <oddFooter>&amp;C&amp;G</oddFooter>
  </headerFooter>
  <rowBreaks count="1" manualBreakCount="1">
    <brk id="23" max="16383" man="1"/>
  </rowBreaks>
  <drawing r:id="rId1"/>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43045-7C00-4397-BC9C-0F39FC348FDE}">
  <dimension ref="A1:BT153"/>
  <sheetViews>
    <sheetView tabSelected="1" zoomScale="48" zoomScaleNormal="48" workbookViewId="0" topLeftCell="A70">
      <selection activeCell="W21" sqref="W21:W27"/>
    </sheetView>
  </sheetViews>
  <sheetFormatPr defaultColWidth="11.421875" defaultRowHeight="15"/>
  <cols>
    <col min="1" max="1" width="8.7109375" style="3" customWidth="1"/>
    <col min="2" max="2" width="16.421875" style="3" customWidth="1"/>
    <col min="3" max="3" width="29.140625" style="3" customWidth="1"/>
    <col min="4" max="4" width="23.57421875" style="3" bestFit="1" customWidth="1"/>
    <col min="5" max="5" width="16.57421875" style="3" bestFit="1" customWidth="1"/>
    <col min="6" max="6" width="20.28125" style="3" customWidth="1"/>
    <col min="7" max="7" width="20.00390625" style="149" customWidth="1"/>
    <col min="8" max="8" width="20.140625" style="3" hidden="1" customWidth="1"/>
    <col min="9" max="9" width="21.140625" style="3" hidden="1" customWidth="1"/>
    <col min="10" max="10" width="18.00390625" style="3" customWidth="1"/>
    <col min="11" max="11" width="18.421875" style="149" customWidth="1"/>
    <col min="12" max="12" width="17.7109375" style="3" hidden="1" customWidth="1"/>
    <col min="13" max="13" width="17.57421875" style="3" hidden="1" customWidth="1"/>
    <col min="14" max="14" width="17.7109375" style="3" customWidth="1"/>
    <col min="15" max="15" width="13.421875" style="3" bestFit="1" customWidth="1"/>
    <col min="16" max="16" width="13.57421875" style="3" customWidth="1"/>
    <col min="17" max="17" width="29.8515625" style="3" customWidth="1"/>
    <col min="18" max="18" width="15.7109375" style="3" customWidth="1"/>
    <col min="19" max="20" width="16.7109375" style="3" customWidth="1"/>
    <col min="21" max="21" width="18.140625" style="3" customWidth="1"/>
    <col min="22" max="22" width="16.7109375" style="3" customWidth="1"/>
    <col min="23" max="23" width="18.140625" style="3" customWidth="1"/>
    <col min="24" max="24" width="14.421875" style="46" customWidth="1"/>
    <col min="25" max="25" width="16.00390625" style="3" customWidth="1"/>
    <col min="26" max="26" width="29.7109375" style="1" customWidth="1"/>
    <col min="27" max="28" width="11.421875" style="2" customWidth="1"/>
    <col min="29" max="72" width="11.421875" style="1" customWidth="1"/>
    <col min="73" max="16384" width="11.421875" style="3" customWidth="1"/>
  </cols>
  <sheetData>
    <row r="1" spans="1:25" ht="23.25" customHeight="1">
      <c r="A1" s="232"/>
      <c r="B1" s="232"/>
      <c r="C1" s="232"/>
      <c r="D1" s="232"/>
      <c r="E1" s="233" t="s">
        <v>0</v>
      </c>
      <c r="F1" s="233"/>
      <c r="G1" s="233"/>
      <c r="H1" s="233"/>
      <c r="I1" s="233"/>
      <c r="J1" s="233"/>
      <c r="K1" s="233"/>
      <c r="L1" s="233"/>
      <c r="M1" s="233"/>
      <c r="N1" s="233"/>
      <c r="O1" s="233"/>
      <c r="P1" s="233"/>
      <c r="Q1" s="233"/>
      <c r="R1" s="233"/>
      <c r="S1" s="233"/>
      <c r="T1" s="233"/>
      <c r="U1" s="233"/>
      <c r="V1" s="233"/>
      <c r="W1" s="233"/>
      <c r="X1" s="233"/>
      <c r="Y1" s="233"/>
    </row>
    <row r="2" spans="1:25" ht="25.5" customHeight="1">
      <c r="A2" s="232"/>
      <c r="B2" s="232"/>
      <c r="C2" s="232"/>
      <c r="D2" s="232"/>
      <c r="E2" s="233" t="s">
        <v>111</v>
      </c>
      <c r="F2" s="233"/>
      <c r="G2" s="233"/>
      <c r="H2" s="233"/>
      <c r="I2" s="233"/>
      <c r="J2" s="233"/>
      <c r="K2" s="233"/>
      <c r="L2" s="233"/>
      <c r="M2" s="233"/>
      <c r="N2" s="233"/>
      <c r="O2" s="233"/>
      <c r="P2" s="233"/>
      <c r="Q2" s="233"/>
      <c r="R2" s="233"/>
      <c r="S2" s="233"/>
      <c r="T2" s="233"/>
      <c r="U2" s="233"/>
      <c r="V2" s="233"/>
      <c r="W2" s="233"/>
      <c r="X2" s="233"/>
      <c r="Y2" s="233"/>
    </row>
    <row r="3" spans="1:25" ht="25.5" customHeight="1">
      <c r="A3" s="232"/>
      <c r="B3" s="232"/>
      <c r="C3" s="232"/>
      <c r="D3" s="232"/>
      <c r="E3" s="233" t="s">
        <v>112</v>
      </c>
      <c r="F3" s="233"/>
      <c r="G3" s="233" t="s">
        <v>82</v>
      </c>
      <c r="H3" s="233"/>
      <c r="I3" s="233"/>
      <c r="J3" s="233"/>
      <c r="K3" s="233"/>
      <c r="L3" s="233"/>
      <c r="M3" s="233"/>
      <c r="N3" s="233"/>
      <c r="O3" s="233"/>
      <c r="P3" s="233"/>
      <c r="Q3" s="233"/>
      <c r="R3" s="233"/>
      <c r="S3" s="233"/>
      <c r="T3" s="233"/>
      <c r="U3" s="233"/>
      <c r="V3" s="233"/>
      <c r="W3" s="233"/>
      <c r="X3" s="233"/>
      <c r="Y3" s="233"/>
    </row>
    <row r="4" spans="1:25" ht="28.5" customHeight="1">
      <c r="A4" s="232"/>
      <c r="B4" s="232"/>
      <c r="C4" s="232"/>
      <c r="D4" s="232"/>
      <c r="E4" s="233" t="s">
        <v>113</v>
      </c>
      <c r="F4" s="233"/>
      <c r="G4" s="233">
        <v>2018</v>
      </c>
      <c r="H4" s="233"/>
      <c r="I4" s="233"/>
      <c r="J4" s="233"/>
      <c r="K4" s="233"/>
      <c r="L4" s="233"/>
      <c r="M4" s="233"/>
      <c r="N4" s="233"/>
      <c r="O4" s="233"/>
      <c r="P4" s="233"/>
      <c r="Q4" s="233"/>
      <c r="R4" s="233"/>
      <c r="S4" s="233"/>
      <c r="T4" s="233"/>
      <c r="U4" s="233"/>
      <c r="V4" s="233"/>
      <c r="W4" s="233"/>
      <c r="X4" s="233"/>
      <c r="Y4" s="233"/>
    </row>
    <row r="5" spans="1:25" ht="35.25" customHeight="1">
      <c r="A5" s="208" t="s">
        <v>114</v>
      </c>
      <c r="B5" s="208" t="s">
        <v>115</v>
      </c>
      <c r="C5" s="208" t="s">
        <v>214</v>
      </c>
      <c r="D5" s="208" t="s">
        <v>116</v>
      </c>
      <c r="E5" s="208" t="s">
        <v>117</v>
      </c>
      <c r="F5" s="208" t="s">
        <v>118</v>
      </c>
      <c r="G5" s="208"/>
      <c r="H5" s="208"/>
      <c r="I5" s="137"/>
      <c r="J5" s="208" t="s">
        <v>119</v>
      </c>
      <c r="K5" s="208"/>
      <c r="L5" s="208"/>
      <c r="M5" s="208"/>
      <c r="N5" s="208" t="s">
        <v>120</v>
      </c>
      <c r="O5" s="208"/>
      <c r="P5" s="208"/>
      <c r="Q5" s="208"/>
      <c r="R5" s="208"/>
      <c r="S5" s="208" t="s">
        <v>121</v>
      </c>
      <c r="T5" s="208"/>
      <c r="U5" s="208"/>
      <c r="V5" s="208"/>
      <c r="W5" s="208"/>
      <c r="X5" s="208"/>
      <c r="Y5" s="208"/>
    </row>
    <row r="6" spans="1:25" ht="38.25" customHeight="1" thickBot="1">
      <c r="A6" s="208" t="s">
        <v>122</v>
      </c>
      <c r="B6" s="208"/>
      <c r="C6" s="208"/>
      <c r="D6" s="208"/>
      <c r="E6" s="208"/>
      <c r="F6" s="137" t="s">
        <v>123</v>
      </c>
      <c r="G6" s="137" t="s">
        <v>124</v>
      </c>
      <c r="H6" s="137" t="s">
        <v>125</v>
      </c>
      <c r="I6" s="137" t="s">
        <v>126</v>
      </c>
      <c r="J6" s="137" t="s">
        <v>127</v>
      </c>
      <c r="K6" s="137" t="s">
        <v>128</v>
      </c>
      <c r="L6" s="137" t="s">
        <v>129</v>
      </c>
      <c r="M6" s="137" t="s">
        <v>130</v>
      </c>
      <c r="N6" s="137" t="s">
        <v>131</v>
      </c>
      <c r="O6" s="137" t="s">
        <v>132</v>
      </c>
      <c r="P6" s="137" t="s">
        <v>133</v>
      </c>
      <c r="Q6" s="137" t="s">
        <v>134</v>
      </c>
      <c r="R6" s="137" t="s">
        <v>135</v>
      </c>
      <c r="S6" s="137" t="s">
        <v>136</v>
      </c>
      <c r="T6" s="137" t="s">
        <v>137</v>
      </c>
      <c r="U6" s="4" t="s">
        <v>198</v>
      </c>
      <c r="V6" s="137" t="s">
        <v>138</v>
      </c>
      <c r="W6" s="137" t="s">
        <v>139</v>
      </c>
      <c r="X6" s="137" t="s">
        <v>140</v>
      </c>
      <c r="Y6" s="137" t="s">
        <v>141</v>
      </c>
    </row>
    <row r="7" spans="1:25" ht="15.75" customHeight="1">
      <c r="A7" s="231"/>
      <c r="B7" s="206" t="s">
        <v>100</v>
      </c>
      <c r="C7" s="206" t="s">
        <v>213</v>
      </c>
      <c r="D7" s="5" t="s">
        <v>142</v>
      </c>
      <c r="E7" s="6">
        <f>+'[2]INVERSIÓN'!S9</f>
        <v>1</v>
      </c>
      <c r="F7" s="6">
        <f>+'[2]INVERSIÓN'!T9</f>
        <v>1</v>
      </c>
      <c r="G7" s="142">
        <v>1</v>
      </c>
      <c r="H7" s="6"/>
      <c r="I7" s="6"/>
      <c r="J7" s="6">
        <f>+'[2]INVERSIÓN'!AK9</f>
        <v>1</v>
      </c>
      <c r="K7" s="7">
        <f>+'[2]INVERSIÓN'!AL9</f>
        <v>1</v>
      </c>
      <c r="L7" s="7"/>
      <c r="M7" s="6"/>
      <c r="N7" s="213" t="s">
        <v>143</v>
      </c>
      <c r="O7" s="225" t="s">
        <v>144</v>
      </c>
      <c r="P7" s="227" t="s">
        <v>145</v>
      </c>
      <c r="Q7" s="225" t="s">
        <v>146</v>
      </c>
      <c r="R7" s="225" t="s">
        <v>143</v>
      </c>
      <c r="S7" s="223" t="s">
        <v>147</v>
      </c>
      <c r="T7" s="223" t="s">
        <v>147</v>
      </c>
      <c r="U7" s="223" t="s">
        <v>206</v>
      </c>
      <c r="V7" s="224" t="s">
        <v>148</v>
      </c>
      <c r="W7" s="224" t="s">
        <v>149</v>
      </c>
      <c r="X7" s="224" t="s">
        <v>150</v>
      </c>
      <c r="Y7" s="213">
        <v>7980001</v>
      </c>
    </row>
    <row r="8" spans="1:25" ht="15.75" customHeight="1">
      <c r="A8" s="231"/>
      <c r="B8" s="206"/>
      <c r="C8" s="206"/>
      <c r="D8" s="141" t="s">
        <v>151</v>
      </c>
      <c r="E8" s="8">
        <f>+'[2]INVERSIÓN'!S10</f>
        <v>252000000</v>
      </c>
      <c r="F8" s="8">
        <f>+'[2]INVERSIÓN'!T10</f>
        <v>252000000</v>
      </c>
      <c r="G8" s="143">
        <v>252000000</v>
      </c>
      <c r="H8" s="8"/>
      <c r="I8" s="8"/>
      <c r="J8" s="8">
        <f>+'[2]INVERSIÓN'!AK10</f>
        <v>220650399</v>
      </c>
      <c r="K8" s="8">
        <f>+'[2]INVERSIÓN'!AL10</f>
        <v>220650399</v>
      </c>
      <c r="L8" s="139"/>
      <c r="M8" s="138"/>
      <c r="N8" s="213"/>
      <c r="O8" s="225"/>
      <c r="P8" s="227"/>
      <c r="Q8" s="225"/>
      <c r="R8" s="225"/>
      <c r="S8" s="223"/>
      <c r="T8" s="223"/>
      <c r="U8" s="223"/>
      <c r="V8" s="224"/>
      <c r="W8" s="224"/>
      <c r="X8" s="224"/>
      <c r="Y8" s="213"/>
    </row>
    <row r="9" spans="1:25" ht="15.75" customHeight="1">
      <c r="A9" s="231"/>
      <c r="B9" s="206"/>
      <c r="C9" s="206"/>
      <c r="D9" s="141" t="s">
        <v>152</v>
      </c>
      <c r="E9" s="6">
        <f>+'[2]INVERSIÓN'!S11</f>
        <v>0</v>
      </c>
      <c r="F9" s="6">
        <f>+'[2]INVERSIÓN'!T11</f>
        <v>0</v>
      </c>
      <c r="G9" s="142">
        <v>0</v>
      </c>
      <c r="H9" s="6"/>
      <c r="I9" s="6"/>
      <c r="J9" s="6">
        <f>+'[2]INVERSIÓN'!AK11</f>
        <v>0</v>
      </c>
      <c r="K9" s="7">
        <f>+'[2]INVERSIÓN'!AL11</f>
        <v>0</v>
      </c>
      <c r="L9" s="7"/>
      <c r="M9" s="6"/>
      <c r="N9" s="213"/>
      <c r="O9" s="225"/>
      <c r="P9" s="227"/>
      <c r="Q9" s="225"/>
      <c r="R9" s="225"/>
      <c r="S9" s="223"/>
      <c r="T9" s="223"/>
      <c r="U9" s="223"/>
      <c r="V9" s="224"/>
      <c r="W9" s="224"/>
      <c r="X9" s="224"/>
      <c r="Y9" s="213"/>
    </row>
    <row r="10" spans="1:25" ht="15.75" customHeight="1">
      <c r="A10" s="231"/>
      <c r="B10" s="206"/>
      <c r="C10" s="206"/>
      <c r="D10" s="228" t="s">
        <v>153</v>
      </c>
      <c r="E10" s="215">
        <f>+'[2]INVERSIÓN'!S12</f>
        <v>15734000</v>
      </c>
      <c r="F10" s="221">
        <f>+'[2]INVERSIÓN'!AK12</f>
        <v>15734000</v>
      </c>
      <c r="G10" s="230">
        <v>15734000</v>
      </c>
      <c r="H10" s="221"/>
      <c r="I10" s="215"/>
      <c r="J10" s="221">
        <f>+'[2]INVERSIÓN'!AK12</f>
        <v>15734000</v>
      </c>
      <c r="K10" s="222">
        <f>+'[2]INVERSIÓN'!AL12</f>
        <v>15734000</v>
      </c>
      <c r="L10" s="222"/>
      <c r="M10" s="221"/>
      <c r="N10" s="213"/>
      <c r="O10" s="225"/>
      <c r="P10" s="227"/>
      <c r="Q10" s="225"/>
      <c r="R10" s="225"/>
      <c r="S10" s="223"/>
      <c r="T10" s="223"/>
      <c r="U10" s="223"/>
      <c r="V10" s="224"/>
      <c r="W10" s="224"/>
      <c r="X10" s="224"/>
      <c r="Y10" s="213"/>
    </row>
    <row r="11" spans="1:25" ht="15.75" customHeight="1">
      <c r="A11" s="231"/>
      <c r="B11" s="206"/>
      <c r="C11" s="206"/>
      <c r="D11" s="229"/>
      <c r="E11" s="216"/>
      <c r="F11" s="221"/>
      <c r="G11" s="230"/>
      <c r="H11" s="221"/>
      <c r="I11" s="216"/>
      <c r="J11" s="221"/>
      <c r="K11" s="222"/>
      <c r="L11" s="222"/>
      <c r="M11" s="221"/>
      <c r="N11" s="213"/>
      <c r="O11" s="225"/>
      <c r="P11" s="227"/>
      <c r="Q11" s="225"/>
      <c r="R11" s="225"/>
      <c r="S11" s="223"/>
      <c r="T11" s="223"/>
      <c r="U11" s="223"/>
      <c r="V11" s="224"/>
      <c r="W11" s="224"/>
      <c r="X11" s="224"/>
      <c r="Y11" s="213"/>
    </row>
    <row r="12" spans="1:25" ht="15.75" customHeight="1">
      <c r="A12" s="231"/>
      <c r="B12" s="206"/>
      <c r="C12" s="206"/>
      <c r="D12" s="229"/>
      <c r="E12" s="216"/>
      <c r="F12" s="221"/>
      <c r="G12" s="230"/>
      <c r="H12" s="221"/>
      <c r="I12" s="216"/>
      <c r="J12" s="221"/>
      <c r="K12" s="222"/>
      <c r="L12" s="222"/>
      <c r="M12" s="221"/>
      <c r="N12" s="213"/>
      <c r="O12" s="225"/>
      <c r="P12" s="227"/>
      <c r="Q12" s="225"/>
      <c r="R12" s="225"/>
      <c r="S12" s="223"/>
      <c r="T12" s="223"/>
      <c r="U12" s="223"/>
      <c r="V12" s="224"/>
      <c r="W12" s="224"/>
      <c r="X12" s="224"/>
      <c r="Y12" s="213"/>
    </row>
    <row r="13" spans="1:25" ht="15.75" customHeight="1">
      <c r="A13" s="231"/>
      <c r="B13" s="206"/>
      <c r="C13" s="206"/>
      <c r="D13" s="229"/>
      <c r="E13" s="217"/>
      <c r="F13" s="221"/>
      <c r="G13" s="230"/>
      <c r="H13" s="221"/>
      <c r="I13" s="217"/>
      <c r="J13" s="221"/>
      <c r="K13" s="222"/>
      <c r="L13" s="222"/>
      <c r="M13" s="221"/>
      <c r="N13" s="213"/>
      <c r="O13" s="225"/>
      <c r="P13" s="227"/>
      <c r="Q13" s="225"/>
      <c r="R13" s="225"/>
      <c r="S13" s="223"/>
      <c r="T13" s="223"/>
      <c r="U13" s="223"/>
      <c r="V13" s="224"/>
      <c r="W13" s="224"/>
      <c r="X13" s="224"/>
      <c r="Y13" s="213"/>
    </row>
    <row r="14" spans="1:25" ht="19.5" customHeight="1">
      <c r="A14" s="231"/>
      <c r="B14" s="206" t="s">
        <v>102</v>
      </c>
      <c r="C14" s="206" t="s">
        <v>212</v>
      </c>
      <c r="D14" s="5" t="s">
        <v>142</v>
      </c>
      <c r="E14" s="9">
        <f>+'[2]INVERSIÓN'!S21</f>
        <v>1</v>
      </c>
      <c r="F14" s="9">
        <f>+'[2]INVERSIÓN'!T21</f>
        <v>1</v>
      </c>
      <c r="G14" s="9">
        <v>1</v>
      </c>
      <c r="H14" s="9"/>
      <c r="I14" s="6"/>
      <c r="J14" s="9">
        <f>+'[2]INVERSIÓN'!AK21</f>
        <v>1</v>
      </c>
      <c r="K14" s="9">
        <f>+'[2]INVERSIÓN'!AL21</f>
        <v>1</v>
      </c>
      <c r="L14" s="9"/>
      <c r="M14" s="6"/>
      <c r="N14" s="213" t="s">
        <v>143</v>
      </c>
      <c r="O14" s="225" t="s">
        <v>144</v>
      </c>
      <c r="P14" s="227" t="s">
        <v>145</v>
      </c>
      <c r="Q14" s="225" t="s">
        <v>146</v>
      </c>
      <c r="R14" s="225" t="s">
        <v>143</v>
      </c>
      <c r="S14" s="223" t="s">
        <v>147</v>
      </c>
      <c r="T14" s="223" t="s">
        <v>147</v>
      </c>
      <c r="U14" s="223" t="s">
        <v>206</v>
      </c>
      <c r="V14" s="224" t="s">
        <v>148</v>
      </c>
      <c r="W14" s="224" t="s">
        <v>149</v>
      </c>
      <c r="X14" s="224" t="s">
        <v>150</v>
      </c>
      <c r="Y14" s="213">
        <v>7980001</v>
      </c>
    </row>
    <row r="15" spans="1:25" ht="19.5" customHeight="1">
      <c r="A15" s="231"/>
      <c r="B15" s="206"/>
      <c r="C15" s="206"/>
      <c r="D15" s="5" t="s">
        <v>151</v>
      </c>
      <c r="E15" s="138">
        <f>+'[2]INVERSIÓN'!S22</f>
        <v>78000000</v>
      </c>
      <c r="F15" s="138">
        <f>+'[2]INVERSIÓN'!T22</f>
        <v>78000000</v>
      </c>
      <c r="G15" s="139">
        <v>78000000</v>
      </c>
      <c r="H15" s="138"/>
      <c r="I15" s="138"/>
      <c r="J15" s="138">
        <f>+'[2]INVERSIÓN'!AK22</f>
        <v>63672000</v>
      </c>
      <c r="K15" s="139">
        <f>+'[2]INVERSIÓN'!AL22</f>
        <v>63672000</v>
      </c>
      <c r="L15" s="139"/>
      <c r="M15" s="138"/>
      <c r="N15" s="213"/>
      <c r="O15" s="225"/>
      <c r="P15" s="227"/>
      <c r="Q15" s="225"/>
      <c r="R15" s="225"/>
      <c r="S15" s="223"/>
      <c r="T15" s="223"/>
      <c r="U15" s="223"/>
      <c r="V15" s="224"/>
      <c r="W15" s="224"/>
      <c r="X15" s="224"/>
      <c r="Y15" s="213"/>
    </row>
    <row r="16" spans="1:25" ht="19.5" customHeight="1">
      <c r="A16" s="231"/>
      <c r="B16" s="206"/>
      <c r="C16" s="206"/>
      <c r="D16" s="141" t="s">
        <v>152</v>
      </c>
      <c r="E16" s="9">
        <f>+'[2]INVERSIÓN'!S23</f>
        <v>0</v>
      </c>
      <c r="F16" s="9">
        <f>+'[2]INVERSIÓN'!T23</f>
        <v>0</v>
      </c>
      <c r="G16" s="9">
        <v>0</v>
      </c>
      <c r="H16" s="6"/>
      <c r="I16" s="6"/>
      <c r="J16" s="9">
        <f>+'[2]INVERSIÓN'!AK23</f>
        <v>0</v>
      </c>
      <c r="K16" s="9">
        <f>+'[2]INVERSIÓN'!AL23</f>
        <v>0</v>
      </c>
      <c r="L16" s="7"/>
      <c r="M16" s="6"/>
      <c r="N16" s="213"/>
      <c r="O16" s="225"/>
      <c r="P16" s="227"/>
      <c r="Q16" s="225"/>
      <c r="R16" s="225"/>
      <c r="S16" s="223"/>
      <c r="T16" s="223"/>
      <c r="U16" s="223"/>
      <c r="V16" s="224"/>
      <c r="W16" s="224"/>
      <c r="X16" s="224"/>
      <c r="Y16" s="213"/>
    </row>
    <row r="17" spans="1:25" ht="19.5" customHeight="1">
      <c r="A17" s="231"/>
      <c r="B17" s="206"/>
      <c r="C17" s="206"/>
      <c r="D17" s="228" t="s">
        <v>153</v>
      </c>
      <c r="E17" s="215">
        <f>+'[2]INVERSIÓN'!S24</f>
        <v>24860233</v>
      </c>
      <c r="F17" s="221">
        <f>+'[2]INVERSIÓN'!T24</f>
        <v>24860233</v>
      </c>
      <c r="G17" s="222">
        <v>24860233</v>
      </c>
      <c r="H17" s="221"/>
      <c r="I17" s="215"/>
      <c r="J17" s="221">
        <f>+'[2]INVERSIÓN'!AK24</f>
        <v>11398400</v>
      </c>
      <c r="K17" s="222">
        <f>+'[2]INVERSIÓN'!AL24</f>
        <v>17947400</v>
      </c>
      <c r="L17" s="222"/>
      <c r="M17" s="221"/>
      <c r="N17" s="213"/>
      <c r="O17" s="225"/>
      <c r="P17" s="227"/>
      <c r="Q17" s="225"/>
      <c r="R17" s="225"/>
      <c r="S17" s="223"/>
      <c r="T17" s="223"/>
      <c r="U17" s="223"/>
      <c r="V17" s="224"/>
      <c r="W17" s="224"/>
      <c r="X17" s="224"/>
      <c r="Y17" s="213"/>
    </row>
    <row r="18" spans="1:25" ht="19.5" customHeight="1">
      <c r="A18" s="231"/>
      <c r="B18" s="206"/>
      <c r="C18" s="206"/>
      <c r="D18" s="229"/>
      <c r="E18" s="216"/>
      <c r="F18" s="221"/>
      <c r="G18" s="222"/>
      <c r="H18" s="221"/>
      <c r="I18" s="216"/>
      <c r="J18" s="221"/>
      <c r="K18" s="222"/>
      <c r="L18" s="222"/>
      <c r="M18" s="221"/>
      <c r="N18" s="213"/>
      <c r="O18" s="225"/>
      <c r="P18" s="227"/>
      <c r="Q18" s="225"/>
      <c r="R18" s="225"/>
      <c r="S18" s="223"/>
      <c r="T18" s="223"/>
      <c r="U18" s="223"/>
      <c r="V18" s="224"/>
      <c r="W18" s="224"/>
      <c r="X18" s="224"/>
      <c r="Y18" s="213"/>
    </row>
    <row r="19" spans="1:25" ht="19.5" customHeight="1">
      <c r="A19" s="231"/>
      <c r="B19" s="206"/>
      <c r="C19" s="206"/>
      <c r="D19" s="229"/>
      <c r="E19" s="216"/>
      <c r="F19" s="221"/>
      <c r="G19" s="222"/>
      <c r="H19" s="221"/>
      <c r="I19" s="216"/>
      <c r="J19" s="221"/>
      <c r="K19" s="222"/>
      <c r="L19" s="222"/>
      <c r="M19" s="221"/>
      <c r="N19" s="213"/>
      <c r="O19" s="225"/>
      <c r="P19" s="227"/>
      <c r="Q19" s="225"/>
      <c r="R19" s="225"/>
      <c r="S19" s="223"/>
      <c r="T19" s="223"/>
      <c r="U19" s="223"/>
      <c r="V19" s="224"/>
      <c r="W19" s="224"/>
      <c r="X19" s="224"/>
      <c r="Y19" s="213"/>
    </row>
    <row r="20" spans="1:25" ht="19.5" customHeight="1">
      <c r="A20" s="231"/>
      <c r="B20" s="206"/>
      <c r="C20" s="206"/>
      <c r="D20" s="229"/>
      <c r="E20" s="217"/>
      <c r="F20" s="221"/>
      <c r="G20" s="222"/>
      <c r="H20" s="221"/>
      <c r="I20" s="217"/>
      <c r="J20" s="221"/>
      <c r="K20" s="222"/>
      <c r="L20" s="222"/>
      <c r="M20" s="221"/>
      <c r="N20" s="213"/>
      <c r="O20" s="225"/>
      <c r="P20" s="227"/>
      <c r="Q20" s="225"/>
      <c r="R20" s="225"/>
      <c r="S20" s="223"/>
      <c r="T20" s="223"/>
      <c r="U20" s="223"/>
      <c r="V20" s="224"/>
      <c r="W20" s="224"/>
      <c r="X20" s="224"/>
      <c r="Y20" s="213"/>
    </row>
    <row r="21" spans="1:25" ht="15.75" customHeight="1">
      <c r="A21" s="231"/>
      <c r="B21" s="206" t="s">
        <v>108</v>
      </c>
      <c r="C21" s="206" t="s">
        <v>211</v>
      </c>
      <c r="D21" s="5" t="s">
        <v>142</v>
      </c>
      <c r="E21" s="10">
        <f>+'[2]INVERSIÓN'!S27</f>
        <v>0.55</v>
      </c>
      <c r="F21" s="10">
        <f>+'[2]INVERSIÓN'!T27</f>
        <v>0.55</v>
      </c>
      <c r="G21" s="136">
        <v>0.55</v>
      </c>
      <c r="H21" s="10"/>
      <c r="I21" s="6"/>
      <c r="J21" s="128">
        <f>+'[2]INVERSIÓN'!AK27</f>
        <v>0.3625</v>
      </c>
      <c r="K21" s="144">
        <f>+'[2]INVERSIÓN'!AL27</f>
        <v>0.425</v>
      </c>
      <c r="L21" s="11"/>
      <c r="M21" s="6"/>
      <c r="N21" s="213" t="s">
        <v>143</v>
      </c>
      <c r="O21" s="225" t="s">
        <v>144</v>
      </c>
      <c r="P21" s="227" t="s">
        <v>145</v>
      </c>
      <c r="Q21" s="225" t="s">
        <v>146</v>
      </c>
      <c r="R21" s="225" t="s">
        <v>143</v>
      </c>
      <c r="S21" s="223" t="s">
        <v>147</v>
      </c>
      <c r="T21" s="223" t="s">
        <v>147</v>
      </c>
      <c r="U21" s="223" t="s">
        <v>206</v>
      </c>
      <c r="V21" s="224" t="s">
        <v>148</v>
      </c>
      <c r="W21" s="224" t="s">
        <v>149</v>
      </c>
      <c r="X21" s="224" t="s">
        <v>150</v>
      </c>
      <c r="Y21" s="213">
        <v>7980001</v>
      </c>
    </row>
    <row r="22" spans="1:25" ht="15.75" customHeight="1">
      <c r="A22" s="231"/>
      <c r="B22" s="206"/>
      <c r="C22" s="206"/>
      <c r="D22" s="5" t="s">
        <v>151</v>
      </c>
      <c r="E22" s="138">
        <f>+'[2]INVERSIÓN'!S28</f>
        <v>322000000</v>
      </c>
      <c r="F22" s="138">
        <f>+'[2]INVERSIÓN'!T28</f>
        <v>322000000</v>
      </c>
      <c r="G22" s="139">
        <v>322000000</v>
      </c>
      <c r="H22" s="138"/>
      <c r="I22" s="138"/>
      <c r="J22" s="138">
        <f>+'[2]INVERSIÓN'!AK28</f>
        <v>168765833</v>
      </c>
      <c r="K22" s="139">
        <f>+'[2]INVERSIÓN'!AL28</f>
        <v>191431447</v>
      </c>
      <c r="L22" s="139"/>
      <c r="M22" s="138"/>
      <c r="N22" s="213"/>
      <c r="O22" s="225"/>
      <c r="P22" s="227"/>
      <c r="Q22" s="225"/>
      <c r="R22" s="225"/>
      <c r="S22" s="223"/>
      <c r="T22" s="223"/>
      <c r="U22" s="223"/>
      <c r="V22" s="224"/>
      <c r="W22" s="224"/>
      <c r="X22" s="224"/>
      <c r="Y22" s="213"/>
    </row>
    <row r="23" spans="1:25" ht="15.75" customHeight="1">
      <c r="A23" s="231"/>
      <c r="B23" s="206"/>
      <c r="C23" s="206"/>
      <c r="D23" s="141" t="s">
        <v>152</v>
      </c>
      <c r="E23" s="10">
        <f>+'[2]INVERSIÓN'!S29</f>
        <v>0</v>
      </c>
      <c r="F23" s="10">
        <f>+'[2]INVERSIÓN'!T29</f>
        <v>0</v>
      </c>
      <c r="G23" s="136">
        <v>0</v>
      </c>
      <c r="H23" s="6"/>
      <c r="I23" s="6"/>
      <c r="J23" s="10">
        <f>+'[2]INVERSIÓN'!AK29</f>
        <v>0</v>
      </c>
      <c r="K23" s="136">
        <f>+'[2]INVERSIÓN'!AL29</f>
        <v>0</v>
      </c>
      <c r="L23" s="7"/>
      <c r="M23" s="6"/>
      <c r="N23" s="213"/>
      <c r="O23" s="225"/>
      <c r="P23" s="227"/>
      <c r="Q23" s="225"/>
      <c r="R23" s="225"/>
      <c r="S23" s="223"/>
      <c r="T23" s="223"/>
      <c r="U23" s="223"/>
      <c r="V23" s="224"/>
      <c r="W23" s="224"/>
      <c r="X23" s="224"/>
      <c r="Y23" s="213"/>
    </row>
    <row r="24" spans="1:25" ht="15.75" customHeight="1">
      <c r="A24" s="231"/>
      <c r="B24" s="206"/>
      <c r="C24" s="206"/>
      <c r="D24" s="228" t="s">
        <v>153</v>
      </c>
      <c r="E24" s="215">
        <f>+'[2]INVERSIÓN'!S30</f>
        <v>51744754</v>
      </c>
      <c r="F24" s="215">
        <f>+'[2]INVERSIÓN'!T30</f>
        <v>51744754</v>
      </c>
      <c r="G24" s="218">
        <v>51744754</v>
      </c>
      <c r="H24" s="221"/>
      <c r="I24" s="215"/>
      <c r="J24" s="221">
        <f>+'[2]INVERSIÓN'!AK30</f>
        <v>23092133</v>
      </c>
      <c r="K24" s="222">
        <f>+'[2]INVERSIÓN'!AL30</f>
        <v>37864100</v>
      </c>
      <c r="L24" s="222"/>
      <c r="M24" s="221"/>
      <c r="N24" s="213"/>
      <c r="O24" s="225"/>
      <c r="P24" s="227"/>
      <c r="Q24" s="225"/>
      <c r="R24" s="225"/>
      <c r="S24" s="223"/>
      <c r="T24" s="223"/>
      <c r="U24" s="223"/>
      <c r="V24" s="224"/>
      <c r="W24" s="224"/>
      <c r="X24" s="224"/>
      <c r="Y24" s="213"/>
    </row>
    <row r="25" spans="1:25" ht="15.75" customHeight="1">
      <c r="A25" s="231"/>
      <c r="B25" s="206"/>
      <c r="C25" s="206"/>
      <c r="D25" s="229"/>
      <c r="E25" s="216"/>
      <c r="F25" s="216"/>
      <c r="G25" s="219"/>
      <c r="H25" s="221"/>
      <c r="I25" s="216"/>
      <c r="J25" s="221"/>
      <c r="K25" s="222"/>
      <c r="L25" s="222"/>
      <c r="M25" s="221"/>
      <c r="N25" s="213"/>
      <c r="O25" s="225"/>
      <c r="P25" s="227"/>
      <c r="Q25" s="225"/>
      <c r="R25" s="225"/>
      <c r="S25" s="223"/>
      <c r="T25" s="223"/>
      <c r="U25" s="223"/>
      <c r="V25" s="224"/>
      <c r="W25" s="224"/>
      <c r="X25" s="224"/>
      <c r="Y25" s="213"/>
    </row>
    <row r="26" spans="1:25" ht="15.75" customHeight="1">
      <c r="A26" s="231"/>
      <c r="B26" s="206"/>
      <c r="C26" s="206"/>
      <c r="D26" s="229"/>
      <c r="E26" s="216"/>
      <c r="F26" s="216"/>
      <c r="G26" s="219"/>
      <c r="H26" s="221"/>
      <c r="I26" s="216"/>
      <c r="J26" s="221"/>
      <c r="K26" s="222"/>
      <c r="L26" s="222"/>
      <c r="M26" s="221"/>
      <c r="N26" s="213"/>
      <c r="O26" s="225"/>
      <c r="P26" s="227"/>
      <c r="Q26" s="225"/>
      <c r="R26" s="225"/>
      <c r="S26" s="223"/>
      <c r="T26" s="223"/>
      <c r="U26" s="223"/>
      <c r="V26" s="224"/>
      <c r="W26" s="224"/>
      <c r="X26" s="224"/>
      <c r="Y26" s="213"/>
    </row>
    <row r="27" spans="1:25" ht="15.75" customHeight="1">
      <c r="A27" s="231"/>
      <c r="B27" s="206"/>
      <c r="C27" s="206"/>
      <c r="D27" s="229"/>
      <c r="E27" s="217"/>
      <c r="F27" s="217"/>
      <c r="G27" s="220"/>
      <c r="H27" s="221"/>
      <c r="I27" s="217"/>
      <c r="J27" s="221"/>
      <c r="K27" s="222"/>
      <c r="L27" s="222"/>
      <c r="M27" s="221"/>
      <c r="N27" s="213"/>
      <c r="O27" s="225"/>
      <c r="P27" s="227"/>
      <c r="Q27" s="225"/>
      <c r="R27" s="225"/>
      <c r="S27" s="223"/>
      <c r="T27" s="223"/>
      <c r="U27" s="223"/>
      <c r="V27" s="224"/>
      <c r="W27" s="224"/>
      <c r="X27" s="224"/>
      <c r="Y27" s="213"/>
    </row>
    <row r="28" spans="1:25" ht="15.75" customHeight="1">
      <c r="A28" s="231"/>
      <c r="B28" s="206" t="s">
        <v>92</v>
      </c>
      <c r="C28" s="206" t="s">
        <v>218</v>
      </c>
      <c r="D28" s="5" t="s">
        <v>142</v>
      </c>
      <c r="E28" s="10">
        <f>+'[2]INVERSIÓN'!S33</f>
        <v>1</v>
      </c>
      <c r="F28" s="10">
        <f>+'[2]INVERSIÓN'!T33</f>
        <v>1</v>
      </c>
      <c r="G28" s="136">
        <v>1</v>
      </c>
      <c r="H28" s="10"/>
      <c r="I28" s="6"/>
      <c r="J28" s="10">
        <f>+'[2]INVERSIÓN'!AK33</f>
        <v>1</v>
      </c>
      <c r="K28" s="136">
        <f>+'[2]INVERSIÓN'!AL33</f>
        <v>1</v>
      </c>
      <c r="L28" s="10"/>
      <c r="M28" s="6"/>
      <c r="N28" s="213" t="s">
        <v>143</v>
      </c>
      <c r="O28" s="225" t="s">
        <v>144</v>
      </c>
      <c r="P28" s="227" t="s">
        <v>145</v>
      </c>
      <c r="Q28" s="225" t="s">
        <v>146</v>
      </c>
      <c r="R28" s="225" t="s">
        <v>143</v>
      </c>
      <c r="S28" s="223" t="s">
        <v>147</v>
      </c>
      <c r="T28" s="223" t="s">
        <v>147</v>
      </c>
      <c r="U28" s="223" t="s">
        <v>206</v>
      </c>
      <c r="V28" s="224" t="s">
        <v>148</v>
      </c>
      <c r="W28" s="224" t="s">
        <v>149</v>
      </c>
      <c r="X28" s="224" t="s">
        <v>150</v>
      </c>
      <c r="Y28" s="213">
        <v>7980001</v>
      </c>
    </row>
    <row r="29" spans="1:25" ht="15.75" customHeight="1">
      <c r="A29" s="231"/>
      <c r="B29" s="206"/>
      <c r="C29" s="206"/>
      <c r="D29" s="5" t="s">
        <v>151</v>
      </c>
      <c r="E29" s="138">
        <f>+'[2]INVERSIÓN'!S34</f>
        <v>124000000</v>
      </c>
      <c r="F29" s="138">
        <f>+'[2]INVERSIÓN'!T34</f>
        <v>124000000</v>
      </c>
      <c r="G29" s="139">
        <v>124000000</v>
      </c>
      <c r="H29" s="138"/>
      <c r="I29" s="138"/>
      <c r="J29" s="138">
        <f>+'[2]INVERSIÓN'!AK34</f>
        <v>73950600</v>
      </c>
      <c r="K29" s="139">
        <f>+'[2]INVERSIÓN'!AL34</f>
        <v>73950600</v>
      </c>
      <c r="L29" s="138"/>
      <c r="M29" s="138"/>
      <c r="N29" s="213"/>
      <c r="O29" s="225"/>
      <c r="P29" s="227"/>
      <c r="Q29" s="225"/>
      <c r="R29" s="225"/>
      <c r="S29" s="223"/>
      <c r="T29" s="223"/>
      <c r="U29" s="223"/>
      <c r="V29" s="224"/>
      <c r="W29" s="224"/>
      <c r="X29" s="224"/>
      <c r="Y29" s="213"/>
    </row>
    <row r="30" spans="1:25" ht="15.75" customHeight="1">
      <c r="A30" s="231"/>
      <c r="B30" s="206"/>
      <c r="C30" s="206"/>
      <c r="D30" s="141" t="s">
        <v>152</v>
      </c>
      <c r="E30" s="10">
        <f>+'[2]INVERSIÓN'!S35</f>
        <v>0</v>
      </c>
      <c r="F30" s="10">
        <f>+'[2]INVERSIÓN'!T35</f>
        <v>0</v>
      </c>
      <c r="G30" s="136">
        <v>0</v>
      </c>
      <c r="H30" s="6"/>
      <c r="I30" s="6"/>
      <c r="J30" s="10">
        <f>+'[2]INVERSIÓN'!AK35</f>
        <v>0</v>
      </c>
      <c r="K30" s="136">
        <f>+'[2]INVERSIÓN'!AL35</f>
        <v>0</v>
      </c>
      <c r="L30" s="6"/>
      <c r="M30" s="6"/>
      <c r="N30" s="213"/>
      <c r="O30" s="225"/>
      <c r="P30" s="227"/>
      <c r="Q30" s="225"/>
      <c r="R30" s="225"/>
      <c r="S30" s="223"/>
      <c r="T30" s="223"/>
      <c r="U30" s="223"/>
      <c r="V30" s="224"/>
      <c r="W30" s="224"/>
      <c r="X30" s="224"/>
      <c r="Y30" s="213"/>
    </row>
    <row r="31" spans="1:25" ht="15.75" customHeight="1">
      <c r="A31" s="231"/>
      <c r="B31" s="206"/>
      <c r="C31" s="206"/>
      <c r="D31" s="228" t="s">
        <v>153</v>
      </c>
      <c r="E31" s="215">
        <f>+'[2]INVERSIÓN'!S36</f>
        <v>6767037</v>
      </c>
      <c r="F31" s="215">
        <f>+'[2]INVERSIÓN'!T36</f>
        <v>6767037</v>
      </c>
      <c r="G31" s="218">
        <v>6767037</v>
      </c>
      <c r="H31" s="221"/>
      <c r="I31" s="215"/>
      <c r="J31" s="221">
        <f>+'[2]INVERSIÓN'!AK36</f>
        <v>5652500</v>
      </c>
      <c r="K31" s="222">
        <f>+'[2]INVERSIÓN'!AL36</f>
        <v>5652500</v>
      </c>
      <c r="L31" s="221"/>
      <c r="M31" s="221"/>
      <c r="N31" s="213"/>
      <c r="O31" s="225"/>
      <c r="P31" s="227"/>
      <c r="Q31" s="225"/>
      <c r="R31" s="225"/>
      <c r="S31" s="223"/>
      <c r="T31" s="223"/>
      <c r="U31" s="223"/>
      <c r="V31" s="224"/>
      <c r="W31" s="224"/>
      <c r="X31" s="224"/>
      <c r="Y31" s="213"/>
    </row>
    <row r="32" spans="1:25" ht="15.75" customHeight="1">
      <c r="A32" s="231"/>
      <c r="B32" s="206"/>
      <c r="C32" s="206"/>
      <c r="D32" s="229"/>
      <c r="E32" s="216"/>
      <c r="F32" s="216"/>
      <c r="G32" s="219"/>
      <c r="H32" s="221"/>
      <c r="I32" s="216"/>
      <c r="J32" s="221"/>
      <c r="K32" s="222"/>
      <c r="L32" s="221"/>
      <c r="M32" s="221"/>
      <c r="N32" s="213"/>
      <c r="O32" s="225"/>
      <c r="P32" s="227"/>
      <c r="Q32" s="225"/>
      <c r="R32" s="225"/>
      <c r="S32" s="223"/>
      <c r="T32" s="223"/>
      <c r="U32" s="223"/>
      <c r="V32" s="224"/>
      <c r="W32" s="224"/>
      <c r="X32" s="224"/>
      <c r="Y32" s="213"/>
    </row>
    <row r="33" spans="1:25" ht="15.75" customHeight="1">
      <c r="A33" s="231"/>
      <c r="B33" s="206"/>
      <c r="C33" s="206"/>
      <c r="D33" s="229"/>
      <c r="E33" s="216"/>
      <c r="F33" s="216"/>
      <c r="G33" s="219"/>
      <c r="H33" s="221"/>
      <c r="I33" s="216"/>
      <c r="J33" s="221"/>
      <c r="K33" s="222"/>
      <c r="L33" s="221"/>
      <c r="M33" s="221"/>
      <c r="N33" s="213"/>
      <c r="O33" s="225"/>
      <c r="P33" s="227"/>
      <c r="Q33" s="225"/>
      <c r="R33" s="225"/>
      <c r="S33" s="223"/>
      <c r="T33" s="223"/>
      <c r="U33" s="223"/>
      <c r="V33" s="224"/>
      <c r="W33" s="224"/>
      <c r="X33" s="224"/>
      <c r="Y33" s="213"/>
    </row>
    <row r="34" spans="1:25" ht="27.75" customHeight="1">
      <c r="A34" s="231"/>
      <c r="B34" s="206"/>
      <c r="C34" s="206"/>
      <c r="D34" s="229"/>
      <c r="E34" s="217"/>
      <c r="F34" s="217"/>
      <c r="G34" s="220"/>
      <c r="H34" s="221"/>
      <c r="I34" s="217"/>
      <c r="J34" s="221"/>
      <c r="K34" s="222"/>
      <c r="L34" s="221"/>
      <c r="M34" s="221"/>
      <c r="N34" s="213"/>
      <c r="O34" s="225"/>
      <c r="P34" s="227"/>
      <c r="Q34" s="225"/>
      <c r="R34" s="225"/>
      <c r="S34" s="223"/>
      <c r="T34" s="223"/>
      <c r="U34" s="223"/>
      <c r="V34" s="224"/>
      <c r="W34" s="224"/>
      <c r="X34" s="224"/>
      <c r="Y34" s="213"/>
    </row>
    <row r="35" spans="1:25" ht="27.75" customHeight="1">
      <c r="A35" s="231"/>
      <c r="B35" s="206" t="s">
        <v>103</v>
      </c>
      <c r="C35" s="206" t="s">
        <v>219</v>
      </c>
      <c r="D35" s="5" t="s">
        <v>142</v>
      </c>
      <c r="E35" s="6">
        <f>+'[2]INVERSIÓN'!S39</f>
        <v>1</v>
      </c>
      <c r="F35" s="6">
        <f>+'[2]INVERSIÓN'!T39</f>
        <v>1</v>
      </c>
      <c r="G35" s="7">
        <v>1</v>
      </c>
      <c r="H35" s="6"/>
      <c r="I35" s="6"/>
      <c r="J35" s="6">
        <f>+'[2]INVERSIÓN'!AK39</f>
        <v>1</v>
      </c>
      <c r="K35" s="7">
        <f>+'[2]INVERSIÓN'!AL39</f>
        <v>1</v>
      </c>
      <c r="L35" s="10"/>
      <c r="M35" s="10"/>
      <c r="N35" s="213" t="s">
        <v>143</v>
      </c>
      <c r="O35" s="225" t="s">
        <v>144</v>
      </c>
      <c r="P35" s="227" t="s">
        <v>145</v>
      </c>
      <c r="Q35" s="225" t="s">
        <v>146</v>
      </c>
      <c r="R35" s="225" t="s">
        <v>143</v>
      </c>
      <c r="S35" s="223" t="s">
        <v>147</v>
      </c>
      <c r="T35" s="223" t="s">
        <v>147</v>
      </c>
      <c r="U35" s="223" t="s">
        <v>206</v>
      </c>
      <c r="V35" s="224" t="s">
        <v>148</v>
      </c>
      <c r="W35" s="224" t="s">
        <v>149</v>
      </c>
      <c r="X35" s="224" t="s">
        <v>150</v>
      </c>
      <c r="Y35" s="213">
        <v>7980001</v>
      </c>
    </row>
    <row r="36" spans="1:25" ht="27.75" customHeight="1">
      <c r="A36" s="231"/>
      <c r="B36" s="206"/>
      <c r="C36" s="206"/>
      <c r="D36" s="5" t="s">
        <v>151</v>
      </c>
      <c r="E36" s="138">
        <f>+'[2]INVERSIÓN'!S40</f>
        <v>994000000</v>
      </c>
      <c r="F36" s="138">
        <f>+'[2]INVERSIÓN'!T40</f>
        <v>994000000</v>
      </c>
      <c r="G36" s="139">
        <v>994000000</v>
      </c>
      <c r="H36" s="138"/>
      <c r="I36" s="138"/>
      <c r="J36" s="138">
        <f>+'[2]INVERSIÓN'!AK40</f>
        <v>689694000</v>
      </c>
      <c r="K36" s="139">
        <f>+'[2]INVERSIÓN'!AL40</f>
        <v>702616000</v>
      </c>
      <c r="L36" s="138"/>
      <c r="M36" s="138"/>
      <c r="N36" s="213"/>
      <c r="O36" s="225"/>
      <c r="P36" s="227"/>
      <c r="Q36" s="225"/>
      <c r="R36" s="225"/>
      <c r="S36" s="223"/>
      <c r="T36" s="223"/>
      <c r="U36" s="223"/>
      <c r="V36" s="224"/>
      <c r="W36" s="224"/>
      <c r="X36" s="224"/>
      <c r="Y36" s="213"/>
    </row>
    <row r="37" spans="1:25" ht="27.75" customHeight="1">
      <c r="A37" s="231"/>
      <c r="B37" s="206"/>
      <c r="C37" s="206"/>
      <c r="D37" s="141" t="s">
        <v>152</v>
      </c>
      <c r="E37" s="6">
        <f>+'[2]INVERSIÓN'!S41</f>
        <v>0</v>
      </c>
      <c r="F37" s="6">
        <f>+'[2]INVERSIÓN'!T41</f>
        <v>0</v>
      </c>
      <c r="G37" s="7">
        <v>0</v>
      </c>
      <c r="H37" s="6"/>
      <c r="I37" s="6"/>
      <c r="J37" s="6">
        <f>+'[2]INVERSIÓN'!AK41</f>
        <v>0</v>
      </c>
      <c r="K37" s="7">
        <f>+'[2]INVERSIÓN'!AL41</f>
        <v>0</v>
      </c>
      <c r="L37" s="6"/>
      <c r="M37" s="6"/>
      <c r="N37" s="213"/>
      <c r="O37" s="225"/>
      <c r="P37" s="227"/>
      <c r="Q37" s="225"/>
      <c r="R37" s="225"/>
      <c r="S37" s="223"/>
      <c r="T37" s="223"/>
      <c r="U37" s="223"/>
      <c r="V37" s="224"/>
      <c r="W37" s="224"/>
      <c r="X37" s="224"/>
      <c r="Y37" s="213"/>
    </row>
    <row r="38" spans="1:25" ht="15">
      <c r="A38" s="231"/>
      <c r="B38" s="206"/>
      <c r="C38" s="206"/>
      <c r="D38" s="228" t="s">
        <v>153</v>
      </c>
      <c r="E38" s="215">
        <f>+'[2]INVERSIÓN'!S42</f>
        <v>104536133</v>
      </c>
      <c r="F38" s="215">
        <f>+'[2]INVERSIÓN'!T42</f>
        <v>104536133</v>
      </c>
      <c r="G38" s="218">
        <v>104536133</v>
      </c>
      <c r="H38" s="215"/>
      <c r="I38" s="215"/>
      <c r="J38" s="215">
        <f>+'[2]INVERSIÓN'!AK42</f>
        <v>30919667</v>
      </c>
      <c r="K38" s="218">
        <f>+'[2]INVERSIÓN'!AL42</f>
        <v>58123067</v>
      </c>
      <c r="L38" s="221"/>
      <c r="M38" s="221"/>
      <c r="N38" s="213"/>
      <c r="O38" s="225"/>
      <c r="P38" s="227"/>
      <c r="Q38" s="225"/>
      <c r="R38" s="225"/>
      <c r="S38" s="223"/>
      <c r="T38" s="223"/>
      <c r="U38" s="223"/>
      <c r="V38" s="224"/>
      <c r="W38" s="224"/>
      <c r="X38" s="224"/>
      <c r="Y38" s="213"/>
    </row>
    <row r="39" spans="1:25" ht="15">
      <c r="A39" s="231"/>
      <c r="B39" s="206"/>
      <c r="C39" s="206"/>
      <c r="D39" s="229"/>
      <c r="E39" s="216"/>
      <c r="F39" s="216"/>
      <c r="G39" s="219"/>
      <c r="H39" s="216"/>
      <c r="I39" s="216"/>
      <c r="J39" s="216"/>
      <c r="K39" s="219"/>
      <c r="L39" s="221"/>
      <c r="M39" s="221"/>
      <c r="N39" s="213"/>
      <c r="O39" s="225"/>
      <c r="P39" s="227"/>
      <c r="Q39" s="225"/>
      <c r="R39" s="225"/>
      <c r="S39" s="223"/>
      <c r="T39" s="223"/>
      <c r="U39" s="223"/>
      <c r="V39" s="224"/>
      <c r="W39" s="224"/>
      <c r="X39" s="224"/>
      <c r="Y39" s="213"/>
    </row>
    <row r="40" spans="1:25" ht="15">
      <c r="A40" s="231"/>
      <c r="B40" s="206"/>
      <c r="C40" s="206"/>
      <c r="D40" s="229"/>
      <c r="E40" s="216"/>
      <c r="F40" s="216"/>
      <c r="G40" s="219"/>
      <c r="H40" s="216"/>
      <c r="I40" s="216"/>
      <c r="J40" s="216"/>
      <c r="K40" s="219"/>
      <c r="L40" s="221"/>
      <c r="M40" s="221"/>
      <c r="N40" s="213"/>
      <c r="O40" s="225"/>
      <c r="P40" s="227"/>
      <c r="Q40" s="225"/>
      <c r="R40" s="225"/>
      <c r="S40" s="223"/>
      <c r="T40" s="223"/>
      <c r="U40" s="223"/>
      <c r="V40" s="224"/>
      <c r="W40" s="224"/>
      <c r="X40" s="224"/>
      <c r="Y40" s="213"/>
    </row>
    <row r="41" spans="1:25" ht="15">
      <c r="A41" s="231"/>
      <c r="B41" s="206"/>
      <c r="C41" s="206"/>
      <c r="D41" s="229"/>
      <c r="E41" s="217"/>
      <c r="F41" s="217"/>
      <c r="G41" s="220"/>
      <c r="H41" s="217"/>
      <c r="I41" s="217"/>
      <c r="J41" s="217"/>
      <c r="K41" s="220"/>
      <c r="L41" s="221"/>
      <c r="M41" s="221"/>
      <c r="N41" s="213"/>
      <c r="O41" s="225"/>
      <c r="P41" s="227"/>
      <c r="Q41" s="225"/>
      <c r="R41" s="225"/>
      <c r="S41" s="223"/>
      <c r="T41" s="223"/>
      <c r="U41" s="223"/>
      <c r="V41" s="224"/>
      <c r="W41" s="224"/>
      <c r="X41" s="224"/>
      <c r="Y41" s="213"/>
    </row>
    <row r="42" spans="1:25" ht="15.75" customHeight="1">
      <c r="A42" s="231"/>
      <c r="B42" s="206" t="s">
        <v>101</v>
      </c>
      <c r="C42" s="226" t="s">
        <v>220</v>
      </c>
      <c r="D42" s="12" t="s">
        <v>142</v>
      </c>
      <c r="E42" s="6">
        <v>1</v>
      </c>
      <c r="F42" s="6">
        <v>1</v>
      </c>
      <c r="G42" s="7">
        <v>1</v>
      </c>
      <c r="H42" s="7"/>
      <c r="I42" s="6"/>
      <c r="J42" s="6">
        <v>1</v>
      </c>
      <c r="K42" s="7">
        <v>1</v>
      </c>
      <c r="L42" s="7"/>
      <c r="M42" s="6"/>
      <c r="N42" s="213" t="s">
        <v>143</v>
      </c>
      <c r="O42" s="225" t="s">
        <v>144</v>
      </c>
      <c r="P42" s="227" t="s">
        <v>145</v>
      </c>
      <c r="Q42" s="225" t="s">
        <v>146</v>
      </c>
      <c r="R42" s="225" t="s">
        <v>143</v>
      </c>
      <c r="S42" s="223" t="s">
        <v>147</v>
      </c>
      <c r="T42" s="223" t="s">
        <v>147</v>
      </c>
      <c r="U42" s="223" t="s">
        <v>206</v>
      </c>
      <c r="V42" s="224" t="s">
        <v>148</v>
      </c>
      <c r="W42" s="224" t="s">
        <v>149</v>
      </c>
      <c r="X42" s="224" t="s">
        <v>150</v>
      </c>
      <c r="Y42" s="213">
        <v>126192</v>
      </c>
    </row>
    <row r="43" spans="1:25" ht="15.75" customHeight="1">
      <c r="A43" s="231"/>
      <c r="B43" s="206"/>
      <c r="C43" s="226"/>
      <c r="D43" s="140" t="s">
        <v>151</v>
      </c>
      <c r="E43" s="138">
        <v>279000000</v>
      </c>
      <c r="F43" s="138">
        <v>279000000</v>
      </c>
      <c r="G43" s="139">
        <v>279000000</v>
      </c>
      <c r="H43" s="138"/>
      <c r="I43" s="138"/>
      <c r="J43" s="138">
        <v>192202393</v>
      </c>
      <c r="K43" s="139">
        <v>195314232</v>
      </c>
      <c r="L43" s="139"/>
      <c r="M43" s="138"/>
      <c r="N43" s="213"/>
      <c r="O43" s="225"/>
      <c r="P43" s="227"/>
      <c r="Q43" s="225"/>
      <c r="R43" s="225"/>
      <c r="S43" s="223"/>
      <c r="T43" s="223"/>
      <c r="U43" s="223"/>
      <c r="V43" s="224"/>
      <c r="W43" s="224"/>
      <c r="X43" s="224"/>
      <c r="Y43" s="213"/>
    </row>
    <row r="44" spans="1:25" ht="15.75" customHeight="1">
      <c r="A44" s="231"/>
      <c r="B44" s="206"/>
      <c r="C44" s="226"/>
      <c r="D44" s="140" t="s">
        <v>152</v>
      </c>
      <c r="E44" s="6">
        <v>0</v>
      </c>
      <c r="F44" s="6">
        <v>0</v>
      </c>
      <c r="G44" s="7">
        <v>0</v>
      </c>
      <c r="H44" s="6"/>
      <c r="I44" s="6"/>
      <c r="J44" s="6">
        <v>0</v>
      </c>
      <c r="K44" s="7">
        <v>0</v>
      </c>
      <c r="L44" s="7"/>
      <c r="M44" s="6"/>
      <c r="N44" s="213"/>
      <c r="O44" s="225"/>
      <c r="P44" s="227"/>
      <c r="Q44" s="225"/>
      <c r="R44" s="225"/>
      <c r="S44" s="223"/>
      <c r="T44" s="223"/>
      <c r="U44" s="223"/>
      <c r="V44" s="224"/>
      <c r="W44" s="224"/>
      <c r="X44" s="224"/>
      <c r="Y44" s="213"/>
    </row>
    <row r="45" spans="1:25" ht="15.75" customHeight="1">
      <c r="A45" s="231"/>
      <c r="B45" s="206"/>
      <c r="C45" s="226"/>
      <c r="D45" s="214" t="s">
        <v>153</v>
      </c>
      <c r="E45" s="215">
        <v>131071351</v>
      </c>
      <c r="F45" s="215">
        <v>131071351</v>
      </c>
      <c r="G45" s="218">
        <v>131071351</v>
      </c>
      <c r="H45" s="222"/>
      <c r="I45" s="215"/>
      <c r="J45" s="221">
        <v>31286090</v>
      </c>
      <c r="K45" s="222">
        <v>110110532</v>
      </c>
      <c r="L45" s="222"/>
      <c r="M45" s="221"/>
      <c r="N45" s="213"/>
      <c r="O45" s="225"/>
      <c r="P45" s="227"/>
      <c r="Q45" s="225"/>
      <c r="R45" s="225"/>
      <c r="S45" s="223"/>
      <c r="T45" s="223"/>
      <c r="U45" s="223"/>
      <c r="V45" s="224"/>
      <c r="W45" s="224"/>
      <c r="X45" s="224"/>
      <c r="Y45" s="213"/>
    </row>
    <row r="46" spans="1:25" ht="15.75" customHeight="1">
      <c r="A46" s="231"/>
      <c r="B46" s="206"/>
      <c r="C46" s="226"/>
      <c r="D46" s="214"/>
      <c r="E46" s="216"/>
      <c r="F46" s="216"/>
      <c r="G46" s="219"/>
      <c r="H46" s="222"/>
      <c r="I46" s="216"/>
      <c r="J46" s="221"/>
      <c r="K46" s="222"/>
      <c r="L46" s="222"/>
      <c r="M46" s="221"/>
      <c r="N46" s="213"/>
      <c r="O46" s="225"/>
      <c r="P46" s="227"/>
      <c r="Q46" s="225"/>
      <c r="R46" s="225"/>
      <c r="S46" s="223"/>
      <c r="T46" s="223"/>
      <c r="U46" s="223"/>
      <c r="V46" s="224"/>
      <c r="W46" s="224"/>
      <c r="X46" s="224"/>
      <c r="Y46" s="213"/>
    </row>
    <row r="47" spans="1:25" ht="15.75" customHeight="1">
      <c r="A47" s="231"/>
      <c r="B47" s="206"/>
      <c r="C47" s="226"/>
      <c r="D47" s="214"/>
      <c r="E47" s="216"/>
      <c r="F47" s="216"/>
      <c r="G47" s="219"/>
      <c r="H47" s="222"/>
      <c r="I47" s="216"/>
      <c r="J47" s="221"/>
      <c r="K47" s="222"/>
      <c r="L47" s="222"/>
      <c r="M47" s="221"/>
      <c r="N47" s="213"/>
      <c r="O47" s="225"/>
      <c r="P47" s="227"/>
      <c r="Q47" s="225"/>
      <c r="R47" s="225"/>
      <c r="S47" s="223"/>
      <c r="T47" s="223"/>
      <c r="U47" s="223"/>
      <c r="V47" s="224"/>
      <c r="W47" s="224"/>
      <c r="X47" s="224"/>
      <c r="Y47" s="213"/>
    </row>
    <row r="48" spans="1:25" ht="15.75" customHeight="1">
      <c r="A48" s="231"/>
      <c r="B48" s="206"/>
      <c r="C48" s="226"/>
      <c r="D48" s="214"/>
      <c r="E48" s="217"/>
      <c r="F48" s="217"/>
      <c r="G48" s="220"/>
      <c r="H48" s="222"/>
      <c r="I48" s="217"/>
      <c r="J48" s="221"/>
      <c r="K48" s="222"/>
      <c r="L48" s="222"/>
      <c r="M48" s="221"/>
      <c r="N48" s="213"/>
      <c r="O48" s="225"/>
      <c r="P48" s="227"/>
      <c r="Q48" s="225"/>
      <c r="R48" s="225"/>
      <c r="S48" s="223"/>
      <c r="T48" s="223"/>
      <c r="U48" s="223"/>
      <c r="V48" s="224"/>
      <c r="W48" s="224"/>
      <c r="X48" s="224"/>
      <c r="Y48" s="213"/>
    </row>
    <row r="49" spans="1:25" ht="15.75" customHeight="1">
      <c r="A49" s="231"/>
      <c r="B49" s="206"/>
      <c r="C49" s="226" t="s">
        <v>155</v>
      </c>
      <c r="D49" s="12" t="s">
        <v>142</v>
      </c>
      <c r="E49" s="6">
        <v>1</v>
      </c>
      <c r="F49" s="6">
        <v>1</v>
      </c>
      <c r="G49" s="7">
        <v>1</v>
      </c>
      <c r="H49" s="7"/>
      <c r="I49" s="6"/>
      <c r="J49" s="6">
        <v>1</v>
      </c>
      <c r="K49" s="7">
        <v>1</v>
      </c>
      <c r="L49" s="7"/>
      <c r="M49" s="6"/>
      <c r="N49" s="225" t="s">
        <v>156</v>
      </c>
      <c r="O49" s="225" t="s">
        <v>157</v>
      </c>
      <c r="P49" s="225" t="s">
        <v>158</v>
      </c>
      <c r="Q49" s="225" t="s">
        <v>159</v>
      </c>
      <c r="R49" s="225" t="s">
        <v>143</v>
      </c>
      <c r="S49" s="223" t="s">
        <v>147</v>
      </c>
      <c r="T49" s="223" t="s">
        <v>147</v>
      </c>
      <c r="U49" s="223" t="s">
        <v>206</v>
      </c>
      <c r="V49" s="224" t="s">
        <v>148</v>
      </c>
      <c r="W49" s="224" t="s">
        <v>149</v>
      </c>
      <c r="X49" s="224" t="s">
        <v>150</v>
      </c>
      <c r="Y49" s="213">
        <v>753496</v>
      </c>
    </row>
    <row r="50" spans="1:25" ht="15.75" customHeight="1">
      <c r="A50" s="231"/>
      <c r="B50" s="206"/>
      <c r="C50" s="226"/>
      <c r="D50" s="140" t="s">
        <v>151</v>
      </c>
      <c r="E50" s="138">
        <v>93000000</v>
      </c>
      <c r="F50" s="138">
        <v>93000000</v>
      </c>
      <c r="G50" s="139">
        <v>93000000</v>
      </c>
      <c r="H50" s="138"/>
      <c r="I50" s="138"/>
      <c r="J50" s="138">
        <v>64067463</v>
      </c>
      <c r="K50" s="139">
        <v>65104743</v>
      </c>
      <c r="L50" s="139"/>
      <c r="M50" s="138"/>
      <c r="N50" s="225"/>
      <c r="O50" s="225"/>
      <c r="P50" s="225"/>
      <c r="Q50" s="225"/>
      <c r="R50" s="225"/>
      <c r="S50" s="223"/>
      <c r="T50" s="223"/>
      <c r="U50" s="223"/>
      <c r="V50" s="224"/>
      <c r="W50" s="224"/>
      <c r="X50" s="224"/>
      <c r="Y50" s="213"/>
    </row>
    <row r="51" spans="1:25" ht="15.75" customHeight="1">
      <c r="A51" s="231"/>
      <c r="B51" s="206"/>
      <c r="C51" s="226"/>
      <c r="D51" s="140" t="s">
        <v>152</v>
      </c>
      <c r="E51" s="6">
        <v>0</v>
      </c>
      <c r="F51" s="6">
        <v>0</v>
      </c>
      <c r="G51" s="7">
        <v>0</v>
      </c>
      <c r="H51" s="6"/>
      <c r="I51" s="6"/>
      <c r="J51" s="6">
        <v>0</v>
      </c>
      <c r="K51" s="7">
        <v>0</v>
      </c>
      <c r="L51" s="7"/>
      <c r="M51" s="6"/>
      <c r="N51" s="225"/>
      <c r="O51" s="225"/>
      <c r="P51" s="225"/>
      <c r="Q51" s="225"/>
      <c r="R51" s="225"/>
      <c r="S51" s="223"/>
      <c r="T51" s="223"/>
      <c r="U51" s="223"/>
      <c r="V51" s="224"/>
      <c r="W51" s="224"/>
      <c r="X51" s="224"/>
      <c r="Y51" s="213"/>
    </row>
    <row r="52" spans="1:25" ht="15.75" customHeight="1">
      <c r="A52" s="231"/>
      <c r="B52" s="206"/>
      <c r="C52" s="226"/>
      <c r="D52" s="214" t="s">
        <v>153</v>
      </c>
      <c r="E52" s="215">
        <v>43690449</v>
      </c>
      <c r="F52" s="215">
        <v>43690449</v>
      </c>
      <c r="G52" s="218">
        <v>43690449</v>
      </c>
      <c r="H52" s="215"/>
      <c r="I52" s="215"/>
      <c r="J52" s="221">
        <v>10428694</v>
      </c>
      <c r="K52" s="222">
        <v>36703510</v>
      </c>
      <c r="L52" s="222"/>
      <c r="M52" s="221"/>
      <c r="N52" s="225"/>
      <c r="O52" s="225"/>
      <c r="P52" s="225"/>
      <c r="Q52" s="225"/>
      <c r="R52" s="225"/>
      <c r="S52" s="223"/>
      <c r="T52" s="223"/>
      <c r="U52" s="223"/>
      <c r="V52" s="224"/>
      <c r="W52" s="224"/>
      <c r="X52" s="224"/>
      <c r="Y52" s="213"/>
    </row>
    <row r="53" spans="1:25" ht="15.75" customHeight="1">
      <c r="A53" s="231"/>
      <c r="B53" s="206"/>
      <c r="C53" s="226"/>
      <c r="D53" s="214"/>
      <c r="E53" s="216"/>
      <c r="F53" s="216"/>
      <c r="G53" s="219"/>
      <c r="H53" s="216"/>
      <c r="I53" s="216"/>
      <c r="J53" s="221"/>
      <c r="K53" s="222"/>
      <c r="L53" s="222"/>
      <c r="M53" s="221"/>
      <c r="N53" s="225"/>
      <c r="O53" s="225"/>
      <c r="P53" s="225"/>
      <c r="Q53" s="225"/>
      <c r="R53" s="225"/>
      <c r="S53" s="223"/>
      <c r="T53" s="223"/>
      <c r="U53" s="223"/>
      <c r="V53" s="224"/>
      <c r="W53" s="224"/>
      <c r="X53" s="224"/>
      <c r="Y53" s="213"/>
    </row>
    <row r="54" spans="1:25" ht="15.75" customHeight="1">
      <c r="A54" s="231"/>
      <c r="B54" s="206"/>
      <c r="C54" s="226"/>
      <c r="D54" s="214"/>
      <c r="E54" s="216"/>
      <c r="F54" s="216"/>
      <c r="G54" s="219"/>
      <c r="H54" s="216"/>
      <c r="I54" s="216"/>
      <c r="J54" s="221"/>
      <c r="K54" s="222"/>
      <c r="L54" s="222"/>
      <c r="M54" s="221"/>
      <c r="N54" s="225"/>
      <c r="O54" s="225"/>
      <c r="P54" s="225"/>
      <c r="Q54" s="225"/>
      <c r="R54" s="225"/>
      <c r="S54" s="223"/>
      <c r="T54" s="223"/>
      <c r="U54" s="223"/>
      <c r="V54" s="224"/>
      <c r="W54" s="224"/>
      <c r="X54" s="224"/>
      <c r="Y54" s="213"/>
    </row>
    <row r="55" spans="1:25" ht="15.75" customHeight="1">
      <c r="A55" s="231"/>
      <c r="B55" s="206"/>
      <c r="C55" s="226"/>
      <c r="D55" s="214"/>
      <c r="E55" s="217"/>
      <c r="F55" s="217"/>
      <c r="G55" s="220"/>
      <c r="H55" s="217"/>
      <c r="I55" s="217"/>
      <c r="J55" s="221"/>
      <c r="K55" s="222"/>
      <c r="L55" s="222"/>
      <c r="M55" s="221"/>
      <c r="N55" s="225"/>
      <c r="O55" s="225"/>
      <c r="P55" s="225"/>
      <c r="Q55" s="225"/>
      <c r="R55" s="225"/>
      <c r="S55" s="223"/>
      <c r="T55" s="223"/>
      <c r="U55" s="223"/>
      <c r="V55" s="224"/>
      <c r="W55" s="224"/>
      <c r="X55" s="224"/>
      <c r="Y55" s="213"/>
    </row>
    <row r="56" spans="1:25" ht="15.75" customHeight="1">
      <c r="A56" s="231"/>
      <c r="B56" s="206"/>
      <c r="C56" s="226" t="s">
        <v>160</v>
      </c>
      <c r="D56" s="12" t="s">
        <v>142</v>
      </c>
      <c r="E56" s="6">
        <v>1</v>
      </c>
      <c r="F56" s="6">
        <v>1</v>
      </c>
      <c r="G56" s="7">
        <v>1</v>
      </c>
      <c r="H56" s="7"/>
      <c r="I56" s="6"/>
      <c r="J56" s="6">
        <v>1</v>
      </c>
      <c r="K56" s="7">
        <v>1</v>
      </c>
      <c r="L56" s="7"/>
      <c r="M56" s="6"/>
      <c r="N56" s="206" t="s">
        <v>161</v>
      </c>
      <c r="O56" s="225" t="s">
        <v>162</v>
      </c>
      <c r="P56" s="225" t="s">
        <v>163</v>
      </c>
      <c r="Q56" s="225" t="s">
        <v>164</v>
      </c>
      <c r="R56" s="225" t="s">
        <v>143</v>
      </c>
      <c r="S56" s="223" t="s">
        <v>147</v>
      </c>
      <c r="T56" s="223" t="s">
        <v>147</v>
      </c>
      <c r="U56" s="223" t="s">
        <v>206</v>
      </c>
      <c r="V56" s="224" t="s">
        <v>148</v>
      </c>
      <c r="W56" s="224" t="s">
        <v>149</v>
      </c>
      <c r="X56" s="224" t="s">
        <v>150</v>
      </c>
      <c r="Y56" s="213">
        <v>1230539</v>
      </c>
    </row>
    <row r="57" spans="1:25" ht="15.75" customHeight="1">
      <c r="A57" s="231"/>
      <c r="B57" s="206"/>
      <c r="C57" s="226"/>
      <c r="D57" s="140" t="s">
        <v>151</v>
      </c>
      <c r="E57" s="138">
        <v>93000000</v>
      </c>
      <c r="F57" s="138">
        <v>93000000</v>
      </c>
      <c r="G57" s="139">
        <v>93000000</v>
      </c>
      <c r="H57" s="138"/>
      <c r="I57" s="138"/>
      <c r="J57" s="138">
        <v>64067463</v>
      </c>
      <c r="K57" s="139">
        <v>65104743</v>
      </c>
      <c r="L57" s="139"/>
      <c r="M57" s="138"/>
      <c r="N57" s="206"/>
      <c r="O57" s="225"/>
      <c r="P57" s="225"/>
      <c r="Q57" s="225"/>
      <c r="R57" s="225"/>
      <c r="S57" s="223"/>
      <c r="T57" s="223"/>
      <c r="U57" s="223"/>
      <c r="V57" s="224"/>
      <c r="W57" s="224"/>
      <c r="X57" s="224"/>
      <c r="Y57" s="213"/>
    </row>
    <row r="58" spans="1:25" ht="15.75" customHeight="1">
      <c r="A58" s="231"/>
      <c r="B58" s="206"/>
      <c r="C58" s="226"/>
      <c r="D58" s="140" t="s">
        <v>152</v>
      </c>
      <c r="E58" s="6">
        <v>0</v>
      </c>
      <c r="F58" s="6">
        <v>0</v>
      </c>
      <c r="G58" s="7">
        <v>0</v>
      </c>
      <c r="H58" s="6"/>
      <c r="I58" s="6"/>
      <c r="J58" s="6">
        <v>0</v>
      </c>
      <c r="K58" s="7">
        <v>0</v>
      </c>
      <c r="L58" s="7"/>
      <c r="M58" s="6"/>
      <c r="N58" s="206"/>
      <c r="O58" s="225"/>
      <c r="P58" s="225"/>
      <c r="Q58" s="225"/>
      <c r="R58" s="225"/>
      <c r="S58" s="223"/>
      <c r="T58" s="223"/>
      <c r="U58" s="223"/>
      <c r="V58" s="224"/>
      <c r="W58" s="224"/>
      <c r="X58" s="224"/>
      <c r="Y58" s="213"/>
    </row>
    <row r="59" spans="1:25" ht="15.75" customHeight="1">
      <c r="A59" s="231"/>
      <c r="B59" s="206"/>
      <c r="C59" s="226"/>
      <c r="D59" s="214" t="s">
        <v>153</v>
      </c>
      <c r="E59" s="215">
        <v>43690449</v>
      </c>
      <c r="F59" s="215">
        <v>43690449</v>
      </c>
      <c r="G59" s="218">
        <v>43690449</v>
      </c>
      <c r="H59" s="221"/>
      <c r="I59" s="215"/>
      <c r="J59" s="221">
        <v>10428694</v>
      </c>
      <c r="K59" s="222">
        <v>36703510</v>
      </c>
      <c r="L59" s="222"/>
      <c r="M59" s="221"/>
      <c r="N59" s="206"/>
      <c r="O59" s="225"/>
      <c r="P59" s="225"/>
      <c r="Q59" s="225"/>
      <c r="R59" s="225"/>
      <c r="S59" s="223"/>
      <c r="T59" s="223"/>
      <c r="U59" s="223"/>
      <c r="V59" s="224"/>
      <c r="W59" s="224"/>
      <c r="X59" s="224"/>
      <c r="Y59" s="213"/>
    </row>
    <row r="60" spans="1:25" ht="15.75" customHeight="1">
      <c r="A60" s="231"/>
      <c r="B60" s="206"/>
      <c r="C60" s="226"/>
      <c r="D60" s="214"/>
      <c r="E60" s="216"/>
      <c r="F60" s="216"/>
      <c r="G60" s="219"/>
      <c r="H60" s="221"/>
      <c r="I60" s="216"/>
      <c r="J60" s="221"/>
      <c r="K60" s="222"/>
      <c r="L60" s="222"/>
      <c r="M60" s="221"/>
      <c r="N60" s="206"/>
      <c r="O60" s="225"/>
      <c r="P60" s="225"/>
      <c r="Q60" s="225"/>
      <c r="R60" s="225"/>
      <c r="S60" s="223"/>
      <c r="T60" s="223"/>
      <c r="U60" s="223"/>
      <c r="V60" s="224"/>
      <c r="W60" s="224"/>
      <c r="X60" s="224"/>
      <c r="Y60" s="213"/>
    </row>
    <row r="61" spans="1:25" ht="15.75" customHeight="1">
      <c r="A61" s="231"/>
      <c r="B61" s="206"/>
      <c r="C61" s="226"/>
      <c r="D61" s="214"/>
      <c r="E61" s="216"/>
      <c r="F61" s="216"/>
      <c r="G61" s="219"/>
      <c r="H61" s="221"/>
      <c r="I61" s="216"/>
      <c r="J61" s="221"/>
      <c r="K61" s="222"/>
      <c r="L61" s="222"/>
      <c r="M61" s="221"/>
      <c r="N61" s="206"/>
      <c r="O61" s="225"/>
      <c r="P61" s="225"/>
      <c r="Q61" s="225"/>
      <c r="R61" s="225"/>
      <c r="S61" s="223"/>
      <c r="T61" s="223"/>
      <c r="U61" s="223"/>
      <c r="V61" s="224"/>
      <c r="W61" s="224"/>
      <c r="X61" s="224"/>
      <c r="Y61" s="213"/>
    </row>
    <row r="62" spans="1:25" ht="15.75" customHeight="1">
      <c r="A62" s="231"/>
      <c r="B62" s="206"/>
      <c r="C62" s="226"/>
      <c r="D62" s="214"/>
      <c r="E62" s="217"/>
      <c r="F62" s="217"/>
      <c r="G62" s="220"/>
      <c r="H62" s="221"/>
      <c r="I62" s="217"/>
      <c r="J62" s="221"/>
      <c r="K62" s="222"/>
      <c r="L62" s="222"/>
      <c r="M62" s="221"/>
      <c r="N62" s="206"/>
      <c r="O62" s="225"/>
      <c r="P62" s="225"/>
      <c r="Q62" s="225"/>
      <c r="R62" s="225"/>
      <c r="S62" s="223"/>
      <c r="T62" s="223"/>
      <c r="U62" s="223"/>
      <c r="V62" s="224"/>
      <c r="W62" s="224"/>
      <c r="X62" s="224"/>
      <c r="Y62" s="213"/>
    </row>
    <row r="63" spans="1:25" ht="15.75" customHeight="1">
      <c r="A63" s="231"/>
      <c r="B63" s="206"/>
      <c r="C63" s="226" t="s">
        <v>165</v>
      </c>
      <c r="D63" s="12" t="s">
        <v>142</v>
      </c>
      <c r="E63" s="6">
        <v>1</v>
      </c>
      <c r="F63" s="6">
        <v>1</v>
      </c>
      <c r="G63" s="7">
        <v>1</v>
      </c>
      <c r="H63" s="7"/>
      <c r="I63" s="6"/>
      <c r="J63" s="6">
        <v>1</v>
      </c>
      <c r="K63" s="7">
        <v>1</v>
      </c>
      <c r="L63" s="7"/>
      <c r="M63" s="6"/>
      <c r="N63" s="206" t="s">
        <v>166</v>
      </c>
      <c r="O63" s="225" t="s">
        <v>167</v>
      </c>
      <c r="P63" s="225" t="s">
        <v>168</v>
      </c>
      <c r="Q63" s="225" t="s">
        <v>169</v>
      </c>
      <c r="R63" s="225" t="s">
        <v>143</v>
      </c>
      <c r="S63" s="223" t="s">
        <v>147</v>
      </c>
      <c r="T63" s="223" t="s">
        <v>147</v>
      </c>
      <c r="U63" s="223" t="s">
        <v>206</v>
      </c>
      <c r="V63" s="224" t="s">
        <v>148</v>
      </c>
      <c r="W63" s="224" t="s">
        <v>149</v>
      </c>
      <c r="X63" s="224" t="s">
        <v>150</v>
      </c>
      <c r="Y63" s="213">
        <v>424038</v>
      </c>
    </row>
    <row r="64" spans="1:25" ht="15.75" customHeight="1">
      <c r="A64" s="231"/>
      <c r="B64" s="206"/>
      <c r="C64" s="226"/>
      <c r="D64" s="140" t="s">
        <v>151</v>
      </c>
      <c r="E64" s="138">
        <v>93000000</v>
      </c>
      <c r="F64" s="138">
        <v>93000000</v>
      </c>
      <c r="G64" s="139">
        <v>93000000</v>
      </c>
      <c r="H64" s="138"/>
      <c r="I64" s="138"/>
      <c r="J64" s="138">
        <v>64067463</v>
      </c>
      <c r="K64" s="139">
        <v>65104743</v>
      </c>
      <c r="L64" s="139"/>
      <c r="M64" s="138"/>
      <c r="N64" s="206"/>
      <c r="O64" s="225"/>
      <c r="P64" s="225"/>
      <c r="Q64" s="225"/>
      <c r="R64" s="225"/>
      <c r="S64" s="223"/>
      <c r="T64" s="223"/>
      <c r="U64" s="223"/>
      <c r="V64" s="224"/>
      <c r="W64" s="224"/>
      <c r="X64" s="224"/>
      <c r="Y64" s="213"/>
    </row>
    <row r="65" spans="1:25" ht="15.75" customHeight="1">
      <c r="A65" s="231"/>
      <c r="B65" s="206"/>
      <c r="C65" s="226"/>
      <c r="D65" s="140" t="s">
        <v>152</v>
      </c>
      <c r="E65" s="6">
        <v>0</v>
      </c>
      <c r="F65" s="6">
        <v>0</v>
      </c>
      <c r="G65" s="7">
        <v>0</v>
      </c>
      <c r="H65" s="6"/>
      <c r="I65" s="6"/>
      <c r="J65" s="6">
        <v>0</v>
      </c>
      <c r="K65" s="7">
        <v>0</v>
      </c>
      <c r="L65" s="7"/>
      <c r="M65" s="6"/>
      <c r="N65" s="206"/>
      <c r="O65" s="225"/>
      <c r="P65" s="225"/>
      <c r="Q65" s="225"/>
      <c r="R65" s="225"/>
      <c r="S65" s="223"/>
      <c r="T65" s="223"/>
      <c r="U65" s="223"/>
      <c r="V65" s="224"/>
      <c r="W65" s="224"/>
      <c r="X65" s="224"/>
      <c r="Y65" s="213"/>
    </row>
    <row r="66" spans="1:25" ht="15.75" customHeight="1">
      <c r="A66" s="231"/>
      <c r="B66" s="206"/>
      <c r="C66" s="226"/>
      <c r="D66" s="214" t="s">
        <v>153</v>
      </c>
      <c r="E66" s="215">
        <v>43690449</v>
      </c>
      <c r="F66" s="215">
        <v>43690449</v>
      </c>
      <c r="G66" s="218">
        <v>43690449</v>
      </c>
      <c r="H66" s="221"/>
      <c r="I66" s="215"/>
      <c r="J66" s="221">
        <v>10428694</v>
      </c>
      <c r="K66" s="222">
        <v>36703510</v>
      </c>
      <c r="L66" s="222"/>
      <c r="M66" s="221"/>
      <c r="N66" s="206"/>
      <c r="O66" s="225"/>
      <c r="P66" s="225"/>
      <c r="Q66" s="225"/>
      <c r="R66" s="225"/>
      <c r="S66" s="223"/>
      <c r="T66" s="223"/>
      <c r="U66" s="223"/>
      <c r="V66" s="224"/>
      <c r="W66" s="224"/>
      <c r="X66" s="224"/>
      <c r="Y66" s="213"/>
    </row>
    <row r="67" spans="1:25" ht="15.75" customHeight="1">
      <c r="A67" s="231"/>
      <c r="B67" s="206"/>
      <c r="C67" s="226"/>
      <c r="D67" s="214"/>
      <c r="E67" s="216"/>
      <c r="F67" s="216"/>
      <c r="G67" s="219"/>
      <c r="H67" s="221"/>
      <c r="I67" s="216"/>
      <c r="J67" s="221"/>
      <c r="K67" s="222"/>
      <c r="L67" s="222"/>
      <c r="M67" s="221"/>
      <c r="N67" s="206"/>
      <c r="O67" s="225"/>
      <c r="P67" s="225"/>
      <c r="Q67" s="225"/>
      <c r="R67" s="225"/>
      <c r="S67" s="223"/>
      <c r="T67" s="223"/>
      <c r="U67" s="223"/>
      <c r="V67" s="224"/>
      <c r="W67" s="224"/>
      <c r="X67" s="224"/>
      <c r="Y67" s="213"/>
    </row>
    <row r="68" spans="1:25" ht="15.75" customHeight="1">
      <c r="A68" s="231"/>
      <c r="B68" s="206"/>
      <c r="C68" s="226"/>
      <c r="D68" s="214"/>
      <c r="E68" s="216"/>
      <c r="F68" s="216"/>
      <c r="G68" s="219"/>
      <c r="H68" s="221"/>
      <c r="I68" s="216"/>
      <c r="J68" s="221"/>
      <c r="K68" s="222"/>
      <c r="L68" s="222"/>
      <c r="M68" s="221"/>
      <c r="N68" s="206"/>
      <c r="O68" s="225"/>
      <c r="P68" s="225"/>
      <c r="Q68" s="225"/>
      <c r="R68" s="225"/>
      <c r="S68" s="223"/>
      <c r="T68" s="223"/>
      <c r="U68" s="223"/>
      <c r="V68" s="224"/>
      <c r="W68" s="224"/>
      <c r="X68" s="224"/>
      <c r="Y68" s="213"/>
    </row>
    <row r="69" spans="1:25" ht="15.75" customHeight="1">
      <c r="A69" s="231"/>
      <c r="B69" s="206"/>
      <c r="C69" s="226"/>
      <c r="D69" s="214"/>
      <c r="E69" s="217"/>
      <c r="F69" s="217"/>
      <c r="G69" s="220"/>
      <c r="H69" s="221"/>
      <c r="I69" s="217"/>
      <c r="J69" s="221"/>
      <c r="K69" s="222"/>
      <c r="L69" s="222"/>
      <c r="M69" s="221"/>
      <c r="N69" s="206"/>
      <c r="O69" s="225"/>
      <c r="P69" s="225"/>
      <c r="Q69" s="225"/>
      <c r="R69" s="225"/>
      <c r="S69" s="223"/>
      <c r="T69" s="223"/>
      <c r="U69" s="223"/>
      <c r="V69" s="224"/>
      <c r="W69" s="224"/>
      <c r="X69" s="224"/>
      <c r="Y69" s="213"/>
    </row>
    <row r="70" spans="1:25" ht="15.75" customHeight="1">
      <c r="A70" s="231"/>
      <c r="B70" s="206"/>
      <c r="C70" s="226" t="s">
        <v>170</v>
      </c>
      <c r="D70" s="12" t="s">
        <v>142</v>
      </c>
      <c r="E70" s="6">
        <v>1</v>
      </c>
      <c r="F70" s="6">
        <v>1</v>
      </c>
      <c r="G70" s="7">
        <v>1</v>
      </c>
      <c r="H70" s="7"/>
      <c r="I70" s="6"/>
      <c r="J70" s="6">
        <v>1</v>
      </c>
      <c r="K70" s="7">
        <v>1</v>
      </c>
      <c r="L70" s="7"/>
      <c r="M70" s="6"/>
      <c r="N70" s="206" t="s">
        <v>171</v>
      </c>
      <c r="O70" s="225" t="s">
        <v>171</v>
      </c>
      <c r="P70" s="225" t="s">
        <v>172</v>
      </c>
      <c r="Q70" s="225" t="s">
        <v>173</v>
      </c>
      <c r="R70" s="225" t="s">
        <v>143</v>
      </c>
      <c r="S70" s="223" t="s">
        <v>147</v>
      </c>
      <c r="T70" s="223" t="s">
        <v>147</v>
      </c>
      <c r="U70" s="223" t="s">
        <v>206</v>
      </c>
      <c r="V70" s="224" t="s">
        <v>148</v>
      </c>
      <c r="W70" s="224" t="s">
        <v>149</v>
      </c>
      <c r="X70" s="224" t="s">
        <v>150</v>
      </c>
      <c r="Y70" s="213">
        <v>1315509</v>
      </c>
    </row>
    <row r="71" spans="1:25" ht="15.75" customHeight="1">
      <c r="A71" s="231"/>
      <c r="B71" s="206"/>
      <c r="C71" s="226"/>
      <c r="D71" s="140" t="s">
        <v>151</v>
      </c>
      <c r="E71" s="138">
        <v>93000000</v>
      </c>
      <c r="F71" s="138">
        <v>93000000</v>
      </c>
      <c r="G71" s="139">
        <v>93000000</v>
      </c>
      <c r="H71" s="138"/>
      <c r="I71" s="138"/>
      <c r="J71" s="138">
        <v>64067463</v>
      </c>
      <c r="K71" s="139">
        <v>65104743</v>
      </c>
      <c r="L71" s="139"/>
      <c r="M71" s="138"/>
      <c r="N71" s="206"/>
      <c r="O71" s="225"/>
      <c r="P71" s="225"/>
      <c r="Q71" s="225"/>
      <c r="R71" s="225"/>
      <c r="S71" s="223"/>
      <c r="T71" s="223"/>
      <c r="U71" s="223"/>
      <c r="V71" s="224"/>
      <c r="W71" s="224"/>
      <c r="X71" s="224"/>
      <c r="Y71" s="213"/>
    </row>
    <row r="72" spans="1:25" ht="15.75" customHeight="1">
      <c r="A72" s="231"/>
      <c r="B72" s="206"/>
      <c r="C72" s="226"/>
      <c r="D72" s="140" t="s">
        <v>152</v>
      </c>
      <c r="E72" s="6">
        <v>0</v>
      </c>
      <c r="F72" s="6">
        <v>0</v>
      </c>
      <c r="G72" s="7">
        <v>0</v>
      </c>
      <c r="H72" s="6"/>
      <c r="I72" s="6"/>
      <c r="J72" s="6">
        <v>0</v>
      </c>
      <c r="K72" s="7">
        <v>0</v>
      </c>
      <c r="L72" s="7"/>
      <c r="M72" s="6"/>
      <c r="N72" s="206"/>
      <c r="O72" s="225"/>
      <c r="P72" s="225"/>
      <c r="Q72" s="225"/>
      <c r="R72" s="225"/>
      <c r="S72" s="223"/>
      <c r="T72" s="223"/>
      <c r="U72" s="223"/>
      <c r="V72" s="224"/>
      <c r="W72" s="224"/>
      <c r="X72" s="224"/>
      <c r="Y72" s="213"/>
    </row>
    <row r="73" spans="1:25" ht="15.75" customHeight="1">
      <c r="A73" s="231"/>
      <c r="B73" s="206"/>
      <c r="C73" s="226"/>
      <c r="D73" s="214" t="s">
        <v>153</v>
      </c>
      <c r="E73" s="215">
        <v>43690449</v>
      </c>
      <c r="F73" s="215">
        <v>43690449</v>
      </c>
      <c r="G73" s="218">
        <v>43690449</v>
      </c>
      <c r="H73" s="221"/>
      <c r="I73" s="215"/>
      <c r="J73" s="221">
        <v>10428694</v>
      </c>
      <c r="K73" s="222">
        <v>36703510</v>
      </c>
      <c r="L73" s="222"/>
      <c r="M73" s="221"/>
      <c r="N73" s="206"/>
      <c r="O73" s="225"/>
      <c r="P73" s="225"/>
      <c r="Q73" s="225"/>
      <c r="R73" s="225"/>
      <c r="S73" s="223"/>
      <c r="T73" s="223"/>
      <c r="U73" s="223"/>
      <c r="V73" s="224"/>
      <c r="W73" s="224"/>
      <c r="X73" s="224"/>
      <c r="Y73" s="213"/>
    </row>
    <row r="74" spans="1:25" ht="15.75" customHeight="1">
      <c r="A74" s="231"/>
      <c r="B74" s="206"/>
      <c r="C74" s="226"/>
      <c r="D74" s="214"/>
      <c r="E74" s="216"/>
      <c r="F74" s="216"/>
      <c r="G74" s="219"/>
      <c r="H74" s="221"/>
      <c r="I74" s="216"/>
      <c r="J74" s="221"/>
      <c r="K74" s="222"/>
      <c r="L74" s="222"/>
      <c r="M74" s="221"/>
      <c r="N74" s="206"/>
      <c r="O74" s="225"/>
      <c r="P74" s="225"/>
      <c r="Q74" s="225"/>
      <c r="R74" s="225"/>
      <c r="S74" s="223"/>
      <c r="T74" s="223"/>
      <c r="U74" s="223"/>
      <c r="V74" s="224"/>
      <c r="W74" s="224"/>
      <c r="X74" s="224"/>
      <c r="Y74" s="213"/>
    </row>
    <row r="75" spans="1:25" ht="15.75" customHeight="1">
      <c r="A75" s="231"/>
      <c r="B75" s="206"/>
      <c r="C75" s="226"/>
      <c r="D75" s="214"/>
      <c r="E75" s="216"/>
      <c r="F75" s="216"/>
      <c r="G75" s="219"/>
      <c r="H75" s="221"/>
      <c r="I75" s="216"/>
      <c r="J75" s="221"/>
      <c r="K75" s="222"/>
      <c r="L75" s="222"/>
      <c r="M75" s="221"/>
      <c r="N75" s="206"/>
      <c r="O75" s="225"/>
      <c r="P75" s="225"/>
      <c r="Q75" s="225"/>
      <c r="R75" s="225"/>
      <c r="S75" s="223"/>
      <c r="T75" s="223"/>
      <c r="U75" s="223"/>
      <c r="V75" s="224"/>
      <c r="W75" s="224"/>
      <c r="X75" s="224"/>
      <c r="Y75" s="213"/>
    </row>
    <row r="76" spans="1:25" ht="15.75" customHeight="1">
      <c r="A76" s="231"/>
      <c r="B76" s="206"/>
      <c r="C76" s="226"/>
      <c r="D76" s="214"/>
      <c r="E76" s="217"/>
      <c r="F76" s="217"/>
      <c r="G76" s="220"/>
      <c r="H76" s="221"/>
      <c r="I76" s="217"/>
      <c r="J76" s="221"/>
      <c r="K76" s="222"/>
      <c r="L76" s="222"/>
      <c r="M76" s="221"/>
      <c r="N76" s="206"/>
      <c r="O76" s="225"/>
      <c r="P76" s="225"/>
      <c r="Q76" s="225"/>
      <c r="R76" s="225"/>
      <c r="S76" s="223"/>
      <c r="T76" s="223"/>
      <c r="U76" s="223"/>
      <c r="V76" s="224"/>
      <c r="W76" s="224"/>
      <c r="X76" s="224"/>
      <c r="Y76" s="213"/>
    </row>
    <row r="77" spans="1:25" ht="15.75" customHeight="1">
      <c r="A77" s="231"/>
      <c r="B77" s="206"/>
      <c r="C77" s="226" t="s">
        <v>174</v>
      </c>
      <c r="D77" s="12" t="s">
        <v>142</v>
      </c>
      <c r="E77" s="6">
        <v>1</v>
      </c>
      <c r="F77" s="6">
        <v>1</v>
      </c>
      <c r="G77" s="7">
        <v>1</v>
      </c>
      <c r="H77" s="6"/>
      <c r="I77" s="6"/>
      <c r="J77" s="6">
        <v>1</v>
      </c>
      <c r="K77" s="7">
        <v>1</v>
      </c>
      <c r="L77" s="7"/>
      <c r="M77" s="6"/>
      <c r="N77" s="206" t="s">
        <v>175</v>
      </c>
      <c r="O77" s="225" t="s">
        <v>176</v>
      </c>
      <c r="P77" s="225" t="s">
        <v>175</v>
      </c>
      <c r="Q77" s="225" t="s">
        <v>177</v>
      </c>
      <c r="R77" s="225" t="s">
        <v>143</v>
      </c>
      <c r="S77" s="223" t="s">
        <v>147</v>
      </c>
      <c r="T77" s="223" t="s">
        <v>147</v>
      </c>
      <c r="U77" s="223" t="s">
        <v>206</v>
      </c>
      <c r="V77" s="224" t="s">
        <v>148</v>
      </c>
      <c r="W77" s="224" t="s">
        <v>149</v>
      </c>
      <c r="X77" s="224" t="s">
        <v>150</v>
      </c>
      <c r="Y77" s="213">
        <v>140135</v>
      </c>
    </row>
    <row r="78" spans="1:25" ht="15.75" customHeight="1">
      <c r="A78" s="231"/>
      <c r="B78" s="206"/>
      <c r="C78" s="226"/>
      <c r="D78" s="140" t="s">
        <v>151</v>
      </c>
      <c r="E78" s="138">
        <v>93000000</v>
      </c>
      <c r="F78" s="138">
        <v>93000000</v>
      </c>
      <c r="G78" s="139">
        <v>93000000</v>
      </c>
      <c r="H78" s="138"/>
      <c r="I78" s="138"/>
      <c r="J78" s="138">
        <v>64067463</v>
      </c>
      <c r="K78" s="139">
        <v>65104743</v>
      </c>
      <c r="L78" s="139"/>
      <c r="M78" s="138"/>
      <c r="N78" s="206"/>
      <c r="O78" s="225"/>
      <c r="P78" s="225"/>
      <c r="Q78" s="225"/>
      <c r="R78" s="225"/>
      <c r="S78" s="223"/>
      <c r="T78" s="223"/>
      <c r="U78" s="223"/>
      <c r="V78" s="224"/>
      <c r="W78" s="224"/>
      <c r="X78" s="224"/>
      <c r="Y78" s="213"/>
    </row>
    <row r="79" spans="1:25" ht="15.75" customHeight="1">
      <c r="A79" s="231"/>
      <c r="B79" s="206"/>
      <c r="C79" s="226"/>
      <c r="D79" s="140" t="s">
        <v>152</v>
      </c>
      <c r="E79" s="6">
        <v>0</v>
      </c>
      <c r="F79" s="6">
        <v>0</v>
      </c>
      <c r="G79" s="7">
        <v>0</v>
      </c>
      <c r="H79" s="6"/>
      <c r="I79" s="6"/>
      <c r="J79" s="6">
        <v>0</v>
      </c>
      <c r="K79" s="7">
        <v>0</v>
      </c>
      <c r="L79" s="7"/>
      <c r="M79" s="6"/>
      <c r="N79" s="206"/>
      <c r="O79" s="225"/>
      <c r="P79" s="225"/>
      <c r="Q79" s="225"/>
      <c r="R79" s="225"/>
      <c r="S79" s="223"/>
      <c r="T79" s="223"/>
      <c r="U79" s="223"/>
      <c r="V79" s="224"/>
      <c r="W79" s="224"/>
      <c r="X79" s="224"/>
      <c r="Y79" s="213"/>
    </row>
    <row r="80" spans="1:25" ht="15.75" customHeight="1">
      <c r="A80" s="231"/>
      <c r="B80" s="206"/>
      <c r="C80" s="226"/>
      <c r="D80" s="214" t="s">
        <v>153</v>
      </c>
      <c r="E80" s="215">
        <v>43690449</v>
      </c>
      <c r="F80" s="215">
        <v>43690449</v>
      </c>
      <c r="G80" s="218">
        <v>43690449</v>
      </c>
      <c r="H80" s="221"/>
      <c r="I80" s="215"/>
      <c r="J80" s="221">
        <v>10428694</v>
      </c>
      <c r="K80" s="222">
        <v>36703510</v>
      </c>
      <c r="L80" s="222"/>
      <c r="M80" s="221"/>
      <c r="N80" s="206"/>
      <c r="O80" s="225"/>
      <c r="P80" s="225"/>
      <c r="Q80" s="225"/>
      <c r="R80" s="225"/>
      <c r="S80" s="223"/>
      <c r="T80" s="223"/>
      <c r="U80" s="223"/>
      <c r="V80" s="224"/>
      <c r="W80" s="224"/>
      <c r="X80" s="224"/>
      <c r="Y80" s="213"/>
    </row>
    <row r="81" spans="1:25" ht="15.75" customHeight="1">
      <c r="A81" s="231"/>
      <c r="B81" s="206"/>
      <c r="C81" s="226"/>
      <c r="D81" s="214"/>
      <c r="E81" s="216"/>
      <c r="F81" s="216"/>
      <c r="G81" s="219"/>
      <c r="H81" s="221"/>
      <c r="I81" s="216"/>
      <c r="J81" s="221"/>
      <c r="K81" s="222"/>
      <c r="L81" s="222"/>
      <c r="M81" s="221"/>
      <c r="N81" s="206"/>
      <c r="O81" s="225"/>
      <c r="P81" s="225"/>
      <c r="Q81" s="225"/>
      <c r="R81" s="225"/>
      <c r="S81" s="223"/>
      <c r="T81" s="223"/>
      <c r="U81" s="223"/>
      <c r="V81" s="224"/>
      <c r="W81" s="224"/>
      <c r="X81" s="224"/>
      <c r="Y81" s="213"/>
    </row>
    <row r="82" spans="1:25" ht="15.75" customHeight="1">
      <c r="A82" s="231"/>
      <c r="B82" s="206"/>
      <c r="C82" s="226"/>
      <c r="D82" s="214"/>
      <c r="E82" s="216"/>
      <c r="F82" s="216"/>
      <c r="G82" s="219"/>
      <c r="H82" s="221"/>
      <c r="I82" s="216"/>
      <c r="J82" s="221"/>
      <c r="K82" s="222"/>
      <c r="L82" s="222"/>
      <c r="M82" s="221"/>
      <c r="N82" s="206"/>
      <c r="O82" s="225"/>
      <c r="P82" s="225"/>
      <c r="Q82" s="225"/>
      <c r="R82" s="225"/>
      <c r="S82" s="223"/>
      <c r="T82" s="223"/>
      <c r="U82" s="223"/>
      <c r="V82" s="224"/>
      <c r="W82" s="224"/>
      <c r="X82" s="224"/>
      <c r="Y82" s="213"/>
    </row>
    <row r="83" spans="1:25" ht="15.75" customHeight="1">
      <c r="A83" s="231"/>
      <c r="B83" s="206"/>
      <c r="C83" s="226"/>
      <c r="D83" s="214"/>
      <c r="E83" s="217"/>
      <c r="F83" s="217"/>
      <c r="G83" s="220"/>
      <c r="H83" s="221"/>
      <c r="I83" s="217"/>
      <c r="J83" s="221"/>
      <c r="K83" s="222"/>
      <c r="L83" s="222"/>
      <c r="M83" s="221"/>
      <c r="N83" s="206"/>
      <c r="O83" s="225"/>
      <c r="P83" s="225"/>
      <c r="Q83" s="225"/>
      <c r="R83" s="225"/>
      <c r="S83" s="223"/>
      <c r="T83" s="223"/>
      <c r="U83" s="223"/>
      <c r="V83" s="224"/>
      <c r="W83" s="224"/>
      <c r="X83" s="224"/>
      <c r="Y83" s="213"/>
    </row>
    <row r="84" spans="1:25" ht="15.75" customHeight="1">
      <c r="A84" s="231"/>
      <c r="B84" s="206"/>
      <c r="C84" s="206" t="s">
        <v>210</v>
      </c>
      <c r="D84" s="12" t="s">
        <v>142</v>
      </c>
      <c r="E84" s="6">
        <v>1</v>
      </c>
      <c r="F84" s="6">
        <v>1</v>
      </c>
      <c r="G84" s="7">
        <v>1</v>
      </c>
      <c r="H84" s="13"/>
      <c r="I84" s="6"/>
      <c r="J84" s="6">
        <v>1</v>
      </c>
      <c r="K84" s="7">
        <v>1</v>
      </c>
      <c r="L84" s="14"/>
      <c r="M84" s="6"/>
      <c r="N84" s="225" t="s">
        <v>209</v>
      </c>
      <c r="O84" s="225" t="s">
        <v>209</v>
      </c>
      <c r="P84" s="225" t="s">
        <v>208</v>
      </c>
      <c r="Q84" s="225" t="s">
        <v>207</v>
      </c>
      <c r="R84" s="225" t="s">
        <v>143</v>
      </c>
      <c r="S84" s="223" t="s">
        <v>147</v>
      </c>
      <c r="T84" s="223" t="s">
        <v>147</v>
      </c>
      <c r="U84" s="223" t="s">
        <v>206</v>
      </c>
      <c r="V84" s="224" t="s">
        <v>148</v>
      </c>
      <c r="W84" s="224" t="s">
        <v>149</v>
      </c>
      <c r="X84" s="224" t="s">
        <v>150</v>
      </c>
      <c r="Y84" s="213">
        <v>883319</v>
      </c>
    </row>
    <row r="85" spans="1:25" ht="15.75" customHeight="1">
      <c r="A85" s="231"/>
      <c r="B85" s="206"/>
      <c r="C85" s="206"/>
      <c r="D85" s="140" t="s">
        <v>151</v>
      </c>
      <c r="E85" s="138">
        <v>93000000</v>
      </c>
      <c r="F85" s="138">
        <v>93000000</v>
      </c>
      <c r="G85" s="139">
        <v>93000000</v>
      </c>
      <c r="H85" s="138"/>
      <c r="I85" s="138"/>
      <c r="J85" s="138">
        <v>64067463</v>
      </c>
      <c r="K85" s="139">
        <v>65104743</v>
      </c>
      <c r="L85" s="139"/>
      <c r="M85" s="138"/>
      <c r="N85" s="225"/>
      <c r="O85" s="225"/>
      <c r="P85" s="225"/>
      <c r="Q85" s="225"/>
      <c r="R85" s="225"/>
      <c r="S85" s="223"/>
      <c r="T85" s="223"/>
      <c r="U85" s="223"/>
      <c r="V85" s="224"/>
      <c r="W85" s="224"/>
      <c r="X85" s="224"/>
      <c r="Y85" s="213"/>
    </row>
    <row r="86" spans="1:25" ht="15.75" customHeight="1">
      <c r="A86" s="231"/>
      <c r="B86" s="206"/>
      <c r="C86" s="206"/>
      <c r="D86" s="140" t="s">
        <v>152</v>
      </c>
      <c r="E86" s="6">
        <v>0</v>
      </c>
      <c r="F86" s="6">
        <v>0</v>
      </c>
      <c r="G86" s="7">
        <v>0</v>
      </c>
      <c r="H86" s="6"/>
      <c r="I86" s="6"/>
      <c r="J86" s="6">
        <v>0</v>
      </c>
      <c r="K86" s="7">
        <v>0</v>
      </c>
      <c r="L86" s="7"/>
      <c r="M86" s="6"/>
      <c r="N86" s="225"/>
      <c r="O86" s="225"/>
      <c r="P86" s="225"/>
      <c r="Q86" s="225"/>
      <c r="R86" s="225"/>
      <c r="S86" s="223"/>
      <c r="T86" s="223"/>
      <c r="U86" s="223"/>
      <c r="V86" s="224"/>
      <c r="W86" s="224"/>
      <c r="X86" s="224"/>
      <c r="Y86" s="213"/>
    </row>
    <row r="87" spans="1:25" ht="15.75" customHeight="1">
      <c r="A87" s="231"/>
      <c r="B87" s="206"/>
      <c r="C87" s="206"/>
      <c r="D87" s="214" t="s">
        <v>153</v>
      </c>
      <c r="E87" s="215">
        <v>43690449</v>
      </c>
      <c r="F87" s="215">
        <v>43690449</v>
      </c>
      <c r="G87" s="218">
        <v>43690449</v>
      </c>
      <c r="H87" s="221"/>
      <c r="I87" s="215"/>
      <c r="J87" s="221">
        <v>10428694</v>
      </c>
      <c r="K87" s="222">
        <v>36703510</v>
      </c>
      <c r="L87" s="222"/>
      <c r="M87" s="221"/>
      <c r="N87" s="225"/>
      <c r="O87" s="225"/>
      <c r="P87" s="225"/>
      <c r="Q87" s="225"/>
      <c r="R87" s="225"/>
      <c r="S87" s="223"/>
      <c r="T87" s="223"/>
      <c r="U87" s="223"/>
      <c r="V87" s="224"/>
      <c r="W87" s="224"/>
      <c r="X87" s="224"/>
      <c r="Y87" s="213"/>
    </row>
    <row r="88" spans="1:25" ht="15.75" customHeight="1">
      <c r="A88" s="231"/>
      <c r="B88" s="206"/>
      <c r="C88" s="206"/>
      <c r="D88" s="214"/>
      <c r="E88" s="216"/>
      <c r="F88" s="216"/>
      <c r="G88" s="219"/>
      <c r="H88" s="221"/>
      <c r="I88" s="216"/>
      <c r="J88" s="221"/>
      <c r="K88" s="222"/>
      <c r="L88" s="222"/>
      <c r="M88" s="221"/>
      <c r="N88" s="225"/>
      <c r="O88" s="225"/>
      <c r="P88" s="225"/>
      <c r="Q88" s="225"/>
      <c r="R88" s="225"/>
      <c r="S88" s="223"/>
      <c r="T88" s="223"/>
      <c r="U88" s="223"/>
      <c r="V88" s="224"/>
      <c r="W88" s="224"/>
      <c r="X88" s="224"/>
      <c r="Y88" s="213"/>
    </row>
    <row r="89" spans="1:25" ht="15.75" customHeight="1">
      <c r="A89" s="231"/>
      <c r="B89" s="206"/>
      <c r="C89" s="206"/>
      <c r="D89" s="214"/>
      <c r="E89" s="216"/>
      <c r="F89" s="216"/>
      <c r="G89" s="219"/>
      <c r="H89" s="221"/>
      <c r="I89" s="216"/>
      <c r="J89" s="221"/>
      <c r="K89" s="222"/>
      <c r="L89" s="222"/>
      <c r="M89" s="221"/>
      <c r="N89" s="225"/>
      <c r="O89" s="225"/>
      <c r="P89" s="225"/>
      <c r="Q89" s="225"/>
      <c r="R89" s="225"/>
      <c r="S89" s="223"/>
      <c r="T89" s="223"/>
      <c r="U89" s="223"/>
      <c r="V89" s="224"/>
      <c r="W89" s="224"/>
      <c r="X89" s="224"/>
      <c r="Y89" s="213"/>
    </row>
    <row r="90" spans="1:25" ht="15.75" customHeight="1">
      <c r="A90" s="231"/>
      <c r="B90" s="206"/>
      <c r="C90" s="206"/>
      <c r="D90" s="214"/>
      <c r="E90" s="217"/>
      <c r="F90" s="217"/>
      <c r="G90" s="220"/>
      <c r="H90" s="221"/>
      <c r="I90" s="217"/>
      <c r="J90" s="221"/>
      <c r="K90" s="222"/>
      <c r="L90" s="222"/>
      <c r="M90" s="221"/>
      <c r="N90" s="225"/>
      <c r="O90" s="225"/>
      <c r="P90" s="225"/>
      <c r="Q90" s="225"/>
      <c r="R90" s="225"/>
      <c r="S90" s="223"/>
      <c r="T90" s="223"/>
      <c r="U90" s="223"/>
      <c r="V90" s="224"/>
      <c r="W90" s="224"/>
      <c r="X90" s="224"/>
      <c r="Y90" s="213"/>
    </row>
    <row r="91" spans="1:25" ht="15.75" customHeight="1">
      <c r="A91" s="231"/>
      <c r="B91" s="206"/>
      <c r="C91" s="206" t="s">
        <v>178</v>
      </c>
      <c r="D91" s="12" t="s">
        <v>142</v>
      </c>
      <c r="E91" s="6">
        <v>1</v>
      </c>
      <c r="F91" s="6">
        <v>1</v>
      </c>
      <c r="G91" s="7">
        <v>1</v>
      </c>
      <c r="H91" s="7"/>
      <c r="I91" s="6"/>
      <c r="J91" s="6">
        <v>1</v>
      </c>
      <c r="K91" s="7">
        <v>1</v>
      </c>
      <c r="L91" s="7"/>
      <c r="M91" s="6"/>
      <c r="N91" s="206" t="s">
        <v>179</v>
      </c>
      <c r="O91" s="225" t="s">
        <v>180</v>
      </c>
      <c r="P91" s="225" t="s">
        <v>181</v>
      </c>
      <c r="Q91" s="225" t="s">
        <v>182</v>
      </c>
      <c r="R91" s="225" t="s">
        <v>143</v>
      </c>
      <c r="S91" s="223" t="s">
        <v>147</v>
      </c>
      <c r="T91" s="223" t="s">
        <v>147</v>
      </c>
      <c r="U91" s="223" t="s">
        <v>206</v>
      </c>
      <c r="V91" s="224" t="s">
        <v>148</v>
      </c>
      <c r="W91" s="224" t="s">
        <v>149</v>
      </c>
      <c r="X91" s="224" t="s">
        <v>150</v>
      </c>
      <c r="Y91" s="213">
        <v>475275</v>
      </c>
    </row>
    <row r="92" spans="1:25" ht="15.75" customHeight="1">
      <c r="A92" s="231"/>
      <c r="B92" s="206"/>
      <c r="C92" s="206"/>
      <c r="D92" s="140" t="s">
        <v>151</v>
      </c>
      <c r="E92" s="138">
        <v>93000000</v>
      </c>
      <c r="F92" s="138">
        <v>93000000</v>
      </c>
      <c r="G92" s="139">
        <v>93000000</v>
      </c>
      <c r="H92" s="138"/>
      <c r="I92" s="138"/>
      <c r="J92" s="138">
        <v>64067463</v>
      </c>
      <c r="K92" s="139">
        <v>65104743</v>
      </c>
      <c r="L92" s="139"/>
      <c r="M92" s="138"/>
      <c r="N92" s="206"/>
      <c r="O92" s="225"/>
      <c r="P92" s="225"/>
      <c r="Q92" s="225"/>
      <c r="R92" s="225"/>
      <c r="S92" s="223"/>
      <c r="T92" s="223"/>
      <c r="U92" s="223"/>
      <c r="V92" s="224"/>
      <c r="W92" s="224"/>
      <c r="X92" s="224"/>
      <c r="Y92" s="213"/>
    </row>
    <row r="93" spans="1:25" ht="15.75" customHeight="1">
      <c r="A93" s="231"/>
      <c r="B93" s="206"/>
      <c r="C93" s="206"/>
      <c r="D93" s="140" t="s">
        <v>152</v>
      </c>
      <c r="E93" s="6">
        <v>0</v>
      </c>
      <c r="F93" s="6">
        <v>0</v>
      </c>
      <c r="G93" s="7">
        <v>0</v>
      </c>
      <c r="H93" s="6"/>
      <c r="I93" s="6"/>
      <c r="J93" s="6">
        <v>0</v>
      </c>
      <c r="K93" s="7">
        <v>0</v>
      </c>
      <c r="L93" s="7"/>
      <c r="M93" s="6"/>
      <c r="N93" s="206"/>
      <c r="O93" s="225"/>
      <c r="P93" s="225"/>
      <c r="Q93" s="225"/>
      <c r="R93" s="225"/>
      <c r="S93" s="223"/>
      <c r="T93" s="223"/>
      <c r="U93" s="223"/>
      <c r="V93" s="224"/>
      <c r="W93" s="224"/>
      <c r="X93" s="224"/>
      <c r="Y93" s="213"/>
    </row>
    <row r="94" spans="1:25" ht="15.75" customHeight="1">
      <c r="A94" s="231"/>
      <c r="B94" s="206"/>
      <c r="C94" s="206"/>
      <c r="D94" s="214" t="s">
        <v>153</v>
      </c>
      <c r="E94" s="215">
        <v>43690449</v>
      </c>
      <c r="F94" s="215">
        <v>43690449</v>
      </c>
      <c r="G94" s="218">
        <v>43690449</v>
      </c>
      <c r="H94" s="221"/>
      <c r="I94" s="215"/>
      <c r="J94" s="221">
        <v>10428694</v>
      </c>
      <c r="K94" s="222">
        <v>36703510</v>
      </c>
      <c r="L94" s="222"/>
      <c r="M94" s="221"/>
      <c r="N94" s="206"/>
      <c r="O94" s="225"/>
      <c r="P94" s="225"/>
      <c r="Q94" s="225"/>
      <c r="R94" s="225"/>
      <c r="S94" s="223"/>
      <c r="T94" s="223"/>
      <c r="U94" s="223"/>
      <c r="V94" s="224"/>
      <c r="W94" s="224"/>
      <c r="X94" s="224"/>
      <c r="Y94" s="213"/>
    </row>
    <row r="95" spans="1:25" ht="15.75" customHeight="1">
      <c r="A95" s="231"/>
      <c r="B95" s="206"/>
      <c r="C95" s="206"/>
      <c r="D95" s="214"/>
      <c r="E95" s="216"/>
      <c r="F95" s="216"/>
      <c r="G95" s="219"/>
      <c r="H95" s="221"/>
      <c r="I95" s="216"/>
      <c r="J95" s="221"/>
      <c r="K95" s="222"/>
      <c r="L95" s="222"/>
      <c r="M95" s="221"/>
      <c r="N95" s="206"/>
      <c r="O95" s="225"/>
      <c r="P95" s="225"/>
      <c r="Q95" s="225"/>
      <c r="R95" s="225"/>
      <c r="S95" s="223"/>
      <c r="T95" s="223"/>
      <c r="U95" s="223"/>
      <c r="V95" s="224"/>
      <c r="W95" s="224"/>
      <c r="X95" s="224"/>
      <c r="Y95" s="213"/>
    </row>
    <row r="96" spans="1:25" ht="15.75" customHeight="1">
      <c r="A96" s="231"/>
      <c r="B96" s="206"/>
      <c r="C96" s="206"/>
      <c r="D96" s="214"/>
      <c r="E96" s="216"/>
      <c r="F96" s="216"/>
      <c r="G96" s="219"/>
      <c r="H96" s="221"/>
      <c r="I96" s="216">
        <v>0</v>
      </c>
      <c r="J96" s="221"/>
      <c r="K96" s="222"/>
      <c r="L96" s="222"/>
      <c r="M96" s="221"/>
      <c r="N96" s="206"/>
      <c r="O96" s="225"/>
      <c r="P96" s="225"/>
      <c r="Q96" s="225"/>
      <c r="R96" s="225"/>
      <c r="S96" s="223"/>
      <c r="T96" s="223"/>
      <c r="U96" s="223"/>
      <c r="V96" s="224"/>
      <c r="W96" s="224"/>
      <c r="X96" s="224"/>
      <c r="Y96" s="213"/>
    </row>
    <row r="97" spans="1:25" ht="15.75" customHeight="1">
      <c r="A97" s="231"/>
      <c r="B97" s="206"/>
      <c r="C97" s="206"/>
      <c r="D97" s="214"/>
      <c r="E97" s="217"/>
      <c r="F97" s="217"/>
      <c r="G97" s="220"/>
      <c r="H97" s="221"/>
      <c r="I97" s="217"/>
      <c r="J97" s="221"/>
      <c r="K97" s="222"/>
      <c r="L97" s="222"/>
      <c r="M97" s="221"/>
      <c r="N97" s="206"/>
      <c r="O97" s="225"/>
      <c r="P97" s="225"/>
      <c r="Q97" s="225"/>
      <c r="R97" s="225"/>
      <c r="S97" s="223"/>
      <c r="T97" s="223"/>
      <c r="U97" s="223"/>
      <c r="V97" s="224"/>
      <c r="W97" s="224"/>
      <c r="X97" s="224"/>
      <c r="Y97" s="213"/>
    </row>
    <row r="98" spans="1:72" s="20" customFormat="1" ht="15.75" customHeight="1">
      <c r="A98" s="231"/>
      <c r="B98" s="206"/>
      <c r="C98" s="206" t="s">
        <v>183</v>
      </c>
      <c r="D98" s="5" t="s">
        <v>184</v>
      </c>
      <c r="E98" s="6">
        <f>+E42+E49+E56+E63+E70+E77+E84+E91</f>
        <v>8</v>
      </c>
      <c r="F98" s="6">
        <f>+'[2]INVERSIÓN'!T15</f>
        <v>8</v>
      </c>
      <c r="G98" s="7">
        <v>8</v>
      </c>
      <c r="H98" s="15"/>
      <c r="I98" s="6"/>
      <c r="J98" s="6">
        <f>+'[2]INVERSIÓN'!AK15</f>
        <v>8</v>
      </c>
      <c r="K98" s="7">
        <f>+'[2]INVERSIÓN'!AL15</f>
        <v>8</v>
      </c>
      <c r="L98" s="16"/>
      <c r="M98" s="6"/>
      <c r="N98" s="207"/>
      <c r="O98" s="207"/>
      <c r="P98" s="207"/>
      <c r="Q98" s="207"/>
      <c r="R98" s="207"/>
      <c r="S98" s="207"/>
      <c r="T98" s="207"/>
      <c r="U98" s="207"/>
      <c r="V98" s="207"/>
      <c r="W98" s="207"/>
      <c r="X98" s="207"/>
      <c r="Y98" s="207"/>
      <c r="Z98" s="17"/>
      <c r="AA98" s="18"/>
      <c r="AB98" s="18"/>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9"/>
      <c r="BN98" s="19"/>
      <c r="BO98" s="19"/>
      <c r="BP98" s="19"/>
      <c r="BQ98" s="19"/>
      <c r="BR98" s="19"/>
      <c r="BS98" s="19"/>
      <c r="BT98" s="19"/>
    </row>
    <row r="99" spans="1:72" s="20" customFormat="1" ht="15.75" customHeight="1">
      <c r="A99" s="231"/>
      <c r="B99" s="206"/>
      <c r="C99" s="206"/>
      <c r="D99" s="5" t="s">
        <v>185</v>
      </c>
      <c r="E99" s="21">
        <f>'[2]INVERSIÓN'!S16</f>
        <v>930000000</v>
      </c>
      <c r="F99" s="21">
        <f>'[2]INVERSIÓN'!T16</f>
        <v>930000000</v>
      </c>
      <c r="G99" s="22">
        <f>G92+G85+G78+G71+G64+G57+G50+G43</f>
        <v>930000000</v>
      </c>
      <c r="H99" s="21"/>
      <c r="I99" s="21"/>
      <c r="J99" s="21">
        <f>+'[2]INVERSIÓN'!AK16</f>
        <v>640674634</v>
      </c>
      <c r="K99" s="22">
        <f>+'[2]INVERSIÓN'!AL16</f>
        <v>651047433</v>
      </c>
      <c r="L99" s="22"/>
      <c r="M99" s="21"/>
      <c r="N99" s="207"/>
      <c r="O99" s="207"/>
      <c r="P99" s="207"/>
      <c r="Q99" s="207"/>
      <c r="R99" s="207"/>
      <c r="S99" s="207"/>
      <c r="T99" s="207"/>
      <c r="U99" s="207"/>
      <c r="V99" s="207"/>
      <c r="W99" s="207"/>
      <c r="X99" s="207"/>
      <c r="Y99" s="207"/>
      <c r="Z99" s="17"/>
      <c r="AA99" s="18"/>
      <c r="AB99" s="18"/>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9"/>
      <c r="BN99" s="19"/>
      <c r="BO99" s="19"/>
      <c r="BP99" s="19"/>
      <c r="BQ99" s="19"/>
      <c r="BR99" s="19"/>
      <c r="BS99" s="19"/>
      <c r="BT99" s="19"/>
    </row>
    <row r="100" spans="1:72" s="20" customFormat="1" ht="15.75" customHeight="1">
      <c r="A100" s="231"/>
      <c r="B100" s="206"/>
      <c r="C100" s="206"/>
      <c r="D100" s="5" t="s">
        <v>186</v>
      </c>
      <c r="E100" s="23">
        <f>'[2]INVERSIÓN'!S18</f>
        <v>436904494</v>
      </c>
      <c r="F100" s="6">
        <f>+'[2]INVERSIÓN'!T18</f>
        <v>436904494</v>
      </c>
      <c r="G100" s="7">
        <f>G94+G87+G80+G73+G66+G59+G52+G45</f>
        <v>436904494</v>
      </c>
      <c r="H100" s="23"/>
      <c r="I100" s="23"/>
      <c r="J100" s="23">
        <f>+'[2]INVERSIÓN'!AK18</f>
        <v>104286948</v>
      </c>
      <c r="K100" s="145">
        <f>+'[2]INVERSIÓN'!AL18</f>
        <v>367035102</v>
      </c>
      <c r="L100" s="23"/>
      <c r="M100" s="23"/>
      <c r="N100" s="207"/>
      <c r="O100" s="207"/>
      <c r="P100" s="207"/>
      <c r="Q100" s="207"/>
      <c r="R100" s="207"/>
      <c r="S100" s="207"/>
      <c r="T100" s="207"/>
      <c r="U100" s="207"/>
      <c r="V100" s="207"/>
      <c r="W100" s="207"/>
      <c r="X100" s="207"/>
      <c r="Y100" s="207"/>
      <c r="Z100" s="17"/>
      <c r="AA100" s="18"/>
      <c r="AB100" s="18"/>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9"/>
      <c r="BN100" s="19"/>
      <c r="BO100" s="19"/>
      <c r="BP100" s="19"/>
      <c r="BQ100" s="19"/>
      <c r="BR100" s="19"/>
      <c r="BS100" s="19"/>
      <c r="BT100" s="19"/>
    </row>
    <row r="101" spans="1:72" s="27" customFormat="1" ht="35.45" customHeight="1">
      <c r="A101" s="208" t="s">
        <v>187</v>
      </c>
      <c r="B101" s="208"/>
      <c r="C101" s="208"/>
      <c r="D101" s="5" t="s">
        <v>188</v>
      </c>
      <c r="E101" s="24">
        <f>+E8+E15+E22+E29+E36+E99</f>
        <v>2700000000</v>
      </c>
      <c r="F101" s="24">
        <f>F8+F15+F22+F29+F36+F99</f>
        <v>2700000000</v>
      </c>
      <c r="G101" s="24">
        <v>2700000000</v>
      </c>
      <c r="H101" s="24">
        <f aca="true" t="shared" si="0" ref="H101:L101">H8+H15+H22+H29+H36+H99</f>
        <v>0</v>
      </c>
      <c r="I101" s="24">
        <f t="shared" si="0"/>
        <v>0</v>
      </c>
      <c r="J101" s="24">
        <f t="shared" si="0"/>
        <v>1857407466</v>
      </c>
      <c r="K101" s="24">
        <f t="shared" si="0"/>
        <v>1903367879</v>
      </c>
      <c r="L101" s="24">
        <f t="shared" si="0"/>
        <v>0</v>
      </c>
      <c r="M101" s="24">
        <f>M8+M15+M22+M29+M36+M99</f>
        <v>0</v>
      </c>
      <c r="N101" s="209"/>
      <c r="O101" s="209"/>
      <c r="P101" s="209"/>
      <c r="Q101" s="209"/>
      <c r="R101" s="209"/>
      <c r="S101" s="209"/>
      <c r="T101" s="209"/>
      <c r="U101" s="209"/>
      <c r="V101" s="209"/>
      <c r="W101" s="209"/>
      <c r="X101" s="209"/>
      <c r="Y101" s="209"/>
      <c r="Z101" s="25"/>
      <c r="AA101" s="18"/>
      <c r="AB101" s="18"/>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26"/>
      <c r="BN101" s="26"/>
      <c r="BO101" s="26"/>
      <c r="BP101" s="26"/>
      <c r="BQ101" s="26"/>
      <c r="BR101" s="26"/>
      <c r="BS101" s="26"/>
      <c r="BT101" s="26"/>
    </row>
    <row r="102" spans="1:72" s="27" customFormat="1" ht="35.45" customHeight="1">
      <c r="A102" s="208"/>
      <c r="B102" s="208"/>
      <c r="C102" s="208"/>
      <c r="D102" s="5" t="s">
        <v>189</v>
      </c>
      <c r="E102" s="24">
        <f>+E100+E38+E31+E24+E17+E10</f>
        <v>640546651</v>
      </c>
      <c r="F102" s="24">
        <f>+F100+F38+F31+F24+F17+F10</f>
        <v>640546651</v>
      </c>
      <c r="G102" s="24">
        <v>640546651</v>
      </c>
      <c r="H102" s="24">
        <f aca="true" t="shared" si="1" ref="H102:L102">+H100+H38+H31+H24+H17+H10</f>
        <v>0</v>
      </c>
      <c r="I102" s="24">
        <f t="shared" si="1"/>
        <v>0</v>
      </c>
      <c r="J102" s="24">
        <f t="shared" si="1"/>
        <v>191083648</v>
      </c>
      <c r="K102" s="24">
        <f t="shared" si="1"/>
        <v>502356169</v>
      </c>
      <c r="L102" s="24">
        <f t="shared" si="1"/>
        <v>0</v>
      </c>
      <c r="M102" s="24">
        <f>+M100+M38+M31+M24+M17+M10</f>
        <v>0</v>
      </c>
      <c r="N102" s="209"/>
      <c r="O102" s="209"/>
      <c r="P102" s="209"/>
      <c r="Q102" s="209"/>
      <c r="R102" s="209"/>
      <c r="S102" s="209"/>
      <c r="T102" s="209"/>
      <c r="U102" s="209"/>
      <c r="V102" s="209"/>
      <c r="W102" s="209"/>
      <c r="X102" s="209"/>
      <c r="Y102" s="209"/>
      <c r="Z102" s="25"/>
      <c r="AA102" s="18"/>
      <c r="AB102" s="18"/>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26"/>
      <c r="BN102" s="26"/>
      <c r="BO102" s="26"/>
      <c r="BP102" s="26"/>
      <c r="BQ102" s="26"/>
      <c r="BR102" s="26"/>
      <c r="BS102" s="26"/>
      <c r="BT102" s="26"/>
    </row>
    <row r="103" spans="1:26" ht="15">
      <c r="A103" s="210" t="s">
        <v>196</v>
      </c>
      <c r="B103" s="211"/>
      <c r="C103" s="211"/>
      <c r="D103" s="211"/>
      <c r="E103" s="211"/>
      <c r="F103" s="211"/>
      <c r="G103" s="211"/>
      <c r="H103" s="211"/>
      <c r="I103" s="211"/>
      <c r="J103" s="211"/>
      <c r="K103" s="211"/>
      <c r="L103" s="211"/>
      <c r="M103" s="211"/>
      <c r="N103" s="211"/>
      <c r="O103" s="211"/>
      <c r="P103" s="211"/>
      <c r="Q103" s="211"/>
      <c r="R103" s="211"/>
      <c r="S103" s="211"/>
      <c r="T103" s="211"/>
      <c r="U103" s="211"/>
      <c r="V103" s="211"/>
      <c r="W103" s="211"/>
      <c r="X103" s="211"/>
      <c r="Y103" s="211"/>
      <c r="Z103" s="28"/>
    </row>
    <row r="104" spans="5:26" ht="18" customHeight="1">
      <c r="E104" s="29"/>
      <c r="F104" s="29"/>
      <c r="G104" s="146"/>
      <c r="H104" s="29"/>
      <c r="I104" s="29"/>
      <c r="J104" s="29"/>
      <c r="K104" s="146"/>
      <c r="L104" s="29"/>
      <c r="M104" s="29"/>
      <c r="V104" s="212"/>
      <c r="W104" s="212"/>
      <c r="X104" s="212"/>
      <c r="Y104" s="212"/>
      <c r="Z104" s="30"/>
    </row>
    <row r="105" spans="2:72" ht="22.5" customHeight="1" hidden="1">
      <c r="B105" s="31"/>
      <c r="C105" s="32" t="s">
        <v>217</v>
      </c>
      <c r="D105" s="33">
        <v>930000000</v>
      </c>
      <c r="E105" s="34">
        <v>1</v>
      </c>
      <c r="F105" s="29"/>
      <c r="G105" s="147"/>
      <c r="H105" s="32" t="s">
        <v>205</v>
      </c>
      <c r="I105" s="33">
        <v>436904494</v>
      </c>
      <c r="J105" s="34">
        <v>1</v>
      </c>
      <c r="K105" s="146"/>
      <c r="S105" s="35"/>
      <c r="T105" s="35"/>
      <c r="U105" s="35"/>
      <c r="V105" s="1"/>
      <c r="W105" s="2"/>
      <c r="X105" s="2"/>
      <c r="Y105" s="1"/>
      <c r="AA105" s="1"/>
      <c r="AB105" s="1"/>
      <c r="BQ105" s="3"/>
      <c r="BR105" s="3"/>
      <c r="BS105" s="3"/>
      <c r="BT105" s="3"/>
    </row>
    <row r="106" spans="2:72" ht="15" hidden="1">
      <c r="B106" s="36">
        <v>1</v>
      </c>
      <c r="C106" s="37" t="s">
        <v>154</v>
      </c>
      <c r="D106" s="38">
        <v>0.3</v>
      </c>
      <c r="E106" s="39">
        <f>D106*D105/E105</f>
        <v>279000000</v>
      </c>
      <c r="F106" s="29"/>
      <c r="G106" s="148">
        <v>1</v>
      </c>
      <c r="H106" s="37" t="s">
        <v>154</v>
      </c>
      <c r="I106" s="38">
        <v>0.3</v>
      </c>
      <c r="J106" s="39">
        <v>131071351</v>
      </c>
      <c r="K106" s="146"/>
      <c r="S106" s="35"/>
      <c r="T106" s="35"/>
      <c r="U106" s="35"/>
      <c r="V106" s="1"/>
      <c r="W106" s="2"/>
      <c r="X106" s="2"/>
      <c r="Y106" s="1"/>
      <c r="AA106" s="1"/>
      <c r="AB106" s="1"/>
      <c r="BQ106" s="3"/>
      <c r="BR106" s="3"/>
      <c r="BS106" s="3"/>
      <c r="BT106" s="3"/>
    </row>
    <row r="107" spans="2:72" ht="15" hidden="1">
      <c r="B107" s="36">
        <v>2</v>
      </c>
      <c r="C107" s="37" t="s">
        <v>155</v>
      </c>
      <c r="D107" s="38">
        <v>0.1</v>
      </c>
      <c r="E107" s="39">
        <f>D107*D105/E105</f>
        <v>93000000</v>
      </c>
      <c r="F107" s="29"/>
      <c r="G107" s="148">
        <v>2</v>
      </c>
      <c r="H107" s="37" t="s">
        <v>155</v>
      </c>
      <c r="I107" s="38">
        <v>0.1</v>
      </c>
      <c r="J107" s="39">
        <v>43690449</v>
      </c>
      <c r="K107" s="146"/>
      <c r="S107" s="35"/>
      <c r="T107" s="35"/>
      <c r="U107" s="35"/>
      <c r="V107" s="1"/>
      <c r="W107" s="2"/>
      <c r="X107" s="2"/>
      <c r="Y107" s="1"/>
      <c r="AA107" s="1"/>
      <c r="AB107" s="1"/>
      <c r="BQ107" s="3"/>
      <c r="BR107" s="3"/>
      <c r="BS107" s="3"/>
      <c r="BT107" s="3"/>
    </row>
    <row r="108" spans="2:72" ht="15" hidden="1">
      <c r="B108" s="36">
        <v>3</v>
      </c>
      <c r="C108" s="37" t="s">
        <v>160</v>
      </c>
      <c r="D108" s="38">
        <v>0.1</v>
      </c>
      <c r="E108" s="39">
        <f>D108*D105/E105</f>
        <v>93000000</v>
      </c>
      <c r="F108" s="29"/>
      <c r="G108" s="148">
        <v>3</v>
      </c>
      <c r="H108" s="37" t="s">
        <v>160</v>
      </c>
      <c r="I108" s="38">
        <v>0.1</v>
      </c>
      <c r="J108" s="39">
        <v>43690449</v>
      </c>
      <c r="K108" s="146"/>
      <c r="S108" s="35"/>
      <c r="T108" s="35"/>
      <c r="U108" s="35"/>
      <c r="V108" s="1"/>
      <c r="W108" s="2"/>
      <c r="X108" s="2"/>
      <c r="Y108" s="1"/>
      <c r="AA108" s="1"/>
      <c r="AB108" s="1"/>
      <c r="BQ108" s="3"/>
      <c r="BR108" s="3"/>
      <c r="BS108" s="3"/>
      <c r="BT108" s="3"/>
    </row>
    <row r="109" spans="2:72" ht="15" hidden="1">
      <c r="B109" s="36">
        <v>4</v>
      </c>
      <c r="C109" s="37" t="s">
        <v>165</v>
      </c>
      <c r="D109" s="38">
        <v>0.1</v>
      </c>
      <c r="E109" s="39">
        <f>D109*D105/E105</f>
        <v>93000000</v>
      </c>
      <c r="F109" s="29"/>
      <c r="G109" s="148">
        <v>4</v>
      </c>
      <c r="H109" s="37" t="s">
        <v>165</v>
      </c>
      <c r="I109" s="38">
        <v>0.1</v>
      </c>
      <c r="J109" s="39">
        <v>43690449</v>
      </c>
      <c r="K109" s="146"/>
      <c r="S109" s="35"/>
      <c r="T109" s="35"/>
      <c r="U109" s="35"/>
      <c r="V109" s="1"/>
      <c r="W109" s="2"/>
      <c r="X109" s="2"/>
      <c r="Y109" s="1"/>
      <c r="AA109" s="1"/>
      <c r="AB109" s="1"/>
      <c r="BQ109" s="3"/>
      <c r="BR109" s="3"/>
      <c r="BS109" s="3"/>
      <c r="BT109" s="3"/>
    </row>
    <row r="110" spans="2:72" ht="15" hidden="1">
      <c r="B110" s="36">
        <v>5</v>
      </c>
      <c r="C110" s="37" t="s">
        <v>170</v>
      </c>
      <c r="D110" s="38">
        <v>0.1</v>
      </c>
      <c r="E110" s="39">
        <f>D110*D105/E105</f>
        <v>93000000</v>
      </c>
      <c r="F110" s="29"/>
      <c r="G110" s="148">
        <v>5</v>
      </c>
      <c r="H110" s="37" t="s">
        <v>170</v>
      </c>
      <c r="I110" s="38">
        <v>0.1</v>
      </c>
      <c r="J110" s="39">
        <v>43690449</v>
      </c>
      <c r="K110" s="146"/>
      <c r="S110" s="35"/>
      <c r="T110" s="35"/>
      <c r="U110" s="35"/>
      <c r="V110" s="1"/>
      <c r="W110" s="2"/>
      <c r="X110" s="2"/>
      <c r="Y110" s="1"/>
      <c r="AA110" s="1"/>
      <c r="AB110" s="1"/>
      <c r="BQ110" s="3"/>
      <c r="BR110" s="3"/>
      <c r="BS110" s="3"/>
      <c r="BT110" s="3"/>
    </row>
    <row r="111" spans="2:72" ht="15" hidden="1">
      <c r="B111" s="36">
        <v>6</v>
      </c>
      <c r="C111" s="37" t="s">
        <v>174</v>
      </c>
      <c r="D111" s="38">
        <v>0.1</v>
      </c>
      <c r="E111" s="39">
        <f>D111*D105/E105</f>
        <v>93000000</v>
      </c>
      <c r="F111" s="29"/>
      <c r="G111" s="148">
        <v>6</v>
      </c>
      <c r="H111" s="37" t="s">
        <v>174</v>
      </c>
      <c r="I111" s="38">
        <v>0.1</v>
      </c>
      <c r="J111" s="39">
        <v>43690449</v>
      </c>
      <c r="K111" s="146"/>
      <c r="S111" s="35"/>
      <c r="T111" s="35"/>
      <c r="U111" s="35"/>
      <c r="V111" s="1"/>
      <c r="W111" s="2"/>
      <c r="X111" s="2"/>
      <c r="Y111" s="1"/>
      <c r="AA111" s="1"/>
      <c r="AB111" s="1"/>
      <c r="BQ111" s="3"/>
      <c r="BR111" s="3"/>
      <c r="BS111" s="3"/>
      <c r="BT111" s="3"/>
    </row>
    <row r="112" spans="2:72" ht="15" hidden="1">
      <c r="B112" s="36">
        <v>7</v>
      </c>
      <c r="C112" s="37" t="s">
        <v>210</v>
      </c>
      <c r="D112" s="38">
        <v>0.1</v>
      </c>
      <c r="E112" s="39">
        <f>D112*D105/E105</f>
        <v>93000000</v>
      </c>
      <c r="F112" s="29"/>
      <c r="G112" s="148">
        <v>7</v>
      </c>
      <c r="H112" s="37" t="s">
        <v>210</v>
      </c>
      <c r="I112" s="38">
        <v>0.1</v>
      </c>
      <c r="J112" s="39">
        <v>43690449</v>
      </c>
      <c r="K112" s="146"/>
      <c r="S112" s="35"/>
      <c r="T112" s="35"/>
      <c r="U112" s="35"/>
      <c r="V112" s="1"/>
      <c r="W112" s="2"/>
      <c r="X112" s="2"/>
      <c r="Y112" s="1"/>
      <c r="AA112" s="1"/>
      <c r="AB112" s="1"/>
      <c r="BQ112" s="3"/>
      <c r="BR112" s="3"/>
      <c r="BS112" s="3"/>
      <c r="BT112" s="3"/>
    </row>
    <row r="113" spans="2:72" ht="15" hidden="1">
      <c r="B113" s="36">
        <v>8</v>
      </c>
      <c r="C113" s="37" t="s">
        <v>178</v>
      </c>
      <c r="D113" s="38">
        <v>0.1</v>
      </c>
      <c r="E113" s="39">
        <f>D113*D105/E105</f>
        <v>93000000</v>
      </c>
      <c r="F113" s="29"/>
      <c r="G113" s="148">
        <v>8</v>
      </c>
      <c r="H113" s="37" t="s">
        <v>178</v>
      </c>
      <c r="I113" s="38">
        <v>0.1</v>
      </c>
      <c r="J113" s="39">
        <v>43690449</v>
      </c>
      <c r="K113" s="146"/>
      <c r="S113" s="35"/>
      <c r="T113" s="35"/>
      <c r="U113" s="35"/>
      <c r="V113" s="1"/>
      <c r="W113" s="2"/>
      <c r="X113" s="2"/>
      <c r="Y113" s="1"/>
      <c r="AA113" s="1"/>
      <c r="AB113" s="1"/>
      <c r="BQ113" s="3"/>
      <c r="BR113" s="3"/>
      <c r="BS113" s="3"/>
      <c r="BT113" s="3"/>
    </row>
    <row r="114" spans="2:72" ht="15" hidden="1">
      <c r="B114" s="31"/>
      <c r="C114" s="40"/>
      <c r="D114" s="41">
        <f>SUM(D106:D113)</f>
        <v>0.9999999999999999</v>
      </c>
      <c r="E114" s="42">
        <f>SUM(E106:E113)</f>
        <v>930000000</v>
      </c>
      <c r="F114" s="29"/>
      <c r="G114" s="147"/>
      <c r="H114" s="40"/>
      <c r="I114" s="41">
        <f>SUM(I106:I113)</f>
        <v>0.9999999999999999</v>
      </c>
      <c r="J114" s="42">
        <f>SUM(J106:J113)</f>
        <v>436904494</v>
      </c>
      <c r="K114" s="146"/>
      <c r="S114" s="35"/>
      <c r="T114" s="35"/>
      <c r="U114" s="35"/>
      <c r="V114" s="1"/>
      <c r="W114" s="2"/>
      <c r="X114" s="2"/>
      <c r="Y114" s="1"/>
      <c r="AA114" s="1"/>
      <c r="AB114" s="1"/>
      <c r="BQ114" s="3"/>
      <c r="BR114" s="3"/>
      <c r="BS114" s="3"/>
      <c r="BT114" s="3"/>
    </row>
    <row r="115" spans="5:25" ht="15" hidden="1">
      <c r="E115" s="29"/>
      <c r="F115" s="29"/>
      <c r="J115" s="29"/>
      <c r="K115" s="146"/>
      <c r="O115" s="29"/>
      <c r="W115" s="35"/>
      <c r="X115" s="35"/>
      <c r="Y115" s="35"/>
    </row>
    <row r="116" spans="5:25" ht="15" hidden="1">
      <c r="E116" s="29"/>
      <c r="F116" s="29"/>
      <c r="G116" s="146"/>
      <c r="H116" s="29"/>
      <c r="I116" s="29"/>
      <c r="J116" s="29"/>
      <c r="K116" s="146"/>
      <c r="L116" s="29"/>
      <c r="M116" s="29"/>
      <c r="W116" s="35"/>
      <c r="X116" s="35"/>
      <c r="Y116" s="35"/>
    </row>
    <row r="117" spans="5:25" ht="15" hidden="1">
      <c r="E117" s="29"/>
      <c r="F117" s="29"/>
      <c r="G117" s="146"/>
      <c r="H117" s="29"/>
      <c r="I117" s="29"/>
      <c r="J117" s="29"/>
      <c r="K117" s="146"/>
      <c r="L117" s="29"/>
      <c r="M117" s="29"/>
      <c r="W117" s="35"/>
      <c r="X117" s="35"/>
      <c r="Y117" s="35"/>
    </row>
    <row r="118" spans="2:10" ht="30" hidden="1">
      <c r="B118" s="31"/>
      <c r="C118" s="32" t="s">
        <v>242</v>
      </c>
      <c r="D118" s="33">
        <v>640674634</v>
      </c>
      <c r="E118" s="34">
        <v>1</v>
      </c>
      <c r="F118" s="43"/>
      <c r="G118" s="44"/>
      <c r="H118" s="45" t="s">
        <v>204</v>
      </c>
      <c r="I118" s="33">
        <v>104286948</v>
      </c>
      <c r="J118" s="34">
        <v>1</v>
      </c>
    </row>
    <row r="119" spans="2:10" ht="15" hidden="1">
      <c r="B119" s="36">
        <v>1</v>
      </c>
      <c r="C119" s="37" t="s">
        <v>154</v>
      </c>
      <c r="D119" s="38">
        <v>0.3</v>
      </c>
      <c r="E119" s="39">
        <v>192202393</v>
      </c>
      <c r="F119" s="47"/>
      <c r="G119" s="44">
        <v>1</v>
      </c>
      <c r="H119" s="48" t="s">
        <v>154</v>
      </c>
      <c r="I119" s="38">
        <v>0.3</v>
      </c>
      <c r="J119" s="39">
        <v>31286090</v>
      </c>
    </row>
    <row r="120" spans="2:10" ht="15" hidden="1">
      <c r="B120" s="36">
        <v>2</v>
      </c>
      <c r="C120" s="37" t="s">
        <v>155</v>
      </c>
      <c r="D120" s="38">
        <v>0.1</v>
      </c>
      <c r="E120" s="39">
        <v>64067463</v>
      </c>
      <c r="F120" s="47"/>
      <c r="G120" s="44">
        <v>2</v>
      </c>
      <c r="H120" s="48" t="s">
        <v>155</v>
      </c>
      <c r="I120" s="38">
        <v>0.1</v>
      </c>
      <c r="J120" s="39">
        <v>10428694</v>
      </c>
    </row>
    <row r="121" spans="2:10" ht="15" hidden="1">
      <c r="B121" s="36">
        <v>3</v>
      </c>
      <c r="C121" s="37" t="s">
        <v>160</v>
      </c>
      <c r="D121" s="38">
        <v>0.1</v>
      </c>
      <c r="E121" s="39">
        <v>64067463</v>
      </c>
      <c r="F121" s="47"/>
      <c r="G121" s="44">
        <v>3</v>
      </c>
      <c r="H121" s="48" t="s">
        <v>160</v>
      </c>
      <c r="I121" s="38">
        <v>0.1</v>
      </c>
      <c r="J121" s="39">
        <v>10428694</v>
      </c>
    </row>
    <row r="122" spans="2:10" ht="15" hidden="1">
      <c r="B122" s="36">
        <v>4</v>
      </c>
      <c r="C122" s="37" t="s">
        <v>165</v>
      </c>
      <c r="D122" s="38">
        <v>0.1</v>
      </c>
      <c r="E122" s="39">
        <v>64067463</v>
      </c>
      <c r="F122" s="47"/>
      <c r="G122" s="44">
        <v>4</v>
      </c>
      <c r="H122" s="48" t="s">
        <v>165</v>
      </c>
      <c r="I122" s="38">
        <v>0.1</v>
      </c>
      <c r="J122" s="39">
        <v>10428694</v>
      </c>
    </row>
    <row r="123" spans="2:10" ht="15" hidden="1">
      <c r="B123" s="36">
        <v>5</v>
      </c>
      <c r="C123" s="37" t="s">
        <v>170</v>
      </c>
      <c r="D123" s="38">
        <v>0.1</v>
      </c>
      <c r="E123" s="39">
        <v>64067463</v>
      </c>
      <c r="F123" s="47"/>
      <c r="G123" s="44">
        <v>5</v>
      </c>
      <c r="H123" s="48" t="s">
        <v>170</v>
      </c>
      <c r="I123" s="38">
        <v>0.1</v>
      </c>
      <c r="J123" s="39">
        <v>10428694</v>
      </c>
    </row>
    <row r="124" spans="2:10" ht="15" hidden="1">
      <c r="B124" s="36">
        <v>6</v>
      </c>
      <c r="C124" s="37" t="s">
        <v>174</v>
      </c>
      <c r="D124" s="38">
        <v>0.1</v>
      </c>
      <c r="E124" s="39">
        <v>64067463</v>
      </c>
      <c r="F124" s="47"/>
      <c r="G124" s="44">
        <v>6</v>
      </c>
      <c r="H124" s="48" t="s">
        <v>174</v>
      </c>
      <c r="I124" s="38">
        <v>0.1</v>
      </c>
      <c r="J124" s="39">
        <v>10428694</v>
      </c>
    </row>
    <row r="125" spans="2:10" ht="15" hidden="1">
      <c r="B125" s="36">
        <v>7</v>
      </c>
      <c r="C125" s="37" t="s">
        <v>210</v>
      </c>
      <c r="D125" s="38">
        <v>0.1</v>
      </c>
      <c r="E125" s="39">
        <v>64067463</v>
      </c>
      <c r="F125" s="47"/>
      <c r="G125" s="44">
        <v>7</v>
      </c>
      <c r="H125" s="37" t="s">
        <v>210</v>
      </c>
      <c r="I125" s="38">
        <v>0.1</v>
      </c>
      <c r="J125" s="39">
        <v>10428694</v>
      </c>
    </row>
    <row r="126" spans="2:10" ht="15" hidden="1">
      <c r="B126" s="36">
        <v>8</v>
      </c>
      <c r="C126" s="37" t="s">
        <v>178</v>
      </c>
      <c r="D126" s="38">
        <v>0.1</v>
      </c>
      <c r="E126" s="39">
        <v>64067463</v>
      </c>
      <c r="F126" s="47"/>
      <c r="G126" s="44">
        <v>8</v>
      </c>
      <c r="H126" s="48" t="s">
        <v>178</v>
      </c>
      <c r="I126" s="38">
        <v>0.1</v>
      </c>
      <c r="J126" s="39">
        <v>10428694</v>
      </c>
    </row>
    <row r="127" spans="2:11" ht="15" hidden="1">
      <c r="B127" s="31"/>
      <c r="C127" s="40"/>
      <c r="D127" s="41">
        <f>SUM(D119:D126)</f>
        <v>0.9999999999999999</v>
      </c>
      <c r="E127" s="42">
        <f>SUM(E119:E126)</f>
        <v>640674634</v>
      </c>
      <c r="F127" s="129"/>
      <c r="G127" s="44"/>
      <c r="H127" s="31"/>
      <c r="I127" s="41">
        <f>SUM(I119:I126)</f>
        <v>0.9999999999999999</v>
      </c>
      <c r="J127" s="42">
        <f>SUM(J119:J126)</f>
        <v>104286948</v>
      </c>
      <c r="K127" s="150"/>
    </row>
    <row r="128" spans="5:7" ht="15" hidden="1">
      <c r="E128" s="46"/>
      <c r="F128" s="50"/>
      <c r="G128" s="51"/>
    </row>
    <row r="129" spans="5:7" ht="15" hidden="1">
      <c r="E129" s="46"/>
      <c r="F129" s="50"/>
      <c r="G129" s="51"/>
    </row>
    <row r="130" ht="15" hidden="1"/>
    <row r="131" spans="2:10" ht="23.25" customHeight="1" hidden="1">
      <c r="B131" s="31"/>
      <c r="C131" s="45" t="s">
        <v>203</v>
      </c>
      <c r="D131" s="33">
        <v>651047433</v>
      </c>
      <c r="E131" s="34">
        <v>1</v>
      </c>
      <c r="G131" s="44"/>
      <c r="H131" s="45" t="s">
        <v>202</v>
      </c>
      <c r="I131" s="33">
        <v>367035102</v>
      </c>
      <c r="J131" s="34">
        <v>1</v>
      </c>
    </row>
    <row r="132" spans="2:10" ht="15" hidden="1">
      <c r="B132" s="36">
        <v>1</v>
      </c>
      <c r="C132" s="37" t="s">
        <v>154</v>
      </c>
      <c r="D132" s="38">
        <v>0.3</v>
      </c>
      <c r="E132" s="39">
        <v>195314232</v>
      </c>
      <c r="G132" s="44">
        <v>1</v>
      </c>
      <c r="H132" s="48" t="s">
        <v>154</v>
      </c>
      <c r="I132" s="38">
        <v>0.3</v>
      </c>
      <c r="J132" s="49">
        <v>110110532</v>
      </c>
    </row>
    <row r="133" spans="2:10" ht="15" hidden="1">
      <c r="B133" s="36">
        <v>2</v>
      </c>
      <c r="C133" s="37" t="s">
        <v>155</v>
      </c>
      <c r="D133" s="38">
        <v>0.1</v>
      </c>
      <c r="E133" s="39">
        <v>65104743</v>
      </c>
      <c r="G133" s="44">
        <v>2</v>
      </c>
      <c r="H133" s="48" t="s">
        <v>155</v>
      </c>
      <c r="I133" s="38">
        <v>0.1</v>
      </c>
      <c r="J133" s="49">
        <v>36703510</v>
      </c>
    </row>
    <row r="134" spans="2:10" ht="15" hidden="1">
      <c r="B134" s="36">
        <v>3</v>
      </c>
      <c r="C134" s="37" t="s">
        <v>160</v>
      </c>
      <c r="D134" s="38">
        <v>0.1</v>
      </c>
      <c r="E134" s="39">
        <v>65104743</v>
      </c>
      <c r="G134" s="44">
        <v>3</v>
      </c>
      <c r="H134" s="48" t="s">
        <v>160</v>
      </c>
      <c r="I134" s="38">
        <v>0.1</v>
      </c>
      <c r="J134" s="49">
        <v>36703510</v>
      </c>
    </row>
    <row r="135" spans="2:10" ht="15" hidden="1">
      <c r="B135" s="36">
        <v>4</v>
      </c>
      <c r="C135" s="37" t="s">
        <v>165</v>
      </c>
      <c r="D135" s="38">
        <v>0.1</v>
      </c>
      <c r="E135" s="39">
        <v>65104743</v>
      </c>
      <c r="G135" s="44">
        <v>4</v>
      </c>
      <c r="H135" s="48" t="s">
        <v>165</v>
      </c>
      <c r="I135" s="38">
        <v>0.1</v>
      </c>
      <c r="J135" s="49">
        <v>36703510</v>
      </c>
    </row>
    <row r="136" spans="2:10" ht="15" hidden="1">
      <c r="B136" s="36">
        <v>5</v>
      </c>
      <c r="C136" s="37" t="s">
        <v>170</v>
      </c>
      <c r="D136" s="38">
        <v>0.1</v>
      </c>
      <c r="E136" s="39">
        <v>65104743</v>
      </c>
      <c r="G136" s="44">
        <v>5</v>
      </c>
      <c r="H136" s="48" t="s">
        <v>170</v>
      </c>
      <c r="I136" s="38">
        <v>0.1</v>
      </c>
      <c r="J136" s="49">
        <v>36703510</v>
      </c>
    </row>
    <row r="137" spans="2:10" ht="15" hidden="1">
      <c r="B137" s="36">
        <v>6</v>
      </c>
      <c r="C137" s="37" t="s">
        <v>174</v>
      </c>
      <c r="D137" s="38">
        <v>0.1</v>
      </c>
      <c r="E137" s="39">
        <v>65104743</v>
      </c>
      <c r="G137" s="44">
        <v>6</v>
      </c>
      <c r="H137" s="48" t="s">
        <v>174</v>
      </c>
      <c r="I137" s="38">
        <v>0.1</v>
      </c>
      <c r="J137" s="49">
        <v>36703510</v>
      </c>
    </row>
    <row r="138" spans="2:10" ht="15" hidden="1">
      <c r="B138" s="36">
        <v>7</v>
      </c>
      <c r="C138" s="37" t="s">
        <v>210</v>
      </c>
      <c r="D138" s="38">
        <v>0.1</v>
      </c>
      <c r="E138" s="39">
        <v>65104743</v>
      </c>
      <c r="G138" s="44">
        <v>7</v>
      </c>
      <c r="H138" s="37" t="s">
        <v>210</v>
      </c>
      <c r="I138" s="38">
        <v>0.1</v>
      </c>
      <c r="J138" s="49">
        <v>36703510</v>
      </c>
    </row>
    <row r="139" spans="2:10" ht="15" hidden="1">
      <c r="B139" s="36">
        <v>8</v>
      </c>
      <c r="C139" s="37" t="s">
        <v>178</v>
      </c>
      <c r="D139" s="38">
        <v>0.1</v>
      </c>
      <c r="E139" s="39">
        <v>65104743</v>
      </c>
      <c r="G139" s="44">
        <v>8</v>
      </c>
      <c r="H139" s="48" t="s">
        <v>178</v>
      </c>
      <c r="I139" s="38">
        <v>0.1</v>
      </c>
      <c r="J139" s="49">
        <v>36703510</v>
      </c>
    </row>
    <row r="140" spans="2:10" ht="15" hidden="1">
      <c r="B140" s="31"/>
      <c r="C140" s="40"/>
      <c r="D140" s="41">
        <f>SUM(D132:D139)</f>
        <v>0.9999999999999999</v>
      </c>
      <c r="E140" s="42">
        <f>SUM(E132:E139)</f>
        <v>651047433</v>
      </c>
      <c r="G140" s="44"/>
      <c r="H140" s="31"/>
      <c r="I140" s="41">
        <f>SUM(I132:I139)</f>
        <v>0.9999999999999999</v>
      </c>
      <c r="J140" s="42">
        <f>SUM(J132:J139)</f>
        <v>367035102</v>
      </c>
    </row>
    <row r="141" ht="15" hidden="1">
      <c r="E141" s="46"/>
    </row>
    <row r="142" ht="15" hidden="1"/>
    <row r="143" ht="15" hidden="1"/>
    <row r="144" spans="2:10" ht="30" hidden="1">
      <c r="B144" s="31"/>
      <c r="C144" s="45" t="s">
        <v>201</v>
      </c>
      <c r="D144" s="33"/>
      <c r="E144" s="34">
        <v>1</v>
      </c>
      <c r="G144" s="44"/>
      <c r="H144" s="45" t="s">
        <v>200</v>
      </c>
      <c r="I144" s="33"/>
      <c r="J144" s="34">
        <v>1</v>
      </c>
    </row>
    <row r="145" spans="2:10" ht="15" hidden="1">
      <c r="B145" s="36">
        <v>1</v>
      </c>
      <c r="C145" s="37" t="s">
        <v>154</v>
      </c>
      <c r="D145" s="38">
        <v>0.3</v>
      </c>
      <c r="E145" s="39">
        <v>217714680</v>
      </c>
      <c r="G145" s="44">
        <v>1</v>
      </c>
      <c r="H145" s="48" t="s">
        <v>154</v>
      </c>
      <c r="I145" s="38">
        <v>0.3</v>
      </c>
      <c r="J145" s="49" t="e">
        <f>#REF!*#REF!/J144</f>
        <v>#REF!</v>
      </c>
    </row>
    <row r="146" spans="2:10" ht="15" hidden="1">
      <c r="B146" s="36">
        <v>2</v>
      </c>
      <c r="C146" s="37" t="s">
        <v>155</v>
      </c>
      <c r="D146" s="38">
        <v>0.1</v>
      </c>
      <c r="E146" s="39">
        <v>72571560</v>
      </c>
      <c r="G146" s="44">
        <v>2</v>
      </c>
      <c r="H146" s="48" t="s">
        <v>155</v>
      </c>
      <c r="I146" s="38">
        <v>0.1</v>
      </c>
      <c r="J146" s="49" t="e">
        <f>#REF!*#REF!/J144</f>
        <v>#REF!</v>
      </c>
    </row>
    <row r="147" spans="2:10" ht="15" hidden="1">
      <c r="B147" s="36">
        <v>3</v>
      </c>
      <c r="C147" s="37" t="s">
        <v>160</v>
      </c>
      <c r="D147" s="38">
        <v>0.1</v>
      </c>
      <c r="E147" s="39">
        <v>72571560</v>
      </c>
      <c r="G147" s="44">
        <v>3</v>
      </c>
      <c r="H147" s="48" t="s">
        <v>160</v>
      </c>
      <c r="I147" s="38">
        <v>0.1</v>
      </c>
      <c r="J147" s="49" t="e">
        <f>#REF!*#REF!/J144</f>
        <v>#REF!</v>
      </c>
    </row>
    <row r="148" spans="2:10" ht="15" hidden="1">
      <c r="B148" s="36">
        <v>4</v>
      </c>
      <c r="C148" s="37" t="s">
        <v>165</v>
      </c>
      <c r="D148" s="38">
        <v>0.1</v>
      </c>
      <c r="E148" s="39">
        <v>72571560</v>
      </c>
      <c r="G148" s="44">
        <v>4</v>
      </c>
      <c r="H148" s="48" t="s">
        <v>165</v>
      </c>
      <c r="I148" s="38">
        <v>0.1</v>
      </c>
      <c r="J148" s="49" t="e">
        <f>#REF!*#REF!/J144</f>
        <v>#REF!</v>
      </c>
    </row>
    <row r="149" spans="2:10" ht="15" hidden="1">
      <c r="B149" s="36">
        <v>5</v>
      </c>
      <c r="C149" s="37" t="s">
        <v>170</v>
      </c>
      <c r="D149" s="38">
        <v>0.1</v>
      </c>
      <c r="E149" s="39">
        <v>72571560</v>
      </c>
      <c r="G149" s="44">
        <v>5</v>
      </c>
      <c r="H149" s="48" t="s">
        <v>170</v>
      </c>
      <c r="I149" s="38">
        <v>0.1</v>
      </c>
      <c r="J149" s="49" t="e">
        <f>#REF!*#REF!/J144</f>
        <v>#REF!</v>
      </c>
    </row>
    <row r="150" spans="2:10" ht="15" hidden="1">
      <c r="B150" s="36">
        <v>6</v>
      </c>
      <c r="C150" s="37" t="s">
        <v>174</v>
      </c>
      <c r="D150" s="38">
        <v>0.1</v>
      </c>
      <c r="E150" s="39">
        <v>72571560</v>
      </c>
      <c r="G150" s="44">
        <v>6</v>
      </c>
      <c r="H150" s="48" t="s">
        <v>174</v>
      </c>
      <c r="I150" s="38">
        <v>0.1</v>
      </c>
      <c r="J150" s="49" t="e">
        <f>#REF!*#REF!/J144</f>
        <v>#REF!</v>
      </c>
    </row>
    <row r="151" spans="2:10" ht="15" hidden="1">
      <c r="B151" s="36">
        <v>7</v>
      </c>
      <c r="C151" s="37" t="s">
        <v>210</v>
      </c>
      <c r="D151" s="38">
        <v>0.1</v>
      </c>
      <c r="E151" s="39">
        <v>72571560</v>
      </c>
      <c r="G151" s="44">
        <v>7</v>
      </c>
      <c r="H151" s="37" t="s">
        <v>210</v>
      </c>
      <c r="I151" s="38">
        <v>0.1</v>
      </c>
      <c r="J151" s="49" t="e">
        <f>#REF!*#REF!/J144</f>
        <v>#REF!</v>
      </c>
    </row>
    <row r="152" spans="2:10" ht="15" hidden="1">
      <c r="B152" s="36">
        <v>8</v>
      </c>
      <c r="C152" s="37" t="s">
        <v>178</v>
      </c>
      <c r="D152" s="38">
        <v>0.1</v>
      </c>
      <c r="E152" s="39">
        <v>72571560</v>
      </c>
      <c r="G152" s="44">
        <v>8</v>
      </c>
      <c r="H152" s="48" t="s">
        <v>178</v>
      </c>
      <c r="I152" s="38">
        <v>0.1</v>
      </c>
      <c r="J152" s="49" t="e">
        <f>#REF!*#REF!/J144</f>
        <v>#REF!</v>
      </c>
    </row>
    <row r="153" spans="2:10" ht="15" hidden="1">
      <c r="B153" s="31"/>
      <c r="C153" s="40"/>
      <c r="D153" s="41">
        <f>SUM(D145:D152)</f>
        <v>0.9999999999999999</v>
      </c>
      <c r="E153" s="42">
        <f>SUM(E145:E152)</f>
        <v>725715600</v>
      </c>
      <c r="G153" s="44"/>
      <c r="H153" s="31"/>
      <c r="I153" s="41">
        <f>SUM(I145:I152)</f>
        <v>0.9999999999999999</v>
      </c>
      <c r="J153" s="42" t="e">
        <f>SUM(J145:J152)</f>
        <v>#REF!</v>
      </c>
    </row>
    <row r="154" ht="15" hidden="1"/>
    <row r="155" ht="15" hidden="1"/>
    <row r="156" ht="15" hidden="1"/>
    <row r="157" ht="15" hidden="1"/>
  </sheetData>
  <mergeCells count="328">
    <mergeCell ref="A1:D4"/>
    <mergeCell ref="E1:Y1"/>
    <mergeCell ref="E2:Y2"/>
    <mergeCell ref="E3:F3"/>
    <mergeCell ref="G3:Y3"/>
    <mergeCell ref="E4:F4"/>
    <mergeCell ref="G4:Y4"/>
    <mergeCell ref="J5:M5"/>
    <mergeCell ref="N5:R5"/>
    <mergeCell ref="S5:Y5"/>
    <mergeCell ref="A7:A100"/>
    <mergeCell ref="B7:B13"/>
    <mergeCell ref="C7:C13"/>
    <mergeCell ref="N7:N13"/>
    <mergeCell ref="O7:O13"/>
    <mergeCell ref="P7:P13"/>
    <mergeCell ref="Q7:Q13"/>
    <mergeCell ref="A5:A6"/>
    <mergeCell ref="B5:B6"/>
    <mergeCell ref="C5:C6"/>
    <mergeCell ref="D5:D6"/>
    <mergeCell ref="E5:E6"/>
    <mergeCell ref="F5:H5"/>
    <mergeCell ref="X7:X13"/>
    <mergeCell ref="Y7:Y13"/>
    <mergeCell ref="D10:D13"/>
    <mergeCell ref="E10:E13"/>
    <mergeCell ref="F10:F13"/>
    <mergeCell ref="G10:G13"/>
    <mergeCell ref="H10:H13"/>
    <mergeCell ref="I10:I13"/>
    <mergeCell ref="J10:J13"/>
    <mergeCell ref="K10:K13"/>
    <mergeCell ref="R7:R13"/>
    <mergeCell ref="S7:S13"/>
    <mergeCell ref="T7:T13"/>
    <mergeCell ref="U7:U13"/>
    <mergeCell ref="V7:V13"/>
    <mergeCell ref="W7:W13"/>
    <mergeCell ref="L10:L13"/>
    <mergeCell ref="M10:M13"/>
    <mergeCell ref="B14:B20"/>
    <mergeCell ref="C14:C20"/>
    <mergeCell ref="N14:N20"/>
    <mergeCell ref="O14:O20"/>
    <mergeCell ref="J17:J20"/>
    <mergeCell ref="K17:K20"/>
    <mergeCell ref="L17:L20"/>
    <mergeCell ref="M17:M20"/>
    <mergeCell ref="W14:W20"/>
    <mergeCell ref="X14:X20"/>
    <mergeCell ref="Y14:Y20"/>
    <mergeCell ref="D17:D20"/>
    <mergeCell ref="E17:E20"/>
    <mergeCell ref="F17:F20"/>
    <mergeCell ref="G17:G20"/>
    <mergeCell ref="H17:H20"/>
    <mergeCell ref="I17:I20"/>
    <mergeCell ref="P14:P20"/>
    <mergeCell ref="Q14:Q20"/>
    <mergeCell ref="R14:R20"/>
    <mergeCell ref="S14:S20"/>
    <mergeCell ref="T14:T20"/>
    <mergeCell ref="U14:U20"/>
    <mergeCell ref="B21:B27"/>
    <mergeCell ref="C21:C27"/>
    <mergeCell ref="N21:N27"/>
    <mergeCell ref="O21:O27"/>
    <mergeCell ref="P21:P27"/>
    <mergeCell ref="Q21:Q27"/>
    <mergeCell ref="L24:L27"/>
    <mergeCell ref="M24:M27"/>
    <mergeCell ref="V14:V20"/>
    <mergeCell ref="X21:X27"/>
    <mergeCell ref="Y21:Y27"/>
    <mergeCell ref="D24:D27"/>
    <mergeCell ref="E24:E27"/>
    <mergeCell ref="F24:F27"/>
    <mergeCell ref="G24:G27"/>
    <mergeCell ref="H24:H27"/>
    <mergeCell ref="I24:I27"/>
    <mergeCell ref="J24:J27"/>
    <mergeCell ref="K24:K27"/>
    <mergeCell ref="R21:R27"/>
    <mergeCell ref="S21:S27"/>
    <mergeCell ref="T21:T27"/>
    <mergeCell ref="U21:U27"/>
    <mergeCell ref="V21:V27"/>
    <mergeCell ref="W21:W27"/>
    <mergeCell ref="Y28:Y34"/>
    <mergeCell ref="D31:D34"/>
    <mergeCell ref="E31:E34"/>
    <mergeCell ref="F31:F34"/>
    <mergeCell ref="G31:G34"/>
    <mergeCell ref="H31:H34"/>
    <mergeCell ref="I31:I34"/>
    <mergeCell ref="J31:J34"/>
    <mergeCell ref="K31:K34"/>
    <mergeCell ref="R28:R34"/>
    <mergeCell ref="S28:S34"/>
    <mergeCell ref="T28:T34"/>
    <mergeCell ref="U28:U34"/>
    <mergeCell ref="V28:V34"/>
    <mergeCell ref="W28:W34"/>
    <mergeCell ref="N28:N34"/>
    <mergeCell ref="O28:O34"/>
    <mergeCell ref="P28:P34"/>
    <mergeCell ref="Q28:Q34"/>
    <mergeCell ref="L31:L34"/>
    <mergeCell ref="M31:M34"/>
    <mergeCell ref="B35:B41"/>
    <mergeCell ref="C35:C41"/>
    <mergeCell ref="N35:N41"/>
    <mergeCell ref="O35:O41"/>
    <mergeCell ref="P35:P41"/>
    <mergeCell ref="Q35:Q41"/>
    <mergeCell ref="L38:L41"/>
    <mergeCell ref="M38:M41"/>
    <mergeCell ref="X28:X34"/>
    <mergeCell ref="B28:B34"/>
    <mergeCell ref="C28:C34"/>
    <mergeCell ref="X35:X41"/>
    <mergeCell ref="Y35:Y41"/>
    <mergeCell ref="D38:D41"/>
    <mergeCell ref="E38:E41"/>
    <mergeCell ref="F38:F41"/>
    <mergeCell ref="G38:G41"/>
    <mergeCell ref="H38:H41"/>
    <mergeCell ref="I38:I41"/>
    <mergeCell ref="J38:J41"/>
    <mergeCell ref="K38:K41"/>
    <mergeCell ref="R35:R41"/>
    <mergeCell ref="S35:S41"/>
    <mergeCell ref="T35:T41"/>
    <mergeCell ref="U35:U41"/>
    <mergeCell ref="V35:V41"/>
    <mergeCell ref="W35:W41"/>
    <mergeCell ref="B42:B100"/>
    <mergeCell ref="C42:C48"/>
    <mergeCell ref="N42:N48"/>
    <mergeCell ref="O42:O48"/>
    <mergeCell ref="P42:P48"/>
    <mergeCell ref="Q42:Q48"/>
    <mergeCell ref="L45:L48"/>
    <mergeCell ref="M45:M48"/>
    <mergeCell ref="C49:C55"/>
    <mergeCell ref="N49:N55"/>
    <mergeCell ref="X42:X48"/>
    <mergeCell ref="Y42:Y48"/>
    <mergeCell ref="D45:D48"/>
    <mergeCell ref="E45:E48"/>
    <mergeCell ref="F45:F48"/>
    <mergeCell ref="G45:G48"/>
    <mergeCell ref="H45:H48"/>
    <mergeCell ref="I45:I48"/>
    <mergeCell ref="J45:J48"/>
    <mergeCell ref="K45:K48"/>
    <mergeCell ref="R42:R48"/>
    <mergeCell ref="S42:S48"/>
    <mergeCell ref="T42:T48"/>
    <mergeCell ref="U42:U48"/>
    <mergeCell ref="V42:V48"/>
    <mergeCell ref="W42:W48"/>
    <mergeCell ref="U49:U55"/>
    <mergeCell ref="V49:V55"/>
    <mergeCell ref="W49:W55"/>
    <mergeCell ref="X49:X55"/>
    <mergeCell ref="Y49:Y55"/>
    <mergeCell ref="D52:D55"/>
    <mergeCell ref="E52:E55"/>
    <mergeCell ref="F52:F55"/>
    <mergeCell ref="G52:G55"/>
    <mergeCell ref="H52:H55"/>
    <mergeCell ref="O49:O55"/>
    <mergeCell ref="P49:P55"/>
    <mergeCell ref="Q49:Q55"/>
    <mergeCell ref="R49:R55"/>
    <mergeCell ref="S49:S55"/>
    <mergeCell ref="T49:T55"/>
    <mergeCell ref="I52:I55"/>
    <mergeCell ref="J52:J55"/>
    <mergeCell ref="K52:K55"/>
    <mergeCell ref="L52:L55"/>
    <mergeCell ref="M52:M55"/>
    <mergeCell ref="C56:C62"/>
    <mergeCell ref="D59:D62"/>
    <mergeCell ref="E59:E62"/>
    <mergeCell ref="F59:F62"/>
    <mergeCell ref="G59:G62"/>
    <mergeCell ref="T56:T62"/>
    <mergeCell ref="U56:U62"/>
    <mergeCell ref="V56:V62"/>
    <mergeCell ref="W56:W62"/>
    <mergeCell ref="X56:X62"/>
    <mergeCell ref="Y56:Y62"/>
    <mergeCell ref="N56:N62"/>
    <mergeCell ref="O56:O62"/>
    <mergeCell ref="P56:P62"/>
    <mergeCell ref="Q56:Q62"/>
    <mergeCell ref="R56:R62"/>
    <mergeCell ref="S56:S62"/>
    <mergeCell ref="N63:N69"/>
    <mergeCell ref="O63:O69"/>
    <mergeCell ref="P63:P69"/>
    <mergeCell ref="Q63:Q69"/>
    <mergeCell ref="R63:R69"/>
    <mergeCell ref="M66:M69"/>
    <mergeCell ref="H59:H62"/>
    <mergeCell ref="I59:I62"/>
    <mergeCell ref="J59:J62"/>
    <mergeCell ref="K59:K62"/>
    <mergeCell ref="L59:L62"/>
    <mergeCell ref="M59:M62"/>
    <mergeCell ref="C70:C76"/>
    <mergeCell ref="N70:N76"/>
    <mergeCell ref="O70:O76"/>
    <mergeCell ref="P70:P76"/>
    <mergeCell ref="Q70:Q76"/>
    <mergeCell ref="R70:R76"/>
    <mergeCell ref="M73:M76"/>
    <mergeCell ref="Y63:Y69"/>
    <mergeCell ref="D66:D69"/>
    <mergeCell ref="E66:E69"/>
    <mergeCell ref="F66:F69"/>
    <mergeCell ref="G66:G69"/>
    <mergeCell ref="H66:H69"/>
    <mergeCell ref="I66:I69"/>
    <mergeCell ref="J66:J69"/>
    <mergeCell ref="K66:K69"/>
    <mergeCell ref="L66:L69"/>
    <mergeCell ref="S63:S69"/>
    <mergeCell ref="T63:T69"/>
    <mergeCell ref="U63:U69"/>
    <mergeCell ref="V63:V69"/>
    <mergeCell ref="W63:W69"/>
    <mergeCell ref="X63:X69"/>
    <mergeCell ref="C63:C69"/>
    <mergeCell ref="N77:N83"/>
    <mergeCell ref="O77:O83"/>
    <mergeCell ref="P77:P83"/>
    <mergeCell ref="Q77:Q83"/>
    <mergeCell ref="R77:R83"/>
    <mergeCell ref="M80:M83"/>
    <mergeCell ref="Y70:Y76"/>
    <mergeCell ref="D73:D76"/>
    <mergeCell ref="E73:E76"/>
    <mergeCell ref="F73:F76"/>
    <mergeCell ref="G73:G76"/>
    <mergeCell ref="H73:H76"/>
    <mergeCell ref="I73:I76"/>
    <mergeCell ref="J73:J76"/>
    <mergeCell ref="K73:K76"/>
    <mergeCell ref="L73:L76"/>
    <mergeCell ref="S70:S76"/>
    <mergeCell ref="T70:T76"/>
    <mergeCell ref="U70:U76"/>
    <mergeCell ref="V70:V76"/>
    <mergeCell ref="W70:W76"/>
    <mergeCell ref="X70:X76"/>
    <mergeCell ref="C84:C90"/>
    <mergeCell ref="N84:N90"/>
    <mergeCell ref="O84:O90"/>
    <mergeCell ref="P84:P90"/>
    <mergeCell ref="Q84:Q90"/>
    <mergeCell ref="R84:R90"/>
    <mergeCell ref="M87:M90"/>
    <mergeCell ref="Y77:Y83"/>
    <mergeCell ref="D80:D83"/>
    <mergeCell ref="E80:E83"/>
    <mergeCell ref="F80:F83"/>
    <mergeCell ref="G80:G83"/>
    <mergeCell ref="H80:H83"/>
    <mergeCell ref="I80:I83"/>
    <mergeCell ref="J80:J83"/>
    <mergeCell ref="K80:K83"/>
    <mergeCell ref="L80:L83"/>
    <mergeCell ref="S77:S83"/>
    <mergeCell ref="T77:T83"/>
    <mergeCell ref="U77:U83"/>
    <mergeCell ref="V77:V83"/>
    <mergeCell ref="W77:W83"/>
    <mergeCell ref="X77:X83"/>
    <mergeCell ref="C77:C83"/>
    <mergeCell ref="O91:O97"/>
    <mergeCell ref="P91:P97"/>
    <mergeCell ref="Q91:Q97"/>
    <mergeCell ref="R91:R97"/>
    <mergeCell ref="M94:M97"/>
    <mergeCell ref="Y84:Y90"/>
    <mergeCell ref="D87:D90"/>
    <mergeCell ref="E87:E90"/>
    <mergeCell ref="F87:F90"/>
    <mergeCell ref="G87:G90"/>
    <mergeCell ref="H87:H90"/>
    <mergeCell ref="I87:I90"/>
    <mergeCell ref="J87:J90"/>
    <mergeCell ref="K87:K90"/>
    <mergeCell ref="L87:L90"/>
    <mergeCell ref="S84:S90"/>
    <mergeCell ref="T84:T90"/>
    <mergeCell ref="U84:U90"/>
    <mergeCell ref="V84:V90"/>
    <mergeCell ref="W84:W90"/>
    <mergeCell ref="X84:X90"/>
    <mergeCell ref="C98:C100"/>
    <mergeCell ref="N98:Y100"/>
    <mergeCell ref="A101:C102"/>
    <mergeCell ref="N101:Y102"/>
    <mergeCell ref="A103:Y103"/>
    <mergeCell ref="V104:Y104"/>
    <mergeCell ref="Y91:Y97"/>
    <mergeCell ref="D94:D97"/>
    <mergeCell ref="E94:E97"/>
    <mergeCell ref="F94:F97"/>
    <mergeCell ref="G94:G97"/>
    <mergeCell ref="H94:H97"/>
    <mergeCell ref="I94:I97"/>
    <mergeCell ref="J94:J97"/>
    <mergeCell ref="K94:K97"/>
    <mergeCell ref="L94:L97"/>
    <mergeCell ref="S91:S97"/>
    <mergeCell ref="T91:T97"/>
    <mergeCell ref="U91:U97"/>
    <mergeCell ref="V91:V97"/>
    <mergeCell ref="W91:W97"/>
    <mergeCell ref="X91:X97"/>
    <mergeCell ref="C91:C97"/>
    <mergeCell ref="N91:N97"/>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YULIED.PENARANDA</cp:lastModifiedBy>
  <cp:lastPrinted>2014-02-14T15:16:27Z</cp:lastPrinted>
  <dcterms:created xsi:type="dcterms:W3CDTF">2010-03-25T16:40:43Z</dcterms:created>
  <dcterms:modified xsi:type="dcterms:W3CDTF">2018-08-29T15:07:44Z</dcterms:modified>
  <cp:category/>
  <cp:version/>
  <cp:contentType/>
  <cp:contentStatus/>
</cp:coreProperties>
</file>