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bookViews>
    <workbookView xWindow="65416" yWindow="65416" windowWidth="20730" windowHeight="11160" tabRatio="746" activeTab="2"/>
  </bookViews>
  <sheets>
    <sheet name="GESTIÓN" sheetId="5" r:id="rId1"/>
    <sheet name="INVERSIÓN" sheetId="6" r:id="rId2"/>
    <sheet name="ACTIVIDADES " sheetId="18" r:id="rId3"/>
    <sheet name="TERRITORIALIZACIÓN" sheetId="17" r:id="rId4"/>
  </sheets>
  <externalReferences>
    <externalReference r:id="rId7"/>
  </externalReferences>
  <definedNames>
    <definedName name="_xlnm._FilterDatabase" localSheetId="1" hidden="1">'INVERSIÓN'!$B$8:$D$53</definedName>
    <definedName name="_xlnm.Print_Area" localSheetId="2">'ACTIVIDADES '!$A$1:$V$74</definedName>
    <definedName name="_xlnm.Print_Area" localSheetId="0">'GESTIÓN'!$A$1:$AW$18</definedName>
    <definedName name="_xlnm.Print_Area" localSheetId="1">'INVERSIÓN'!$A$1:$AU$54</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 localSheetId="2">#REF!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91029" iterate="1" iterateCount="1000" iterateDelta="0.001"/>
  <extLst/>
</workbook>
</file>

<file path=xl/sharedStrings.xml><?xml version="1.0" encoding="utf-8"?>
<sst xmlns="http://schemas.openxmlformats.org/spreadsheetml/2006/main" count="604" uniqueCount="275">
  <si>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</si>
  <si>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</si>
  <si>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</si>
  <si>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</si>
  <si>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</si>
  <si>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</si>
  <si>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</si>
  <si>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</si>
  <si>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</si>
  <si>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</si>
  <si>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</si>
  <si>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</si>
  <si>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</si>
  <si>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</si>
  <si>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</si>
  <si>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</si>
  <si>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</si>
  <si>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</si>
  <si>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</si>
  <si>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</si>
  <si>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</si>
  <si>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</si>
  <si>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</si>
  <si>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</si>
  <si>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</si>
  <si>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</si>
  <si>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</si>
  <si>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</si>
  <si>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</si>
  <si>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</si>
  <si>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</si>
  <si>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</si>
  <si>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</si>
  <si>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</si>
  <si>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</si>
  <si>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</si>
  <si>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</si>
  <si>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</si>
  <si>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</si>
  <si>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</si>
  <si>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</si>
  <si>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</si>
  <si>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</si>
  <si>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</si>
  <si>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</si>
  <si>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</si>
  <si>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</si>
  <si>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</si>
  <si>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</si>
  <si>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</si>
  <si>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</si>
  <si>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</si>
  <si>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</si>
  <si>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</si>
  <si>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</si>
  <si>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</si>
  <si>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</si>
  <si>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</si>
  <si>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</si>
  <si>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</si>
  <si>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</si>
  <si>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</si>
  <si>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</si>
  <si>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</si>
  <si>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</si>
  <si>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</si>
  <si>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</si>
  <si>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</si>
  <si>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</si>
  <si>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</si>
  <si>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</si>
  <si>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</si>
  <si>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</si>
  <si>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</si>
  <si>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</si>
  <si>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</si>
  <si>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</si>
  <si>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</si>
  <si>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</si>
  <si>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</si>
  <si>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
  </si>
  <si>
    <t xml:space="preserve">Ejecutar 100% de las actividades de intervención para el mejoramiento de la infraestructura física y dotación de la SDA </t>
  </si>
  <si>
    <t>Creciente</t>
  </si>
  <si>
    <t>Ejecutar 5 acciones Para el   sostenimiento y mejora del PIGA de la SDA</t>
  </si>
  <si>
    <t>Suma</t>
  </si>
  <si>
    <t xml:space="preserve">Realizar 25 actividades orientadas al mejoramiento del clima del clima organizacional  </t>
  </si>
  <si>
    <t>Implementar 10 procesos que integran el Programa de Gestión Documental</t>
  </si>
  <si>
    <t>Aumentar al 90% el Direccionamiento Jurídico integral de la SDA</t>
  </si>
  <si>
    <t>Mantener en el 82 % el éxito procesal en fallos favorables en representación de la SDA</t>
  </si>
  <si>
    <t>Constante</t>
  </si>
  <si>
    <t xml:space="preserve">Fortalecimiento institucional </t>
  </si>
  <si>
    <t xml:space="preserve">Gestion Documental </t>
  </si>
  <si>
    <t xml:space="preserve">Direccionamiento juridico integral </t>
  </si>
  <si>
    <t>Fortalecimiento institucional</t>
  </si>
  <si>
    <t>X</t>
  </si>
  <si>
    <t>Direccionamiento jurídico integral</t>
  </si>
  <si>
    <t>Modernización administrativa</t>
  </si>
  <si>
    <t>Desarrollar el 100% de actividades de intervención para el mejoramiento de la infraestructura física, dotacional y administrativa</t>
  </si>
  <si>
    <t>Porcentaje de intervención en infraestructura física, dotacional y administrativa</t>
  </si>
  <si>
    <t>PROYECTO:</t>
  </si>
  <si>
    <t>PERIODO:</t>
  </si>
  <si>
    <t>1, COD. META</t>
  </si>
  <si>
    <t>2, Meta Proyecto</t>
  </si>
  <si>
    <t>4, Variable</t>
  </si>
  <si>
    <t>5, Programación-Actualización</t>
  </si>
  <si>
    <t>8, LOCALIZACIÓN GEOGRÁFICA</t>
  </si>
  <si>
    <t>9,  POBLACIÓN</t>
  </si>
  <si>
    <t>ID Meta</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</si>
  <si>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</si>
  <si>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</si>
  <si>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</si>
  <si>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</si>
  <si>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</si>
  <si>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</si>
  <si>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</si>
  <si>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</si>
  <si>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</si>
  <si>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</si>
  <si>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</si>
  <si>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 xml:space="preserve">Especial (la meta se centra en el fortalecimiento institucional y por ende el punto de inversion es la Entidad y la poblacion afectada son los funcionarios y contratistas de la SDA </t>
  </si>
  <si>
    <t>Magnitud Vigencia</t>
  </si>
  <si>
    <t>Distrito Capital</t>
  </si>
  <si>
    <t>Chapinero</t>
  </si>
  <si>
    <t>Chapinero Central</t>
  </si>
  <si>
    <t xml:space="preserve">Avenida Caracas N° 54 - 38   </t>
  </si>
  <si>
    <t>Esta información no se puede territorializar toda vez que son acciones que se adelantan en la sede principal y son de carácter administrativo</t>
  </si>
  <si>
    <t>Relacionar la información asociada a la población (Numero de hombres) espacios relacionados al punto de inversión en que se ejecutó la meta.</t>
  </si>
  <si>
    <t>Desde nuestra competencia no se hace distinción para los grupos Etareos</t>
  </si>
  <si>
    <t>TODOS LOS GRUPOS</t>
  </si>
  <si>
    <t>NO IDENTIFICA GRUPOS ETNICOS</t>
  </si>
  <si>
    <t>Recursos Vigencia</t>
  </si>
  <si>
    <t>Magnitud Reservas</t>
  </si>
  <si>
    <t>Reservas Presupuestales</t>
  </si>
  <si>
    <t>Especial (la meta se encuentra en la linea de direccionamieto juridico integral y busca mejorar los tiempos de respuesta de la entidad a los requerimientos de carácter judicial)</t>
  </si>
  <si>
    <t xml:space="preserve">Especial (la meta se encuentra en la linea de direccionamieto juridico integral y busca que la entidad mantenga su eficiencia procesal con fallos a favor de la misma) </t>
  </si>
  <si>
    <t>TOTALES - PROYECTO</t>
  </si>
  <si>
    <t>Total recursos vigencia</t>
  </si>
  <si>
    <t>Total recursos reservas</t>
  </si>
  <si>
    <t>Total  Recursos  Proyecto</t>
  </si>
  <si>
    <t>PROGRAMA</t>
  </si>
  <si>
    <t>PROGRAMACIÓN INICIAL CUATRIENIO</t>
  </si>
  <si>
    <t>PROGR. ANUAL CORTE  SEPT</t>
  </si>
  <si>
    <t>PROGR. ANUAL CORTE DIC</t>
  </si>
  <si>
    <t>REPROGRAMACIÓN VIGENCIA</t>
  </si>
  <si>
    <t>PROGR. ANUAL CORTE  MAR</t>
  </si>
  <si>
    <t>PROGR. ANUAL CORTE  JUN</t>
  </si>
  <si>
    <t>PROGRAMACIÓN ANUAL</t>
  </si>
  <si>
    <t>PROGR. ANUAL CORTE  DIC</t>
  </si>
  <si>
    <t xml:space="preserve">NUMERO INTERSEXUAL </t>
  </si>
  <si>
    <t>3, Nombre -Punto de inversión (Escala: Localidad, Especial, Distrital)
Breve descripción del punto de inversión.</t>
  </si>
  <si>
    <t xml:space="preserve"> 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
-Mantener un buen sistema de gestión documental le permite a la Entidad dar respuesta oportuna y confiable a los requerimientos de usuarios tanto internos como externos.
- Facilita la consulta y garantizar su preservación, cumpliendo con la normatividad vigente.
-Generar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-Intervenir en las Acciones Populares entre particulares en las que amenace el medio ambiente sano, que se adelanten ante Juzgados Civiles del Circuito de Bogotá, a través del trámite de conceptos técnicos y asistencia a las Audiencias de Pacto de Cumplimiento.
-Establecer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
</t>
  </si>
  <si>
    <t xml:space="preserve">Archivo de Gestión de la DGC - PIGA,  Formatos de tablas de retención documental, actas de visita, Archivo de gestión de la Dirección Legal Ambiental </t>
  </si>
  <si>
    <t>Cumplimiento de los Objetivos del PGA, del PDD, PIGA  y de la normatividad aplicable a la entidad.</t>
  </si>
  <si>
    <t>Archivo de gestión de la DGC –PIGA</t>
  </si>
  <si>
    <t xml:space="preserve">Planillas de asistencia, Informe de Biestar, Correos electrónicos </t>
  </si>
  <si>
    <t>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t>
  </si>
  <si>
    <t>Mantener un buen sistema de gestión documental le permite a la Entidad dar respuesta oportuna y confiable a los requerimientos de usuarios tanto internos como externos.
- Facilita la consulta y garantizar su preservación, cumpliendo con la normatividad vigente.</t>
  </si>
  <si>
    <t>Formatos de tablas de retención documental, actas de visita.</t>
  </si>
  <si>
    <t>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t>
  </si>
  <si>
    <t xml:space="preserve">Archivo de gestión de la Dirección Legal Ambiental </t>
  </si>
  <si>
    <t>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t>
  </si>
  <si>
    <t xml:space="preserve">Archivo de gestion de la Direccion Legal Ambiental </t>
  </si>
  <si>
    <t xml:space="preserve"> </t>
  </si>
  <si>
    <t xml:space="preserve">1. Realizar el proceso de seguimiento a las actividades de instalacion y acondicionamiento del nuevo mobiliario en el piso 2 de la sede administrativa de la SDA 
</t>
  </si>
  <si>
    <t>2, Realizar el seguimiento a las actividades de adecuación del semisotano de la SDA</t>
  </si>
  <si>
    <t xml:space="preserve">3. Realizar el seguimiento a las actividades de  adecuación del área destinada como cafetería de la SDA. </t>
  </si>
  <si>
    <t>5. Realizar los procesos  correspondientes para la instalación de los codos de los computadores de la SDA.</t>
  </si>
  <si>
    <t>Gestión Documental</t>
  </si>
  <si>
    <t>6. Realizar el mantenimiento de medidores de volumen  de agua lluvia.</t>
  </si>
  <si>
    <t>8. Divulgar la Guía de Compras Sostenibles con el fin de  utilizar de manera eficiente los recursos asignados a la SDA que  permitan realizar una contratación  sustentable.</t>
  </si>
  <si>
    <t>9. Realizar la entrega para la disposición adecuada de los residuos  que genere la entidad de acuerdo a sus características con los gestores autorizados y de acuerdo a su generación.</t>
  </si>
  <si>
    <t>10. Realizar seguimiento y sostenimiento a cada uno de los programas que hacen parte del PIGA</t>
  </si>
  <si>
    <t>11, Llevar a cabo capacitaciones o talleres en temas relacionados con el fortalecimiento del clima organizacional (trabajo en equipo)</t>
  </si>
  <si>
    <t>12, Realizar jornadas de integración en pro del fortalecimiento de los valores institucionales</t>
  </si>
  <si>
    <t xml:space="preserve">13, Realizar el diagnostico de riesgo psicosocial a los servidores de la SDA e implementar las acciones recomendadas producto de dicho diagnostico  </t>
  </si>
  <si>
    <t xml:space="preserve">14,  Realizar actividades para la intervención del clima organizacional y riesgo psicosocial </t>
  </si>
  <si>
    <t>15,Llevar a cabo  jornadas de capacitación y re inducción en temas misionales y transversales a los servidores de la SDA (Plan de intervenciones Colectivas - PIC)</t>
  </si>
  <si>
    <t>16. Implementar el Programa  de Gestión Documental</t>
  </si>
  <si>
    <t xml:space="preserve">17, Realizar la organización de los expedientes de archivos misionales de gestión y central </t>
  </si>
  <si>
    <t xml:space="preserve">18, Realizar los procesos correspondientes para la implementación del  Plan Institucional de Archivos - PINAR. 
</t>
  </si>
  <si>
    <t xml:space="preserve">20. Hacer la revisión Jurídica de las normas ambientales para conocer su vigencia, concordancia y priorizar las necesidades de regulación según la competencia de la SDA </t>
  </si>
  <si>
    <t>21, Elaborar Regulaciones y Normas ambientales.</t>
  </si>
  <si>
    <t xml:space="preserve">22, Fijar directrices en materia legal ambiental para la correcta interpretación y aplicación de las normas de competencia de la SDA. </t>
  </si>
  <si>
    <t xml:space="preserve">23, Emitir conceptos jurídicos. </t>
  </si>
  <si>
    <t xml:space="preserve">24, Asesorar jurídicamente en materia legal ambiental a las dependencias de la Entidad.  </t>
  </si>
  <si>
    <t>26, Realizar actuaciones de Inspección, Vigilancia y Control a las Entidades Sin Animo de Lucro (ESAL)  de carácter ambiental.</t>
  </si>
  <si>
    <t>25. Hacer el control de legalidad de los proyectos de acto administrativo sometidos a consideración de la Dirección Legal Ambiental.</t>
  </si>
  <si>
    <t>27, Orientar a ciudadanos respecto de los derechos y obligaciones de las entidades sin ánimo de lucro.</t>
  </si>
  <si>
    <t xml:space="preserve">29, Atender procesos judiciales, contencioso administrativos, constitucionales y extrajudiciales. </t>
  </si>
  <si>
    <t>30, Intervenir en calidad de Autoridad Ambiental en las acciones populares, acciones penales y procesos  civiles.</t>
  </si>
  <si>
    <t>31,Unificar  criterios para la Defensa Judicial y Extrajudicial.</t>
  </si>
  <si>
    <t>Planos y diseños, archivo contractual.</t>
  </si>
  <si>
    <t>DIRECCIONAMIENTO ESTRATÉGICO</t>
  </si>
  <si>
    <t>PROGRAMACIÓN, ACTUALIZACIÓN Y SEGUIMIENTO DEL PLAN DE ACCIÓN
Actualización y seguimiento a territorialización de la inversión</t>
  </si>
  <si>
    <t>Codigo: PE01-PR02-F2</t>
  </si>
  <si>
    <t>Versión: 11</t>
  </si>
  <si>
    <t xml:space="preserve">6, ACTUALIZACIÓN </t>
  </si>
  <si>
    <t>Marzo</t>
  </si>
  <si>
    <t>Junio</t>
  </si>
  <si>
    <t>Septiembre</t>
  </si>
  <si>
    <t>Diciembre</t>
  </si>
  <si>
    <t>CONTROL DE CAMBIOS</t>
  </si>
  <si>
    <t>Versión</t>
  </si>
  <si>
    <t xml:space="preserve">Descripción de la Modificación </t>
  </si>
  <si>
    <t>No. Acto Administrativo y fecha</t>
  </si>
  <si>
    <t>Se modifica el código, se incluye encabezado y control de cambios</t>
  </si>
  <si>
    <t>Radicado 2019IE63564 de marzo 19 de 2019</t>
  </si>
  <si>
    <t>PROGRAMACIÓN, ACTUALIZACIÓN Y SEGUIMIENTO DEL PLAN DE ACCIÓN
Actualización y seguimiento a las actividades</t>
  </si>
  <si>
    <t>PROGRAMACIÓN, ACTUALIZACIÓN Y SEGUIMIENTO DEL PLAN DE ACCIÓN
Actualización y seguimiento al componente de inversión</t>
  </si>
  <si>
    <t>PROGRAMACIÓN, ACTUALIZACIÓN Y SEGUIMIENTO DEL PLAN DE ACCIÓN
Actualización y seguimiento al componente de gestión</t>
  </si>
  <si>
    <t>Dirección de Gestión Corporativa</t>
  </si>
  <si>
    <t>19. Implementar el Sistema de Conservación Documental</t>
  </si>
  <si>
    <t>7, SEGUIMIENTO</t>
  </si>
  <si>
    <t>DIRECCIÓN DE GESTIÓN CORPORATIVA</t>
  </si>
  <si>
    <t>1033 - FORTALECIMIENTO INSTITUCIONAL PARA LA EFICIENCIA ADMINISTRATIVA</t>
  </si>
  <si>
    <t>CUARTO EJE TRASVERSAL - GOBIERNO LEGITIMO FORTALECIMIENTO LOCAL Y EFICIENCIA</t>
  </si>
  <si>
    <t>MODERNIZACIÓN INSTITUCIONAL</t>
  </si>
  <si>
    <t>Optimización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t>
  </si>
  <si>
    <t>5, PONDERACIÓN HORIZONTAL AÑO: 2019</t>
  </si>
  <si>
    <t xml:space="preserve"> 1033 - PROTECCIÓN Y BIENESTAR ANIMAL</t>
  </si>
  <si>
    <t>PAGAR 100% COMPROMISOS DE VIGENCIAS ANTERIORES FENECIDAS</t>
  </si>
  <si>
    <t>7.  Implementar acciones que promueva el uso y mejores prácticas de transporte limpio, mejorando las condiciones ambientales internas que permitan compensar afectaciones ocasionadas al ambiente</t>
  </si>
  <si>
    <t xml:space="preserve">32. Realizar el proceso de seguimiento a las actividades de Instalación de los nuevos ascensores de la entidad. </t>
  </si>
  <si>
    <t xml:space="preserve"> II trimestre 2019</t>
  </si>
  <si>
    <t>Archivo de la Subdirección Financiera.</t>
  </si>
  <si>
    <t xml:space="preserve">Realizar 26 actividades orientadas al mejoramiento del clima del clima organizacional  </t>
  </si>
  <si>
    <t>Implementar 11 procesos que integran el Programa de Gestión Documental</t>
  </si>
  <si>
    <t>Implementar 11 procesos del PGD</t>
  </si>
  <si>
    <r>
      <t>28, Hacer actualización de las base de datos de las ESAL</t>
    </r>
    <r>
      <rPr>
        <sz val="11"/>
        <color rgb="FFFF0000"/>
        <rFont val="Arial"/>
        <family val="2"/>
      </rPr>
      <t xml:space="preserve"> </t>
    </r>
  </si>
  <si>
    <t xml:space="preserve">Durante el presente trimestre no se programo esta actividad. </t>
  </si>
  <si>
    <t>Durante el IV trimestre, se realizó actividad de Integración para celebración de Halloween y evento de cierre de Gestión para la integración de los servidores de la entidad.</t>
  </si>
  <si>
    <t xml:space="preserve">Durante el IV trimestre de 2019, se realizó la semana de la Salud y el Bienestar para los servidores de la Entidad. Se citó a II convocatoria para Incentivo de Subsidio educativo y se realizó el otorgamiento del mismo. 
Se proclamaron los mejores quipos de trabajo de servidores que participaron en este incentivo 
Se realizó actividad con el fin de entregar pines de reconocimiento por quinquenios de servicio a los funcionarios entre el 2016 y 2019, se entregaron placas de reconocimiento a los mejores funcionarios por nivel jerárquico y mejor funcionario de la entidad.
Se realizó la feria de vivienda  </t>
  </si>
  <si>
    <t>Durante el IV trimestre, se realizaron capacitaciones en Innovación, Redacción y Ortografía, Gestión Ambiental, Indicadores, Organización del Tiempo y Planeación, Comunicación Asertiva y Negociación.</t>
  </si>
  <si>
    <t>Para el cumplimiento de la meta durante el IV trimestre, se realizó actividad de Integración para celebración de Halloween y evento de cierre de Gestión para la integración de los servidores de la entidad. Se realizó la aplicación de la batería a los servidores de la SDA, con el fin de obtener el diagnóstico el Riesgo Psicosocial. Se realizó la semana de la Salud y el Bienestar para los servidores de la Entidad. Se citó a II convocatoria para Incentivo de Subsidio educativo y se realizó el otorgamiento del mismo. Se proclamaron los mejores quipos de trabajo de servidores que participaron en este incentivo. Se realizó actividad con el fin de entregar pines de reconocimiento por quinquenios de servicio a los funcionarios entre el 2016 y 2019, se entregaron placas de reconocimiento a los mejores funcionarios por nivel jerárquico y mejor funcionario de la entidad. Se realizó la feria de vivienda. Se realizaron capacitaciones en Innovación, Redacción y Ortografía, Gestión Ambiental, Indicadores, Organización del Tiempo y Planeación, Comunicación Asertiva y Negociación.</t>
  </si>
  <si>
    <t>NA</t>
  </si>
  <si>
    <t xml:space="preserve">Durante el IV trimestre se aprobó en comité Institucional de Gestión y desempeño, el Plan Institucional de Archivos - PINAR el cual incluye lo siguiente: Introducción, Contexto estratégico de la entidad, visión estratégica del plan, objetivos, mapa de ruta, herramienta de seguimiento y su anexo técnico que justifica la formulación del plan y que contiene lo siguiente: identificación de la situación actual,  definición de aspectos críticos, priorización de los aspectos críticos y la formulación de planes y proyectos del PINAR, adicionalmente se reajusto el presupuesto para la implantación del Sistema Integrado de Conservación.  </t>
  </si>
  <si>
    <t>Durante el IV trimestre, se realizó un avance correspondiente a la actualización de procesos y procedimientos de gestión documental. El avance corresponde a los  procedimientos de (planeación  transferencias, disposición final, organización  préstamo y consulta , valoración documental y Reconstrucción de expedientes   elaborados y ajustado.</t>
  </si>
  <si>
    <t>Actividad ejecutada durante el 2do trimestre de 2019.</t>
  </si>
  <si>
    <t>Actividad ejecutada durante el 3er trimestre de 2019.</t>
  </si>
  <si>
    <t>Durante el IV trimestre, se realizaron las siguientes actividades para seguimiento y sostenimiento del PIGA: USO EFICIENTE DEL AGUA: Se hizo medición de agua captada por Registro instalado en el sistema de recolección de agua lluvia de la SDA. Se hizo seguimiento y control a los consumos de agua potable en las sedes donde se cuenta con el control operacional y se elaboró informo de consumo de agua. USO EFICIENTE DE LA ENERGIA: Se realizaron 3 jornadas “Día de la Escalera”. Se elaboró informe de consumo per cápita de energía. GESTIÓN INTEGRAL DE RESIDUOS: Se hizo jornada de sensibilización en relación con la segregación adecuada de los residuos en los puntos ecológicos. Se llevaron a cabo talleres de manualidades con material aprovechable. CONSUMO SOSTENIBLE: Se elaboró informe de seguimiento a las cláusulas ambientales de los contratos. IMPLEMENTACIÓN DE PRACTICAS SOSTENIBLES: La SDA, participó en el programa "Bogotá se mueve sostenible".</t>
  </si>
  <si>
    <t>Se han realizado 3 jornadas de Día sin Carro Distrital En el día de la Movilidad Sostenible y se hizo entrega de incentivos a los participantes. 
Se realizó; el cual se basó, en el desarrollo de una contra reloj virtual mediante un ciclo simulador marca Bkool una bicicleta con cambios adaptable a todo tipo de persona, un software con la ruta a realizar y un portátil, en el evento se contó con la participación servidores de la SDA, y se hizo entrega de incentivos a los ganadores. 
Mediante proceso SDA-MC-20191465 se adjudicó contrato con objeto "Prestar el servicio de monitoreo satelital (GPS) para los 20 vehículos de propiedad de la Secretaria Distrital de Ambiente"; con la adquisición de esta herramienta se busca garantizar el buen uso de los vehículos de la entidad que se movilizan dentro del perímetro del Distrito Capital teniendo en cuenta que la SDA tiene dentro de sus objetivos mitigar o prevenir los aspectos e impactos ambientales negativos identificados y que se producen en el desarrollo de sus actividades, tales como kilometraje, consumo de combustible entre otros.</t>
  </si>
  <si>
    <t>Durante el IV trimestre, la Dirección Legal Ambiental emitió veintiún (21) conceptos de carácter jurídico.  La medición del cumplimiento de los términos legales arrojó un nivel de cumplimiento del indicador del 100%.  Lo anterior significa que todos se emitieron el los términos establecidos</t>
  </si>
  <si>
    <t>Durante el IV trimestre, se realizó revisión jurídica de las normas ambientales de las siguientes temáticas ambientales (Licencias Ambientales; Proceso Sancionatorio ambiental; Flora y Fauna Silvestre; Silvicultura Urbana; Industrias Forestales; Publicidad Exterior Visual) mediante el análisis su vigencia y concordancia con la aplicación de la misma.</t>
  </si>
  <si>
    <t>Durante el IV trimestre, se apoyó en la elaboración y revisión de los siguientes proyectos de decretos:
- "Por el cual se declaran los motivos de utilidad pública e interés social, para la adquisición de unos predios que hacen parte de los desarrollos Mirador El Paraíso A, Mirador El Paraíso B y El Mirador 3, ubicados dentro del polígono delimitado por los Conceptos Técnicos CT-8405 de 2018 y sus adendas CT-8556 y CT-8626 del 2019 expedidos por el IDIGER, ubicados en la localidad de Ciudad Bolívar, UPZ 67 “Lucero”, barrio Mirador” - IDIGER
- “Por el cual se crea el Observatorio de Protección y Bienestar Animal de Bogotá” - Instituto Distrital para la Protección y el Bienestar Animal
- “Por medio del cual se modifica el artículo 18 del Decreto Distrital 546 de 2007, “Por el cual se reglamentan las Comisiones Intersectoriales del Distrito Capital.” - IDIGER</t>
  </si>
  <si>
    <t>Durante el IV trimestre, se prestó asesoría en suelos contaminados -Manejo Palomas-POT-Hábitat, Proyecto A. 440-2018 Bogotá Móvil, Proyecto de A. 435-2018 Modificación 01 de 1998-43377, Proyecto A. 445-2018 Mercando y Educando-43377, Proyecto A. 430 de 2018 RUV-43378, Concepto modificación Dec. Ley 1421 de 1993-43381, Lineamiento proceso de enajenación voluntaria e iniciar proceso de expropiación vía judicial-43385, Liquidación contrato persona fallecida 43389, conflicto competencias SDA-CAR-43399, Proyecto A. 441-2018 Compra Vehículos Motorizados 43403, Proyecto A. 484-2018 Recicladores 43419, Proyecto A. 482-2018 Desechables, Proyecto A. 491-2018 Biodiverciudad 43420, Proyecto A. 509-2018 Prohibición fumar 43425, Proyecto A. 518-2018 Síndrome Edificio Enfermo, Proyecto A. 514-2018 Final Baterías Sanitarias 43425. Competencia en relación con solicitud pago período de vacaciones a funcionario de la SDA. Concepto cobro intereses moratorios a tasas ambientales y pago saldo a favor-43433.</t>
  </si>
  <si>
    <t>Durante el IV trimestre, La Dirección Legal Ambienta realizó control de legalidad de los siguientes actos administrativos: RESOLUCIONES: 02757, 02758, 02759, 02951, 02952, 02954, 03008, 03021, 03514, 03515, 03561, 03578, 03627, 03703, 03708, 03728, 03906, 03909, 03931, 03964, 03965.</t>
  </si>
  <si>
    <t>Durante el IV trimestre, 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Conceptos y evaluaciones legales (52); Análisis financiero a la información económica (18); Requerimientos expedidos (43); Autos de cargos y de pruebas (19); Resoluciones de archivo (05); Oficios de respuesta a comunicaciones (38); comunicaciones a las entidades (11) y Certificados de inspección, vigilancia y control (06); Solicitudes de información a entidades (08), Tramite de notificación (167), Auto que corre traslado (11), Resolución Decisoria (7), Visitas administrativas (03), Respuesta a derechos de petición (01) y Traslado por competencia (1)</t>
  </si>
  <si>
    <t>Durante el IV trimestre, se dio orientación a seis(06) ciudadanos respecto de los derechos y obligaciones de las Entidades sin Ánimo de Lucro y demás asuntos que fueron consultados</t>
  </si>
  <si>
    <t>Durante el IV trimestre, 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t>
  </si>
  <si>
    <t>Durante el IV trimestre, mediante los ocho (8) comités de conciliación realizados, se definieron directrices y parámetros para la correcta y efectiva representación judicial y extrajudicial de los procesos a cargo de la Secretaría Distrital de Ambiente</t>
  </si>
  <si>
    <t>Para el cumplimiento de la meta durante el IV trimestre, la Dirección Legal Ambiental, se realizó revisión jurídica de las normas ambientales (Licencias Ambientales; Proceso Sancionatorio ambiental; Flora y Fauna Silvestre; Silvicultura Urbana; Industrias Forestales; Publicidad Exterior Visual). Apoyó en la elaboración y revisión de los proyectos de decretos: - "Por el cual se declaran los motivos de utilidad pública e interés social, para la adquisición de unos predios que hacen parte de los desarrollos Mirador El Paraíso A, Mirador El Paraíso B y El Mirador 3, ubicados dentro del polígono delimitado por los Conceptos Técnicos CT-8405 de 2018 y sus adendas CT-8556 y CT-8626 del 2019 expedidos por el IDIGER, ubicados en la localidad de Ciudad Bolívar. Mediante comités de conciliación se definieron directrices y parámetros para la correcta y efectiva representación judicial y extrajudicial de los procesos a cargo de la SDA. Se emitieron conceptos de carácter jurídico. Se prestó asesoría en suelos contaminados -Manejo Palomas-POT-Hábitat, Proyecto A. 440-2018 Bogotá Móvil, Proyecto de A. 435-2018 Modificación 01 de 1998-43377, Proyecto A. 445-2018 Mercando y Educando-43377, Proyecto A. 430 de 2018 RUV-43378. Se realizó control de legalidad de las RESOLUCIONES: 02757, 02758, 02759, 02951, 02952, 02954, 03008, 03021, 03514, 03515, 03561, 03578, 03627, 03703, 03708, 03728, 03906, 03909, 03931, 03964, 03965. Se realizó el proceso de inspección, vigilancia y control a las Entidades sin ánimo de lucro. Conforme lo dispuesto en el Decreto 172 de mayo 04 de 2009, respecto del proceso de integración al Sistema de Información de Personas Jurídicas – SIPEJ-, se realizó la administración del sistema, para crear usuarios y asignar permisos, de acuerdo con los privilegios otorgados. Además, se realizó actualización del sistema de información de personas jurídicas con las gestiones producto de la inspección, vigilancia y control a las ESAL.</t>
  </si>
  <si>
    <t>Durante el IV trimestre, se realizó atención oportuna a ciento siete (107) procesos; contra la Entidad en los cuales la Representación Judicial se encuentra a cargo de la misma, estos procesos corresponden a reparación directa, nulidad y restablecimiento, acción contractual, nulidad simple, expropiación, servidumbre, ejecutivo y acción popular, adicionalmente se informa que se atendieron de manera oportuna treinta y cinco (35) tutelas.</t>
  </si>
  <si>
    <t>Durante el IV trimestre, La Dirección Legal Ambiental presto asesoría y acompañamiento a sesenta y un (61) procesos con representación a cargo de la Secretaria Jurídica, los cuales corresponden en su mayoría a acciones populares. Además de lo anterior en el tercer trimestre de 2019, se realizó atención a cuatrocientos cuarenta y tres (443) procesos penales.</t>
  </si>
  <si>
    <t>Durante el IV trimestre, se reporta un éxito procesal a cargo de la SDA del 87%: Procesos con fallo favorable ejecutoriado: Nulidad y restablecimiento 2017-00467. Reparación directa 2016-00322 (CODISPETROL v. SDA). Nulidad y restablecimiento 2010-00685. Reparación Directa 2017-00238 (Luz Marina Sierra v. SDA y Caja de Vivienda Popular). Nulidad y restablecimiento 2010-00769 (Fundación San Antonio v. SDA). Nulidad y Restablecimiento 2013-00717. Nulidad y Restablecimiento 2017-00159 (SDA v. Ministerio de Trabajo). Nulidad y Restablecimiento 2013-00714. Controversia contractual 2013-00070 (DOCUGRAF v. SDA). Nulidad y restablecimiento 2017-00048 (IDU v SDA). Reparación directa 2014-00374 (Orlando Valencia Cataño v. SDA). Nulidad y restablecimiento 2014-00333. Nulidad y restablecimiento 2013-02684 (Fiduciaria Bancolombia v. SDA. Procesos con fallo desfavorable ejecutoriado: Ejecutivo 2011-00332 (SDA v. Unión Temporal DOCUGRAF). Acción de cumplimiento 2019-00082.</t>
  </si>
  <si>
    <t>Para el cumplimiento de la meta durante el IV trimestre, se realizó atención oportuna a ciento siete (107) procesos; contra la Entidad en los cuales la Representación Judicial se encuentra a cargo de la misma, estos procesos corresponden a reparación directa, nulidad y restablecimiento, acción contractual, nulidad simple, expropiación, servidumbre, ejecutivo y acción popular, adicionalmente se informa que se atendieron de manera oportuna treinta y cinco (35) tutelas. Se presto asesoría y acompañamiento a sesenta y un (61) procesos con representación a cargo de la Secretaria Jurídica, los cuales corresponden en su mayoría a acciones populares. Además de lo anterior en el tercer trimestre de 2019, se realizó atención a cuatrocientos cuarenta y tres (443) procesos penales. Se reporta un éxito procesal a cargo de la SDA del 87%: Procesos con fallo favorable ejecutoriado: Nulidad y restablecimiento 2017-00467. Reparación directa 2016-00322 (CODISPETROL v. SDA). Nulidad y restablecimiento 2010-00685. Reparación Directa 2017-00238 (Luz Marina Sierra v. SDA y Caja de Vivienda Popular). Nulidad y restablecimiento 2010-00769 (Fundación San Antonio v. SDA). Nulidad y Restablecimiento 2013-00717. Nulidad y Restablecimiento 2017-00159 (SDA v. Ministerio de Trabajo). Nulidad y Restablecimiento 2013-00714. Controversia contractual 2013-00070 (DOCUGRAF v. SDA). Nulidad y restablecimiento 2017-00048 (IDU v SDA). Reparación directa 2014-00374 (Orlando Valencia Cataño v. SDA). Nulidad y restablecimiento 2014-00333. Nulidad y restablecimiento 2013-02684 (Fiduciaria Bancolombia v. SDA. Procesos con fallo desfavorable ejecutoriado: Ejecutivo 2011-00332 (SDA v. Unión Temporal DOCUGRAF). Acción de cumplimiento 2019-00082.</t>
  </si>
  <si>
    <t>Para el cumplimiento del pagos de los pasivos exigibles, se realizó el reconocimiento del pasivo del contrato No.  20161290 suscrito con DOBOCOL SAS y posteriormente se realizó su pago.</t>
  </si>
  <si>
    <t>4.   Realizar el seguimiento a las actividades de adecuación del Auditorio de la SDA</t>
  </si>
  <si>
    <t>Para el cumplimiento de la meta durante el IV trimestre, se adecuo el espacio de gimnasio y se hizo la instalación de las máquinas de gimnasio. Para el auditorio, se hizo la instalación acústica de cielorraso, la cabina de sonido, escenario y las instalaciones eléctricas y de datos. Para la cafetería del quinto piso; área destinada a cafetería, se terminaron las instalaciones hidrosanitarias, instalaciones eléctricas, impermeabilización e instalación de deck en madera sintética, estuco, pintura, pañetes y cielorraso. Y se puso en funcionamiento y se terminó la instalación del segundo ascensor ubicado en el costado sur de la entidad.</t>
  </si>
  <si>
    <t xml:space="preserve">El retraso se presenta debido a que adicional a las actividades de intervención para el mejoramiento de la infraestructura física de la SDA, durante el IV trimestre de 2019 se suscribió un contrato con el fin de realizar intervención al auditorio principal y adicionalmente, acondicionar un espacio como auditorio auxiliar en el semisótano de la entidad. </t>
  </si>
  <si>
    <t xml:space="preserve">Terminar durante el Ier trimestre de 2020 las actividades programadas para la intervención del auditorio principal de la SDA y el auditorio auxiliar del semisótano. </t>
  </si>
  <si>
    <t xml:space="preserve">Durante el IV trimestre, Para la cafetería del quinto piso; área destinada a cafetería, una vez se terminaron las instalaciones hidrosanitarias, instalaciones eléctricas, impermeabilización e instalación de deck en madera sintética, estuco, pintura, pañetes y cielorraso, ésta fue puesta en funcionamiento. </t>
  </si>
  <si>
    <t xml:space="preserve">Durante el IV trimestre, se realizó la restauración de la madera, desmonte de la silletería, desmonte del cielorraso, se realizó la construcción de la cabina de sonido,  e instalaciones eléctricas y de datos. </t>
  </si>
  <si>
    <t>Durante el IV trimestre, se llevó  a cabo la socialización de la Guía de Compras Sostenibles mediante correo electrónico. Así mismo se capacitó en la guía, al personal encargado del apoyo a la supervisión de contratos, así como a los que elaboran estudios previos.</t>
  </si>
  <si>
    <t>Durante el IV trimestre, se han gestionado 16.804 Kg de material aprovechable (papel, cartón, plástico, vidrio, metal) los cuales son entregados para su aprovechamiento y disposición final a la Cooperativa de Reciclaje El Porvenir; es importante resaltar que el volumen de material aprovechable se debe a la entrega de material dado de baja en las siguientes Resoluciones: 004 y 005 de 2015, 134/356/2159 y 2958 de 2019, además de las estructuras metálicas de los ascensores.
De igual manera se realizó la entrega de 743 Kg de residuos con características de peligrosidad con gestores autorizados así: envases de aseo (11,8 kg), Tóner (119,2), RAEE´S (476,2 kg) los cuales fueron elementos dados de baja por almacén, luminarias (67,8 kg), Baterías (51,2Kg) y Llantas(22 kg).</t>
  </si>
  <si>
    <t>Durante el IV trimestre, el proceso de organización cuenta con el siguiente avance: 
- Serie contratos  - Archivo Central 662 Contratos con 1512 carpetas. (jurídicos y persona natural)</t>
  </si>
  <si>
    <t xml:space="preserve">Durante el IV trimestre, se realizó la totalidad del ajuste al sistema Integrado de conservación SIC, en sus respectivos Planes  (plan de preservación digital a largo plazo y Plan de Conservación documental) conforme a los lineamientos del Archivo de Bogotá y a su herramienta de madurez; el cual se encuentra en revisión por parte de la Dirección del Archivo de Bogotá de la Alcaldía Mayor Bogotá. </t>
  </si>
  <si>
    <t>Para el cumplimiento de la meta durante el IV trimestre, se socializó guía para las compras sostenibles y se capacitó a personal encargado del apoyo a la supervisión de contratos, así como a los que elaboran estudios previos. Se realizó entrega de residuos aprovechables a la Cooperativa Ecoambiental El Porvenir (papel, cartón, plástico, vidrio, metal, madera, elementos dados en baja según Res. 2157/2159 y 2958 de 2019) en una cantidad de 37.026 kg de residuos aprovechables. Así mismo se realizó entrega a los gestores autorizados de residuos con características de peligrosidad en una cantidad de 3.170,54 Kg así: Tóner (253 kg), Luminarias (296,13 Kg), RAEES (2.186,19 kg), envases de aseo (136 kg), llantas (22 kg), Aceites usados (40 kg), Envases con sustancias contaminadas (185 Kg) y baterías (52,2kg). Seguimiento y sostenimiento del PIGA: USO EFICIENTE DEL AGUA: Se realizaron informes de medición del agua captada por los registros instalados en el sistema de recolección de agua lluvia. USO EFICIENTE DE LA ENERGÍA: Se realizaron jornadas de la estrategia denominada Día de la Escalera. GESTIÓN INTEGRAL DE RESIDUOS: Se realizó capacitación en uso adecuado de puntos ecológicos. CONSUMO SOSTENIBLE: Se socializó guía de compras sostenibles. Mediante proceso SDA-MC-20191465 se adjudicó contrato con objeto "Prestar el servicio de monitoreo satelital (GPS) para los 20 vehículos de propiedad de la Secretaría Distrital de Ambiente". IMPLEMENTACIÓN DE PRÁCTICAS SOSTENIBLES: se participó en el programa Bogotá se mueve sostenible, promoviendo la realización de 12 jornadas del día sin carro Distrital y se entregó incentivo a los usuarios más frecuentes. Se participó en el Reto "The Chalenge". Se realizó charla sobre Perspectiva de género en la movilidad sostenible en Bogotá para los biciusuarios de la entidad, se han realizado actividades como retar a las dependencias para que movilicen el mayor número de bici usuarios, se realizaron 2 jornadas contrarreloj con ciclosimuladores.</t>
  </si>
  <si>
    <t>Para el cumplimiento de la meta Durante el IV trimestre, se realizó un avance correspondiente a la actualización de procesos y procedimientos de gestión documental. El avance corresponde a los procedimientos de (planeación transferencias, disposición final, organización préstamo y consulta, valoración documental y Reconstrucción de expedientes   elaborados y ajustado. El proceso de organización cuenta con el siguiente avance: - Serie contratos - Archivo Central 662 Contratos con 1512 carpetas. (jurídicos y persona natural). Se aprobó en comité Institucional de Gestión y desempeño, el Plan Institucional de Archivos - PINAR el cual incluye lo siguiente: Introducción, Contexto estratégico de la entidad, visión estratégica del plan, objetivos, mapa de ruta, herramienta de seguimiento y su anexo técnico que justifica la formulación del plan y que contiene lo siguiente: identificación de la situación actual,  definición de aspectos críticos, priorización de los aspectos críticos y la formulación de planes y proyectos del PINAR, adicionalmente se reajusto el presupuesto para la implantación del Sistema Integrado de Conservación. Se realizó la totalidad del ajuste al sistema Integrado de conservación SIC, en sus respectivos Planes (plan de preservación digital a largo plazo y Plan de Conservación documental) conforme a los lineamientos del Archivo de Bogotá y a su herramienta de madurez,; el cual se encuentra en revisión por parte de la Dirección del Archivo de Bogotá de la Alcaldía Mayor Bogotá.</t>
  </si>
  <si>
    <t>Disminuir el valor de los pasivos exigibles constituidos en marco de la ejecución del proyecto 1033</t>
  </si>
  <si>
    <t>Durante el 4to trimestre, se realizó el ingreso a almcen y posterior instalación de los codos contratados para los computadores de la SDA</t>
  </si>
  <si>
    <t xml:space="preserve">Durante el IV trimestre, se adecuo el espacio de gimnasio y se hizo la instalación de las máquinas de gimnasio.
Para el auditorio, se hizo la instalación acústica de cielorraso, la cabina de sonido, escenario y las instalaciones eléctricas y de datos. 
</t>
  </si>
  <si>
    <t>Durante el IV trimestre, se realizó la aplicación de la batería a los servidores de la SDA, con el fin de obtener el diagnóstico el Riesgo Psicosocial.</t>
  </si>
  <si>
    <t>Durante el 4to trimestre, se terminó la instalación del segundo ascensor ubicado en el costado sur de la entidad.</t>
  </si>
  <si>
    <t>El acumulado al Plan de Desarrollo corresponde al 94%, de los cuales en la vigencia 2016 fue el 9,4%, en el 2017 alcanzó un 45%, en el 2018 alcanzó el 70% y en el 2019 logró 94%, con el desarrollo de las siguientes actividades: se adecúo el espacio de gimnasio y se hizo la instalación de las máquinas. Para el auditorio, se hizo la instalación acústica de cielorraso, cabina de sonido, entre otras. Se terminaron las diferentes actividades de obra y se puso en funcionamiento la cafetería del quinto piso. Se realizó entrega de residuos aprovechables a la Cooperativa Ecoambiental El Porvenir (papel, cartón, plástico, vidrio, metal, madera, elementos dados en baja según Res. 2157/2159 y 2958 de 2019) en una cantidad de 37.026 kg de residuos aprovechables. Así mismo se realizó entrega a los gestores autorizados de residuos con características de peligrosidad en una cantidad de 3.170,54 Kg así: Tóner (253 kg), Luminarias (296,13 Kg), RAEES (2.186,19 kg), envases de aseo (136 kg), llantas (22 kg), Aceites usados (40 kg), Envases con sustancias contaminadas (185 Kg) y baterías (52,2kg). Sostenimiento del PIGA: USO EFICIENTE DEL AGUA: Se realizaron informes de medición del agua captada por los registros instalados en el sistema de recolección de agua lluvia. USO EFICIENTE DE LA ENERGÍA: Se realizaron jornadas de la estrategia denominada Día de la Escalera. GESTIÓN INTEGRAL DE RESIDUOS: Se realizó capacitación en uso adecuado de puntos ecológicos. CONSUMO SOSTENIBLE: Se socializó guía de compras sostenibles. IMPLEMENTACIÓN DE PRÁCTICAS SOSTENIBLES: se participó en programa Bogotá se mueve sostenible. Se realizó encuesta, con el fin de obtener el diagnóstico el Riesgo Psicosocial. Se avanzó en la actualización de procesos y procedimientos de gestión documental. Se aprobó el Plan Institucional de Archivos – PINAR. Se hizo revisión jurídica de normas ambientales. Se apoyó en la elaboración y revisión de diferentes proyectos Decretos. En comités de conciliación se definieron directrices y parámetros para la correcta y efectiva representación judicial y extrajudicial. Se emitieron conceptos de carácter jurídico. Se prestó asesoría en suelos contaminados -Manejo Palomas-POT-Hábitat, Proyecto A. 440-2018 Bogotá Móvil, entre otros. Se realizó control de legalidad de diferentes RESOLUCIONES. Se realizó proceso de inspección, vigilancia y control a las Entidades sin ánimo de lucro. Respecto del proceso de integración al Sistema de Información de Personas Jurídicas – SIPEJ-, se realizó la administración del sistema, para crear usuarios y asignar permisos. Se realizó atención oportuna a 107 procesos contra la Entidad en los cuales la Representación Judicial se encuentra a cargo de la misma. Se atendieron de manera oportuna 35 tutelas. Se presto asesoría y acompañamiento 61 procesos con representación a cargo de la Secretaria Jurídica, los cuales corresponden en su mayoría a acciones populares. Se realizó atención a 443 procesos penales.</t>
  </si>
  <si>
    <t>7, OBSERVACIONES AVANCE TRIMESTRE_IV_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</si>
</sst>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 #,##0_-;_-*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_([$$-240A]\ * #,##0_);_([$$-240A]\ * \(#,##0\);_([$$-240A]\ * &quot;-&quot;??_);_(@_)"/>
    <numFmt numFmtId="173" formatCode="0.0%"/>
    <numFmt numFmtId="174" formatCode="_ * #,##0_ ;_ * \-#,##0_ ;_ * &quot;-&quot;??_ ;_ @_ "/>
    <numFmt numFmtId="175" formatCode="_(&quot;$&quot;* #,##0.00_);_(&quot;$&quot;* \(#,##0.00\);_(&quot;$&quot;* &quot;-&quot;??_);_(@_)"/>
    <numFmt numFmtId="176" formatCode="_-* #,##0\ _€_-;\-* #,##0\ _€_-;_-* &quot;-&quot;??\ _€_-;_-@_-"/>
    <numFmt numFmtId="177" formatCode="0.0"/>
    <numFmt numFmtId="178" formatCode="#,##0.0"/>
    <numFmt numFmtId="179" formatCode="_(&quot;$&quot;* #,##0_);_(&quot;$&quot;* \(#,##0\);_(&quot;$&quot;* &quot;-&quot;??_);_(@_)"/>
    <numFmt numFmtId="180" formatCode="&quot;$&quot;\ #,##0.00"/>
    <numFmt numFmtId="181" formatCode="#,##0.0;\-#,##0.0"/>
  </numFmts>
  <fonts count="50">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sz val="8"/>
      <name val="Arial"/>
      <family val="2"/>
    </font>
    <font>
      <b/>
      <sz val="8"/>
      <name val="Arial"/>
      <family val="2"/>
    </font>
    <font>
      <b/>
      <sz val="7"/>
      <name val="Arial"/>
      <family val="2"/>
    </font>
    <font>
      <sz val="7"/>
      <name val="Arial"/>
      <family val="2"/>
    </font>
    <font>
      <sz val="10"/>
      <color theme="1"/>
      <name val="Calibri"/>
      <family val="2"/>
      <scheme val="minor"/>
    </font>
    <font>
      <b/>
      <sz val="8"/>
      <color theme="0" tint="-0.04997999966144562"/>
      <name val="Arial"/>
      <family val="2"/>
    </font>
    <font>
      <b/>
      <sz val="10"/>
      <color theme="0" tint="-0.04997999966144562"/>
      <name val="Arial"/>
      <family val="2"/>
    </font>
    <font>
      <sz val="7"/>
      <name val="Calibri"/>
      <family val="2"/>
      <scheme val="minor"/>
    </font>
    <font>
      <sz val="8"/>
      <color theme="1"/>
      <name val="Arial"/>
      <family val="2"/>
    </font>
    <font>
      <sz val="9"/>
      <name val="Calibri"/>
      <family val="2"/>
      <scheme val="minor"/>
    </font>
    <font>
      <sz val="10"/>
      <name val="Calibri"/>
      <family val="2"/>
      <scheme val="minor"/>
    </font>
    <font>
      <sz val="11"/>
      <color theme="1"/>
      <name val="Arial Narrow"/>
      <family val="2"/>
    </font>
    <font>
      <sz val="12"/>
      <color theme="1"/>
      <name val="Arial"/>
      <family val="2"/>
    </font>
    <font>
      <sz val="10"/>
      <color theme="1"/>
      <name val="Arial"/>
      <family val="2"/>
    </font>
    <font>
      <sz val="10"/>
      <color indexed="8"/>
      <name val="Arial"/>
      <family val="2"/>
    </font>
    <font>
      <sz val="9"/>
      <name val="Arial Narrow"/>
      <family val="2"/>
    </font>
    <font>
      <sz val="9"/>
      <color theme="1"/>
      <name val="Arial"/>
      <family val="2"/>
    </font>
    <font>
      <sz val="8"/>
      <color indexed="8"/>
      <name val="Arial"/>
      <family val="2"/>
    </font>
    <font>
      <sz val="12"/>
      <name val="Tahoma"/>
      <family val="2"/>
    </font>
    <font>
      <sz val="12"/>
      <name val="Calibri"/>
      <family val="2"/>
      <scheme val="minor"/>
    </font>
    <font>
      <sz val="9"/>
      <name val="Arial"/>
      <family val="2"/>
    </font>
    <font>
      <sz val="10"/>
      <color rgb="FF000000"/>
      <name val="Arial"/>
      <family val="2"/>
    </font>
    <font>
      <b/>
      <sz val="11"/>
      <color theme="1"/>
      <name val="Calibri"/>
      <family val="2"/>
      <scheme val="minor"/>
    </font>
    <font>
      <b/>
      <sz val="24"/>
      <name val="Arial"/>
      <family val="2"/>
    </font>
    <font>
      <sz val="24"/>
      <name val="Arial"/>
      <family val="2"/>
    </font>
    <font>
      <b/>
      <sz val="20"/>
      <name val="Arial"/>
      <family val="2"/>
    </font>
    <font>
      <b/>
      <sz val="14"/>
      <color indexed="8"/>
      <name val="Arial"/>
      <family val="2"/>
    </font>
    <font>
      <b/>
      <sz val="12"/>
      <color indexed="8"/>
      <name val="Arial"/>
      <family val="2"/>
    </font>
    <font>
      <b/>
      <sz val="9"/>
      <color indexed="8"/>
      <name val="Arial"/>
      <family val="2"/>
    </font>
    <font>
      <sz val="14"/>
      <name val="Tahoma"/>
      <family val="2"/>
    </font>
    <font>
      <b/>
      <sz val="14"/>
      <name val="Tahoma"/>
      <family val="2"/>
    </font>
    <font>
      <sz val="24"/>
      <color theme="1"/>
      <name val="Calibri"/>
      <family val="2"/>
      <scheme val="minor"/>
    </font>
    <font>
      <sz val="20"/>
      <color theme="1"/>
      <name val="Calibri"/>
      <family val="2"/>
      <scheme val="minor"/>
    </font>
    <font>
      <b/>
      <sz val="10"/>
      <color theme="1"/>
      <name val="Calibri"/>
      <family val="2"/>
      <scheme val="minor"/>
    </font>
    <font>
      <b/>
      <sz val="11"/>
      <name val="Arial"/>
      <family val="2"/>
    </font>
    <font>
      <sz val="11"/>
      <color theme="1"/>
      <name val="Arial"/>
      <family val="2"/>
    </font>
    <font>
      <sz val="11"/>
      <color rgb="FFFF0000"/>
      <name val="Arial"/>
      <family val="2"/>
    </font>
    <font>
      <b/>
      <sz val="11"/>
      <color theme="0" tint="-0.04997999966144562"/>
      <name val="Arial"/>
      <family val="2"/>
    </font>
    <font>
      <sz val="11"/>
      <name val="Arial Narrow"/>
      <family val="2"/>
    </font>
    <font>
      <sz val="20"/>
      <name val="Arial"/>
      <family val="2"/>
    </font>
  </fonts>
  <fills count="11">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6" tint="0.7999799847602844"/>
        <bgColor indexed="64"/>
      </patternFill>
    </fill>
    <fill>
      <patternFill patternType="solid">
        <fgColor indexed="65"/>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4" tint="0.7999799847602844"/>
        <bgColor indexed="64"/>
      </patternFill>
    </fill>
  </fills>
  <borders count="72">
    <border>
      <left/>
      <right/>
      <top/>
      <bottom/>
      <diagonal/>
    </border>
    <border>
      <left style="medium"/>
      <right/>
      <top/>
      <bottom style="medium"/>
    </border>
    <border>
      <left/>
      <right/>
      <top/>
      <bottom style="medium"/>
    </border>
    <border>
      <left style="medium"/>
      <right/>
      <top/>
      <bottom/>
    </border>
    <border>
      <left/>
      <right style="medium"/>
      <top/>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medium"/>
      <top style="thin"/>
      <bottom style="medium"/>
    </border>
    <border>
      <left style="thin"/>
      <right style="thin"/>
      <top style="thin"/>
      <bottom/>
    </border>
    <border>
      <left/>
      <right style="thin"/>
      <top style="thin"/>
      <bottom style="thin"/>
    </border>
    <border>
      <left style="thin"/>
      <right style="thin"/>
      <top style="thin"/>
      <bottom style="medium"/>
    </border>
    <border>
      <left style="thin"/>
      <right style="thin"/>
      <top/>
      <bottom style="thin"/>
    </border>
    <border>
      <left/>
      <right style="thin"/>
      <top style="thin"/>
      <bottom/>
    </border>
    <border>
      <left style="medium"/>
      <right style="thin"/>
      <top style="medium"/>
      <bottom style="thin"/>
    </border>
    <border>
      <left style="thin"/>
      <right style="thin"/>
      <top/>
      <bottom/>
    </border>
    <border>
      <left/>
      <right style="thin"/>
      <top style="medium"/>
      <bottom style="thin"/>
    </border>
    <border>
      <left style="thin"/>
      <right style="medium"/>
      <top/>
      <bottom style="thin"/>
    </border>
    <border>
      <left style="thin"/>
      <right style="medium"/>
      <top style="medium"/>
      <bottom style="thin"/>
    </border>
    <border>
      <left style="thin"/>
      <right style="thin"/>
      <top/>
      <bottom style="medium"/>
    </border>
    <border>
      <left style="medium"/>
      <right style="medium"/>
      <top style="thin"/>
      <bottom style="thin"/>
    </border>
    <border>
      <left style="medium"/>
      <right style="medium"/>
      <top style="thin"/>
      <bottom style="medium"/>
    </border>
    <border>
      <left/>
      <right style="thin"/>
      <top/>
      <bottom style="thin"/>
    </border>
    <border>
      <left/>
      <right style="thin"/>
      <top style="thin"/>
      <bottom style="medium"/>
    </border>
    <border>
      <left style="medium"/>
      <right style="medium"/>
      <top/>
      <bottom style="thin"/>
    </border>
    <border>
      <left/>
      <right/>
      <top style="thin"/>
      <bottom/>
    </border>
    <border>
      <left/>
      <right/>
      <top/>
      <bottom style="thin"/>
    </border>
    <border>
      <left style="thin"/>
      <right/>
      <top style="thin"/>
      <bottom style="thin"/>
    </border>
    <border>
      <left style="thin"/>
      <right/>
      <top style="medium"/>
      <bottom style="thin"/>
    </border>
    <border>
      <left/>
      <right/>
      <top style="thin"/>
      <bottom style="thin"/>
    </border>
    <border>
      <left style="thin"/>
      <right/>
      <top style="thin"/>
      <bottom style="medium"/>
    </border>
    <border>
      <left style="thin"/>
      <right/>
      <top/>
      <bottom style="thin"/>
    </border>
    <border>
      <left style="thin"/>
      <right/>
      <top style="thin"/>
      <bottom/>
    </border>
    <border>
      <left style="medium"/>
      <right style="thin"/>
      <top style="thin"/>
      <bottom style="thin"/>
    </border>
    <border>
      <left style="medium"/>
      <right style="thin"/>
      <top style="thin"/>
      <bottom style="medium"/>
    </border>
    <border>
      <left/>
      <right/>
      <top style="thin"/>
      <bottom style="medium"/>
    </border>
    <border>
      <left style="thin"/>
      <right style="medium"/>
      <top/>
      <bottom style="medium"/>
    </border>
    <border>
      <left style="medium"/>
      <right style="thin"/>
      <top/>
      <bottom style="thin"/>
    </border>
    <border>
      <left/>
      <right style="medium"/>
      <top style="thin"/>
      <bottom style="medium"/>
    </border>
    <border>
      <left style="medium"/>
      <right/>
      <top style="medium"/>
      <bottom style="thin"/>
    </border>
    <border>
      <left/>
      <right/>
      <top style="medium"/>
      <bottom style="thin"/>
    </border>
    <border>
      <left style="medium"/>
      <right/>
      <top style="thin"/>
      <bottom style="thin"/>
    </border>
    <border>
      <left/>
      <right style="medium"/>
      <top style="thin"/>
      <bottom style="thin"/>
    </border>
    <border>
      <left style="medium"/>
      <right/>
      <top style="medium"/>
      <bottom/>
    </border>
    <border>
      <left/>
      <right/>
      <top style="medium"/>
      <bottom/>
    </border>
    <border>
      <left/>
      <right style="thin"/>
      <top style="medium"/>
      <bottom/>
    </border>
    <border>
      <left/>
      <right style="thin"/>
      <top/>
      <bottom/>
    </border>
    <border>
      <left/>
      <right style="thin"/>
      <top/>
      <bottom style="medium"/>
    </border>
    <border>
      <left/>
      <right style="medium"/>
      <top style="medium"/>
      <bottom style="thin"/>
    </border>
    <border>
      <left style="thin"/>
      <right style="thin"/>
      <top style="medium"/>
      <bottom/>
    </border>
    <border>
      <left style="thin"/>
      <right style="medium"/>
      <top style="medium"/>
      <bottom/>
    </border>
    <border>
      <left style="thin"/>
      <right style="medium"/>
      <top/>
      <bottom/>
    </border>
    <border>
      <left style="thin"/>
      <right style="medium"/>
      <top style="thin"/>
      <bottom/>
    </border>
    <border>
      <left style="medium"/>
      <right style="medium"/>
      <top/>
      <bottom/>
    </border>
    <border>
      <left style="medium"/>
      <right style="medium"/>
      <top style="medium"/>
      <bottom/>
    </border>
    <border>
      <left style="medium"/>
      <right/>
      <top/>
      <bottom style="thin"/>
    </border>
    <border>
      <left style="medium"/>
      <right/>
      <top style="thin"/>
      <bottom/>
    </border>
    <border>
      <left style="medium"/>
      <right style="thin"/>
      <top style="thin"/>
      <bottom/>
    </border>
    <border>
      <left style="medium"/>
      <right/>
      <top style="thin"/>
      <bottom style="medium"/>
    </border>
    <border>
      <left style="medium"/>
      <right style="medium"/>
      <top style="thin"/>
      <bottom/>
    </border>
    <border>
      <left style="thin"/>
      <right/>
      <top style="medium"/>
      <bottom/>
    </border>
    <border>
      <left/>
      <right style="medium"/>
      <top/>
      <bottom style="thin"/>
    </border>
    <border>
      <left style="medium"/>
      <right style="thin"/>
      <top style="medium"/>
      <bottom/>
    </border>
    <border>
      <left style="medium"/>
      <right style="thin"/>
      <top/>
      <bottom/>
    </border>
    <border>
      <left style="medium"/>
      <right style="thin"/>
      <top/>
      <bottom style="medium"/>
    </border>
    <border>
      <left/>
      <right style="medium"/>
      <top style="medium"/>
      <bottom/>
    </border>
    <border>
      <left style="thin"/>
      <right/>
      <top/>
      <bottom/>
    </border>
    <border>
      <left style="thin"/>
      <right/>
      <top/>
      <bottom style="medium"/>
    </border>
    <border>
      <left/>
      <right style="medium"/>
      <top/>
      <bottom style="medium"/>
    </border>
    <border>
      <left style="medium"/>
      <right style="medium"/>
      <top/>
      <bottom style="medium"/>
    </border>
    <border>
      <left/>
      <right style="medium"/>
      <top style="thin"/>
      <bottom/>
    </border>
    <border>
      <left style="medium"/>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8" fontId="1"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1" fillId="0" borderId="0" applyFont="0" applyFill="0" applyBorder="0" applyAlignment="0" applyProtection="0"/>
    <xf numFmtId="174" fontId="1" fillId="0" borderId="0" applyFont="0" applyFill="0" applyBorder="0" applyAlignment="0" applyProtection="0"/>
    <xf numFmtId="166" fontId="0" fillId="0" borderId="0" applyFont="0" applyFill="0" applyBorder="0" applyAlignment="0" applyProtection="0"/>
    <xf numFmtId="175" fontId="1" fillId="0" borderId="0" applyFont="0" applyFill="0" applyBorder="0" applyAlignment="0" applyProtection="0"/>
    <xf numFmtId="168"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69" fontId="2" fillId="0" borderId="0" applyFont="0" applyFill="0" applyBorder="0" applyAlignment="0" applyProtection="0"/>
    <xf numFmtId="175" fontId="1"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0" fontId="1" fillId="0" borderId="0">
      <alignment/>
      <protection/>
    </xf>
    <xf numFmtId="41"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0" fontId="31" fillId="0" borderId="0">
      <alignment/>
      <protection/>
    </xf>
    <xf numFmtId="9" fontId="2" fillId="0" borderId="0" applyFont="0" applyFill="0" applyBorder="0" applyAlignment="0" applyProtection="0"/>
    <xf numFmtId="9" fontId="0" fillId="0" borderId="0" applyFont="0" applyFill="0" applyBorder="0" applyAlignment="0" applyProtection="0"/>
  </cellStyleXfs>
  <cellXfs count="728">
    <xf numFmtId="0" fontId="0" fillId="0" borderId="0" xfId="0"/>
    <xf numFmtId="0" fontId="0" fillId="0" borderId="0" xfId="0" applyFill="1"/>
    <xf numFmtId="0" fontId="5" fillId="0" borderId="0" xfId="35" applyFont="1" applyBorder="1" applyAlignment="1">
      <alignment vertical="center"/>
      <protection/>
    </xf>
    <xf numFmtId="0" fontId="7" fillId="0" borderId="0" xfId="0" applyFont="1"/>
    <xf numFmtId="0" fontId="0" fillId="2" borderId="0" xfId="0" applyFill="1"/>
    <xf numFmtId="0" fontId="0" fillId="0" borderId="0" xfId="0" applyFill="1" applyAlignment="1">
      <alignment horizontal="center" vertical="center"/>
    </xf>
    <xf numFmtId="0" fontId="14" fillId="0" borderId="0" xfId="0" applyFont="1" applyFill="1"/>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10" fillId="3" borderId="0" xfId="35" applyFont="1" applyFill="1" applyAlignment="1">
      <alignment vertical="center"/>
      <protection/>
    </xf>
    <xf numFmtId="0" fontId="10" fillId="0" borderId="0" xfId="35" applyFont="1" applyAlignment="1">
      <alignment vertical="center"/>
      <protection/>
    </xf>
    <xf numFmtId="0" fontId="15"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10" fontId="16" fillId="2" borderId="0" xfId="35" applyNumberFormat="1" applyFont="1" applyFill="1" applyBorder="1" applyAlignment="1">
      <alignment horizontal="center" vertical="center"/>
      <protection/>
    </xf>
    <xf numFmtId="10" fontId="1" fillId="3" borderId="0" xfId="35" applyNumberFormat="1" applyFill="1" applyAlignment="1">
      <alignment vertical="center"/>
      <protection/>
    </xf>
    <xf numFmtId="0" fontId="0" fillId="2" borderId="0" xfId="0" applyFill="1" applyAlignment="1">
      <alignment horizontal="center"/>
    </xf>
    <xf numFmtId="0" fontId="0" fillId="0" borderId="0" xfId="0" applyFill="1" applyAlignment="1">
      <alignment horizontal="center"/>
    </xf>
    <xf numFmtId="0" fontId="10" fillId="0" borderId="0" xfId="0" applyFont="1" applyFill="1"/>
    <xf numFmtId="0" fontId="0" fillId="0" borderId="0" xfId="0" applyFill="1" applyAlignment="1">
      <alignment horizontal="center"/>
    </xf>
    <xf numFmtId="0" fontId="0" fillId="0" borderId="0" xfId="0" applyFill="1" applyAlignment="1">
      <alignment horizontal="center"/>
    </xf>
    <xf numFmtId="0" fontId="0" fillId="0" borderId="1" xfId="0" applyFill="1" applyBorder="1"/>
    <xf numFmtId="0" fontId="0" fillId="0" borderId="2" xfId="0" applyFill="1" applyBorder="1"/>
    <xf numFmtId="0" fontId="21" fillId="0" borderId="0" xfId="0" applyFont="1" applyFill="1" applyAlignment="1">
      <alignment horizontal="center" vertical="center"/>
    </xf>
    <xf numFmtId="0" fontId="5" fillId="2" borderId="3"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22" fillId="2" borderId="0" xfId="0" applyFont="1" applyFill="1" applyBorder="1"/>
    <xf numFmtId="0" fontId="22" fillId="2" borderId="4" xfId="0" applyFont="1" applyFill="1" applyBorder="1"/>
    <xf numFmtId="9" fontId="0" fillId="0" borderId="0" xfId="40" applyFont="1" applyFill="1" applyAlignment="1">
      <alignment horizontal="center" vertical="center"/>
    </xf>
    <xf numFmtId="2" fontId="0" fillId="0" borderId="0" xfId="0" applyNumberFormat="1" applyFill="1" applyAlignment="1">
      <alignment horizontal="center" vertical="center"/>
    </xf>
    <xf numFmtId="37" fontId="24" fillId="2" borderId="5" xfId="28" applyNumberFormat="1" applyFont="1" applyFill="1" applyBorder="1" applyAlignment="1">
      <alignment horizontal="center" vertical="center"/>
    </xf>
    <xf numFmtId="9" fontId="1" fillId="2" borderId="5" xfId="40" applyFont="1" applyFill="1" applyBorder="1" applyAlignment="1">
      <alignment horizontal="center" vertical="center" wrapText="1"/>
    </xf>
    <xf numFmtId="3" fontId="1" fillId="2" borderId="6" xfId="0" applyNumberFormat="1" applyFont="1" applyFill="1" applyBorder="1" applyAlignment="1">
      <alignment horizontal="center" vertical="center" wrapText="1"/>
    </xf>
    <xf numFmtId="9" fontId="1" fillId="0" borderId="6" xfId="40" applyFont="1" applyFill="1" applyBorder="1" applyAlignment="1">
      <alignment horizontal="center" vertical="center" wrapText="1"/>
    </xf>
    <xf numFmtId="9" fontId="23" fillId="0" borderId="6" xfId="40" applyFont="1" applyFill="1" applyBorder="1" applyAlignment="1">
      <alignment horizontal="center" vertical="center"/>
    </xf>
    <xf numFmtId="176" fontId="23" fillId="0" borderId="5" xfId="22" applyNumberFormat="1" applyFont="1" applyFill="1" applyBorder="1" applyAlignment="1">
      <alignment horizontal="center" vertical="center"/>
    </xf>
    <xf numFmtId="9" fontId="24" fillId="2" borderId="5" xfId="40" applyFont="1" applyFill="1" applyBorder="1" applyAlignment="1">
      <alignment horizontal="center" vertical="center"/>
    </xf>
    <xf numFmtId="0" fontId="1" fillId="0" borderId="0" xfId="38" applyBorder="1">
      <alignment/>
      <protection/>
    </xf>
    <xf numFmtId="0" fontId="1" fillId="0" borderId="0" xfId="38" applyBorder="1" applyAlignment="1">
      <alignment vertical="center" wrapText="1"/>
      <protection/>
    </xf>
    <xf numFmtId="0" fontId="1" fillId="0" borderId="0" xfId="38" applyBorder="1" applyAlignment="1">
      <alignment wrapText="1"/>
      <protection/>
    </xf>
    <xf numFmtId="0" fontId="10" fillId="0" borderId="0" xfId="48" applyFont="1" applyBorder="1" applyAlignment="1">
      <alignment vertical="center" wrapText="1"/>
      <protection/>
    </xf>
    <xf numFmtId="0" fontId="10" fillId="0" borderId="0" xfId="38" applyFont="1" applyBorder="1" applyAlignment="1">
      <alignment vertical="center" wrapText="1"/>
      <protection/>
    </xf>
    <xf numFmtId="3" fontId="27" fillId="0" borderId="7" xfId="38" applyNumberFormat="1" applyFont="1" applyFill="1" applyBorder="1" applyAlignment="1">
      <alignment horizontal="center" vertical="center" wrapText="1"/>
      <protection/>
    </xf>
    <xf numFmtId="3" fontId="27" fillId="2" borderId="7" xfId="38" applyNumberFormat="1" applyFont="1" applyFill="1" applyBorder="1" applyAlignment="1">
      <alignment horizontal="center" vertical="center" wrapText="1"/>
      <protection/>
    </xf>
    <xf numFmtId="3" fontId="27" fillId="0" borderId="8" xfId="38" applyNumberFormat="1" applyFont="1" applyFill="1" applyBorder="1" applyAlignment="1">
      <alignment horizontal="center" vertical="center" wrapText="1"/>
      <protection/>
    </xf>
    <xf numFmtId="3" fontId="27" fillId="2" borderId="8" xfId="38" applyNumberFormat="1" applyFont="1" applyFill="1" applyBorder="1" applyAlignment="1">
      <alignment horizontal="center" vertical="center" wrapText="1"/>
      <protection/>
    </xf>
    <xf numFmtId="169" fontId="1" fillId="2" borderId="0" xfId="24" applyFont="1" applyFill="1" applyBorder="1"/>
    <xf numFmtId="0" fontId="1" fillId="2" borderId="0" xfId="38" applyFill="1" applyBorder="1">
      <alignment/>
      <protection/>
    </xf>
    <xf numFmtId="0" fontId="1" fillId="2" borderId="0" xfId="38" applyFill="1" applyBorder="1" applyAlignment="1">
      <alignment vertical="center" wrapText="1"/>
      <protection/>
    </xf>
    <xf numFmtId="0" fontId="1" fillId="2" borderId="0" xfId="38" applyFill="1" applyBorder="1" applyAlignment="1">
      <alignment wrapText="1"/>
      <protection/>
    </xf>
    <xf numFmtId="0" fontId="1" fillId="4" borderId="0" xfId="38" applyFill="1" applyBorder="1">
      <alignment/>
      <protection/>
    </xf>
    <xf numFmtId="0" fontId="1" fillId="2" borderId="0" xfId="38" applyFill="1">
      <alignment/>
      <protection/>
    </xf>
    <xf numFmtId="179" fontId="1" fillId="2" borderId="0" xfId="38" applyNumberFormat="1" applyFill="1">
      <alignment/>
      <protection/>
    </xf>
    <xf numFmtId="169" fontId="1" fillId="0" borderId="0" xfId="24" applyFont="1" applyBorder="1"/>
    <xf numFmtId="0" fontId="24" fillId="0" borderId="5" xfId="0" applyFont="1" applyFill="1" applyBorder="1" applyAlignment="1">
      <alignment horizontal="right" vertical="center"/>
    </xf>
    <xf numFmtId="9" fontId="24" fillId="0" borderId="5" xfId="40" applyFont="1" applyFill="1" applyBorder="1" applyAlignment="1">
      <alignment horizontal="center" vertical="center"/>
    </xf>
    <xf numFmtId="37" fontId="24" fillId="2" borderId="9" xfId="28" applyNumberFormat="1" applyFont="1" applyFill="1" applyBorder="1" applyAlignment="1">
      <alignment horizontal="center" vertical="center"/>
    </xf>
    <xf numFmtId="3" fontId="1" fillId="2" borderId="10" xfId="29" applyNumberFormat="1" applyFont="1" applyFill="1" applyBorder="1" applyAlignment="1">
      <alignment horizontal="center" vertical="center" wrapText="1"/>
    </xf>
    <xf numFmtId="37" fontId="24" fillId="2" borderId="6" xfId="28" applyNumberFormat="1" applyFont="1" applyFill="1" applyBorder="1" applyAlignment="1">
      <alignment horizontal="center" vertical="center"/>
    </xf>
    <xf numFmtId="37" fontId="24" fillId="2" borderId="11" xfId="28" applyNumberFormat="1" applyFont="1" applyFill="1" applyBorder="1" applyAlignment="1">
      <alignment horizontal="center" vertical="center"/>
    </xf>
    <xf numFmtId="37" fontId="1" fillId="2" borderId="5" xfId="29" applyNumberFormat="1" applyFont="1" applyFill="1" applyBorder="1" applyAlignment="1">
      <alignment horizontal="center" vertical="center"/>
    </xf>
    <xf numFmtId="37" fontId="23" fillId="0" borderId="5" xfId="0" applyNumberFormat="1" applyFont="1" applyFill="1" applyBorder="1" applyAlignment="1">
      <alignment horizontal="center" vertical="center"/>
    </xf>
    <xf numFmtId="37" fontId="23" fillId="0" borderId="12" xfId="0" applyNumberFormat="1" applyFont="1" applyFill="1" applyBorder="1" applyAlignment="1">
      <alignment horizontal="center" vertical="center"/>
    </xf>
    <xf numFmtId="3" fontId="1" fillId="5" borderId="11" xfId="0" applyNumberFormat="1" applyFont="1" applyFill="1" applyBorder="1" applyAlignment="1">
      <alignment horizontal="center" vertical="center" wrapText="1"/>
    </xf>
    <xf numFmtId="37" fontId="24" fillId="0" borderId="5" xfId="28" applyNumberFormat="1" applyFont="1" applyFill="1" applyBorder="1" applyAlignment="1">
      <alignment horizontal="center" vertical="center"/>
    </xf>
    <xf numFmtId="9" fontId="23" fillId="0" borderId="5" xfId="40" applyFont="1" applyFill="1" applyBorder="1" applyAlignment="1">
      <alignment horizontal="center" vertical="center"/>
    </xf>
    <xf numFmtId="180" fontId="24" fillId="0" borderId="5" xfId="28" applyNumberFormat="1" applyFont="1" applyFill="1" applyBorder="1" applyAlignment="1">
      <alignment horizontal="right" vertical="center"/>
    </xf>
    <xf numFmtId="9" fontId="1" fillId="0" borderId="5" xfId="40" applyFont="1" applyFill="1" applyBorder="1" applyAlignment="1">
      <alignment horizontal="center" vertical="center" wrapText="1"/>
    </xf>
    <xf numFmtId="176" fontId="23" fillId="0" borderId="11" xfId="22" applyNumberFormat="1" applyFont="1" applyFill="1" applyBorder="1" applyAlignment="1">
      <alignment horizontal="center" vertical="center"/>
    </xf>
    <xf numFmtId="3" fontId="1" fillId="0" borderId="6" xfId="0" applyNumberFormat="1" applyFont="1" applyFill="1" applyBorder="1" applyAlignment="1">
      <alignment horizontal="center" vertical="center" wrapText="1"/>
    </xf>
    <xf numFmtId="2" fontId="23" fillId="0" borderId="5" xfId="40" applyNumberFormat="1" applyFont="1" applyFill="1" applyBorder="1" applyAlignment="1">
      <alignment horizontal="center" vertical="center"/>
    </xf>
    <xf numFmtId="172" fontId="24" fillId="0" borderId="5" xfId="0" applyNumberFormat="1" applyFont="1" applyFill="1" applyBorder="1" applyAlignment="1">
      <alignment horizontal="right" vertical="center"/>
    </xf>
    <xf numFmtId="3" fontId="1" fillId="0" borderId="10" xfId="29" applyNumberFormat="1" applyFont="1" applyFill="1" applyBorder="1" applyAlignment="1">
      <alignment horizontal="center" vertical="center" wrapText="1"/>
    </xf>
    <xf numFmtId="37" fontId="24" fillId="0" borderId="13" xfId="28" applyNumberFormat="1" applyFont="1" applyFill="1" applyBorder="1" applyAlignment="1">
      <alignment horizontal="center" vertical="center"/>
    </xf>
    <xf numFmtId="37" fontId="24" fillId="0" borderId="9" xfId="28" applyNumberFormat="1" applyFont="1" applyFill="1" applyBorder="1" applyAlignment="1">
      <alignment horizontal="center" vertical="center"/>
    </xf>
    <xf numFmtId="37" fontId="24" fillId="0" borderId="6" xfId="28" applyNumberFormat="1" applyFont="1" applyFill="1" applyBorder="1" applyAlignment="1">
      <alignment horizontal="center" vertical="center"/>
    </xf>
    <xf numFmtId="37" fontId="24" fillId="0" borderId="11" xfId="28" applyNumberFormat="1" applyFont="1" applyFill="1" applyBorder="1" applyAlignment="1">
      <alignment horizontal="center" vertical="center"/>
    </xf>
    <xf numFmtId="2" fontId="24" fillId="0" borderId="5" xfId="0" applyNumberFormat="1" applyFont="1" applyFill="1" applyBorder="1" applyAlignment="1">
      <alignment horizontal="right" vertical="center"/>
    </xf>
    <xf numFmtId="3" fontId="1" fillId="0" borderId="11" xfId="0" applyNumberFormat="1"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6" xfId="0" applyFont="1" applyFill="1" applyBorder="1" applyAlignment="1">
      <alignment horizontal="justify" vertical="center" wrapText="1"/>
    </xf>
    <xf numFmtId="0" fontId="7" fillId="0" borderId="15" xfId="0" applyFont="1" applyFill="1" applyBorder="1" applyAlignment="1">
      <alignment horizontal="justify" vertical="center"/>
    </xf>
    <xf numFmtId="0" fontId="7" fillId="0" borderId="15" xfId="0" applyFont="1" applyFill="1" applyBorder="1" applyAlignment="1">
      <alignment horizontal="justify" vertical="center" wrapText="1"/>
    </xf>
    <xf numFmtId="0" fontId="7" fillId="0" borderId="15" xfId="0" applyFont="1" applyFill="1" applyBorder="1" applyAlignment="1">
      <alignment horizontal="center" vertical="center"/>
    </xf>
    <xf numFmtId="9" fontId="7" fillId="0" borderId="15" xfId="40" applyFont="1" applyFill="1" applyBorder="1" applyAlignment="1">
      <alignment horizontal="center" vertical="center"/>
    </xf>
    <xf numFmtId="9" fontId="7" fillId="0" borderId="15" xfId="40" applyFont="1" applyFill="1" applyBorder="1" applyAlignment="1">
      <alignment horizontal="left" vertical="center"/>
    </xf>
    <xf numFmtId="0" fontId="7" fillId="0" borderId="0" xfId="0" applyFont="1" applyFill="1"/>
    <xf numFmtId="2" fontId="24" fillId="0" borderId="5" xfId="28" applyNumberFormat="1" applyFont="1" applyFill="1" applyBorder="1" applyAlignment="1">
      <alignment horizontal="center" vertical="center"/>
    </xf>
    <xf numFmtId="3" fontId="1" fillId="0" borderId="16" xfId="0" applyNumberFormat="1" applyFont="1" applyFill="1" applyBorder="1" applyAlignment="1">
      <alignment horizontal="center" vertical="center" wrapText="1"/>
    </xf>
    <xf numFmtId="181" fontId="24" fillId="0" borderId="5" xfId="28" applyNumberFormat="1" applyFont="1" applyFill="1" applyBorder="1" applyAlignment="1">
      <alignment horizontal="center" vertical="center"/>
    </xf>
    <xf numFmtId="177" fontId="23" fillId="0" borderId="5" xfId="40" applyNumberFormat="1" applyFont="1" applyFill="1" applyBorder="1" applyAlignment="1">
      <alignment horizontal="center" vertical="center"/>
    </xf>
    <xf numFmtId="2" fontId="23" fillId="0" borderId="10" xfId="40" applyNumberFormat="1" applyFont="1" applyFill="1" applyBorder="1" applyAlignment="1">
      <alignment horizontal="center" vertical="center"/>
    </xf>
    <xf numFmtId="173" fontId="23" fillId="0" borderId="5" xfId="40" applyNumberFormat="1" applyFont="1" applyFill="1" applyBorder="1" applyAlignment="1">
      <alignment horizontal="center" vertical="center"/>
    </xf>
    <xf numFmtId="2" fontId="23" fillId="0" borderId="5" xfId="0" applyNumberFormat="1" applyFont="1" applyFill="1" applyBorder="1" applyAlignment="1">
      <alignment horizontal="center" vertical="center"/>
    </xf>
    <xf numFmtId="37" fontId="1" fillId="0" borderId="5" xfId="28" applyNumberFormat="1" applyFont="1" applyFill="1" applyBorder="1" applyAlignment="1">
      <alignment horizontal="center" vertical="center"/>
    </xf>
    <xf numFmtId="37" fontId="24" fillId="0" borderId="5" xfId="29" applyNumberFormat="1" applyFont="1" applyFill="1" applyBorder="1" applyAlignment="1">
      <alignment horizontal="center" vertical="center"/>
    </xf>
    <xf numFmtId="0" fontId="4" fillId="0" borderId="5" xfId="0" applyFont="1" applyFill="1" applyBorder="1" applyAlignment="1">
      <alignment horizontal="left" vertical="top" wrapText="1"/>
    </xf>
    <xf numFmtId="37" fontId="0" fillId="0" borderId="0" xfId="0" applyNumberFormat="1" applyFill="1" applyAlignment="1">
      <alignment horizontal="center"/>
    </xf>
    <xf numFmtId="1" fontId="18" fillId="2" borderId="12" xfId="0" applyNumberFormat="1" applyFont="1" applyFill="1" applyBorder="1" applyAlignment="1">
      <alignment horizontal="center" vertical="center" wrapText="1"/>
    </xf>
    <xf numFmtId="1" fontId="18" fillId="2" borderId="5" xfId="0" applyNumberFormat="1" applyFont="1" applyFill="1" applyBorder="1" applyAlignment="1">
      <alignment horizontal="center" vertical="center" wrapText="1"/>
    </xf>
    <xf numFmtId="1" fontId="18" fillId="2" borderId="11" xfId="0" applyNumberFormat="1" applyFont="1" applyFill="1" applyBorder="1" applyAlignment="1">
      <alignment horizontal="center" vertical="center" wrapText="1"/>
    </xf>
    <xf numFmtId="0" fontId="9" fillId="2" borderId="0" xfId="38" applyFont="1" applyFill="1" applyBorder="1" applyAlignment="1">
      <alignment horizontal="center" vertical="center"/>
      <protection/>
    </xf>
    <xf numFmtId="2" fontId="24" fillId="0" borderId="5" xfId="0" applyNumberFormat="1" applyFont="1" applyFill="1" applyBorder="1" applyAlignment="1">
      <alignment horizontal="center" vertical="center"/>
    </xf>
    <xf numFmtId="0" fontId="24" fillId="0" borderId="5" xfId="0" applyFont="1" applyFill="1" applyBorder="1" applyAlignment="1">
      <alignment horizontal="center" vertical="center"/>
    </xf>
    <xf numFmtId="178" fontId="1" fillId="0" borderId="10" xfId="29" applyNumberFormat="1" applyFont="1" applyFill="1" applyBorder="1" applyAlignment="1">
      <alignment horizontal="center" vertical="center" wrapText="1"/>
    </xf>
    <xf numFmtId="173" fontId="24" fillId="0" borderId="5" xfId="40" applyNumberFormat="1" applyFont="1" applyFill="1" applyBorder="1" applyAlignment="1">
      <alignment horizontal="center" vertical="center"/>
    </xf>
    <xf numFmtId="169" fontId="24" fillId="0" borderId="5" xfId="22" applyFont="1" applyFill="1" applyBorder="1" applyAlignment="1">
      <alignment horizontal="right" vertical="center"/>
    </xf>
    <xf numFmtId="9" fontId="27" fillId="0" borderId="17" xfId="62" applyFont="1" applyFill="1" applyBorder="1" applyAlignment="1">
      <alignment horizontal="center" vertical="center" wrapText="1"/>
    </xf>
    <xf numFmtId="10" fontId="27" fillId="0" borderId="17" xfId="62" applyNumberFormat="1" applyFont="1" applyFill="1" applyBorder="1" applyAlignment="1">
      <alignment horizontal="center" vertical="center" wrapText="1"/>
    </xf>
    <xf numFmtId="9" fontId="27" fillId="2" borderId="7" xfId="62" applyFont="1" applyFill="1" applyBorder="1" applyAlignment="1">
      <alignment horizontal="center" vertical="center" wrapText="1"/>
    </xf>
    <xf numFmtId="177" fontId="27" fillId="2" borderId="17" xfId="62" applyNumberFormat="1" applyFont="1" applyFill="1" applyBorder="1" applyAlignment="1">
      <alignment horizontal="center" vertical="center" wrapText="1"/>
    </xf>
    <xf numFmtId="177" fontId="27" fillId="0" borderId="17" xfId="62" applyNumberFormat="1" applyFont="1" applyFill="1" applyBorder="1" applyAlignment="1">
      <alignment horizontal="center" vertical="center" wrapText="1"/>
    </xf>
    <xf numFmtId="173" fontId="27" fillId="2" borderId="18" xfId="62" applyNumberFormat="1" applyFont="1" applyFill="1" applyBorder="1" applyAlignment="1">
      <alignment horizontal="center" vertical="center" wrapText="1"/>
    </xf>
    <xf numFmtId="173" fontId="27" fillId="0" borderId="18" xfId="62" applyNumberFormat="1" applyFont="1" applyFill="1" applyBorder="1" applyAlignment="1">
      <alignment horizontal="center" vertical="center" wrapText="1"/>
    </xf>
    <xf numFmtId="10" fontId="27" fillId="2" borderId="18" xfId="62" applyNumberFormat="1" applyFont="1" applyFill="1" applyBorder="1" applyAlignment="1">
      <alignment horizontal="center" vertical="center" wrapText="1"/>
    </xf>
    <xf numFmtId="9" fontId="27" fillId="2" borderId="18" xfId="62" applyFont="1" applyFill="1" applyBorder="1" applyAlignment="1">
      <alignment horizontal="center" vertical="center" wrapText="1"/>
    </xf>
    <xf numFmtId="169" fontId="27" fillId="0" borderId="17" xfId="22"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6" borderId="19" xfId="38" applyFont="1" applyFill="1" applyBorder="1" applyAlignment="1">
      <alignment horizontal="center" vertical="center" wrapText="1"/>
      <protection/>
    </xf>
    <xf numFmtId="0" fontId="11" fillId="6" borderId="11" xfId="38" applyFont="1" applyFill="1" applyBorder="1" applyAlignment="1">
      <alignment horizontal="center" vertical="center" wrapText="1"/>
      <protection/>
    </xf>
    <xf numFmtId="0" fontId="11" fillId="6" borderId="11" xfId="38" applyFont="1" applyFill="1" applyBorder="1" applyAlignment="1">
      <alignment horizontal="center" vertical="center"/>
      <protection/>
    </xf>
    <xf numFmtId="0" fontId="11" fillId="6" borderId="8" xfId="38" applyFont="1" applyFill="1" applyBorder="1" applyAlignment="1">
      <alignment horizontal="center" vertical="center" wrapText="1"/>
      <protection/>
    </xf>
    <xf numFmtId="173" fontId="17" fillId="6" borderId="6" xfId="0" applyNumberFormat="1" applyFont="1" applyFill="1" applyBorder="1" applyAlignment="1">
      <alignment vertical="center"/>
    </xf>
    <xf numFmtId="173" fontId="17" fillId="7" borderId="5" xfId="0" applyNumberFormat="1" applyFont="1" applyFill="1" applyBorder="1" applyAlignment="1">
      <alignment vertical="center"/>
    </xf>
    <xf numFmtId="173" fontId="17" fillId="6" borderId="12" xfId="0" applyNumberFormat="1" applyFont="1" applyFill="1" applyBorder="1" applyAlignment="1">
      <alignment vertical="center"/>
    </xf>
    <xf numFmtId="0" fontId="38" fillId="7" borderId="20" xfId="38" applyFont="1" applyFill="1" applyBorder="1" applyAlignment="1">
      <alignment horizontal="left" vertical="center" wrapText="1"/>
      <protection/>
    </xf>
    <xf numFmtId="0" fontId="38" fillId="6" borderId="21" xfId="38" applyFont="1" applyFill="1" applyBorder="1" applyAlignment="1">
      <alignment horizontal="left" vertical="center" wrapText="1"/>
      <protection/>
    </xf>
    <xf numFmtId="43" fontId="38" fillId="6" borderId="22" xfId="38" applyNumberFormat="1" applyFont="1" applyFill="1" applyBorder="1" applyAlignment="1">
      <alignment horizontal="left" vertical="center" wrapText="1"/>
      <protection/>
    </xf>
    <xf numFmtId="43" fontId="38" fillId="7" borderId="10" xfId="38" applyNumberFormat="1" applyFont="1" applyFill="1" applyBorder="1" applyAlignment="1">
      <alignment horizontal="left" vertical="center" wrapText="1"/>
      <protection/>
    </xf>
    <xf numFmtId="43" fontId="38" fillId="6" borderId="23" xfId="38" applyNumberFormat="1" applyFont="1" applyFill="1" applyBorder="1" applyAlignment="1">
      <alignment horizontal="left" vertical="center" wrapText="1"/>
      <protection/>
    </xf>
    <xf numFmtId="0" fontId="32" fillId="2" borderId="0" xfId="0" applyFont="1" applyFill="1"/>
    <xf numFmtId="0" fontId="39" fillId="2" borderId="0" xfId="35" applyFont="1" applyFill="1" applyBorder="1" applyProtection="1">
      <alignment/>
      <protection locked="0"/>
    </xf>
    <xf numFmtId="0" fontId="40" fillId="2" borderId="0" xfId="35" applyFont="1" applyFill="1" applyBorder="1" applyAlignment="1" applyProtection="1">
      <alignment horizontal="center"/>
      <protection locked="0"/>
    </xf>
    <xf numFmtId="0" fontId="32" fillId="8" borderId="5" xfId="0" applyFont="1" applyFill="1" applyBorder="1" applyAlignment="1">
      <alignment horizontal="center" vertical="center"/>
    </xf>
    <xf numFmtId="0" fontId="0" fillId="0" borderId="5" xfId="0" applyFill="1" applyBorder="1" applyAlignment="1">
      <alignment horizontal="center" vertical="center"/>
    </xf>
    <xf numFmtId="0" fontId="38" fillId="6" borderId="24" xfId="38" applyFont="1" applyFill="1" applyBorder="1" applyAlignment="1">
      <alignment horizontal="left" vertical="center" wrapText="1"/>
      <protection/>
    </xf>
    <xf numFmtId="173" fontId="17" fillId="7" borderId="11" xfId="0" applyNumberFormat="1" applyFont="1" applyFill="1" applyBorder="1" applyAlignment="1">
      <alignment vertical="center"/>
    </xf>
    <xf numFmtId="169" fontId="27" fillId="0" borderId="8" xfId="22" applyFont="1" applyFill="1" applyBorder="1" applyAlignment="1">
      <alignment horizontal="center" vertical="center" wrapText="1"/>
    </xf>
    <xf numFmtId="0" fontId="11" fillId="6" borderId="11" xfId="35" applyFont="1" applyFill="1" applyBorder="1" applyAlignment="1">
      <alignment horizontal="center" vertical="center" textRotation="90" wrapText="1"/>
      <protection/>
    </xf>
    <xf numFmtId="10" fontId="1" fillId="6" borderId="11" xfId="35" applyNumberFormat="1" applyFont="1" applyFill="1" applyBorder="1" applyAlignment="1">
      <alignment horizontal="center" vertical="center" wrapText="1"/>
      <protection/>
    </xf>
    <xf numFmtId="10" fontId="3" fillId="6" borderId="19" xfId="35" applyNumberFormat="1" applyFont="1" applyFill="1" applyBorder="1" applyAlignment="1">
      <alignment horizontal="center" vertical="center" wrapText="1"/>
      <protection/>
    </xf>
    <xf numFmtId="0" fontId="32" fillId="0" borderId="0" xfId="0" applyFont="1" applyFill="1"/>
    <xf numFmtId="0" fontId="41" fillId="0" borderId="0" xfId="0" applyFont="1" applyFill="1"/>
    <xf numFmtId="0" fontId="42" fillId="0" borderId="0" xfId="0" applyFont="1" applyFill="1"/>
    <xf numFmtId="0" fontId="5" fillId="6" borderId="11" xfId="0" applyFont="1" applyFill="1" applyBorder="1" applyAlignment="1">
      <alignment horizontal="center" vertical="center" wrapText="1"/>
    </xf>
    <xf numFmtId="0" fontId="13" fillId="6" borderId="12" xfId="0" applyFont="1" applyFill="1" applyBorder="1" applyAlignment="1" applyProtection="1">
      <alignment horizontal="left" vertical="center" wrapText="1"/>
      <protection locked="0"/>
    </xf>
    <xf numFmtId="0" fontId="13" fillId="7" borderId="5" xfId="0" applyFont="1" applyFill="1" applyBorder="1" applyAlignment="1" applyProtection="1">
      <alignment horizontal="left" vertical="center" wrapText="1"/>
      <protection locked="0"/>
    </xf>
    <xf numFmtId="0" fontId="13" fillId="6" borderId="11" xfId="0" applyFont="1" applyFill="1" applyBorder="1" applyAlignment="1" applyProtection="1">
      <alignment horizontal="left" vertical="center" wrapText="1"/>
      <protection locked="0"/>
    </xf>
    <xf numFmtId="0" fontId="43" fillId="8" borderId="5" xfId="0" applyFont="1" applyFill="1" applyBorder="1" applyAlignment="1">
      <alignment horizontal="center" vertical="center"/>
    </xf>
    <xf numFmtId="0" fontId="14" fillId="0" borderId="5" xfId="0" applyFont="1" applyFill="1" applyBorder="1" applyAlignment="1">
      <alignment horizontal="center" vertical="center"/>
    </xf>
    <xf numFmtId="2" fontId="1" fillId="3" borderId="0" xfId="35" applyNumberFormat="1" applyFill="1" applyAlignment="1">
      <alignment vertical="center"/>
      <protection/>
    </xf>
    <xf numFmtId="169" fontId="27" fillId="0" borderId="21" xfId="22" applyFont="1" applyFill="1" applyBorder="1" applyAlignment="1">
      <alignment horizontal="center" vertical="center" wrapText="1"/>
    </xf>
    <xf numFmtId="0" fontId="32" fillId="8" borderId="5" xfId="0" applyFont="1" applyFill="1" applyBorder="1" applyAlignment="1">
      <alignment horizontal="center" vertical="center"/>
    </xf>
    <xf numFmtId="0" fontId="0" fillId="0" borderId="5" xfId="0" applyFill="1" applyBorder="1" applyAlignment="1">
      <alignment horizontal="center" vertical="center"/>
    </xf>
    <xf numFmtId="0" fontId="3" fillId="6" borderId="11" xfId="35" applyFont="1" applyFill="1" applyBorder="1" applyAlignment="1">
      <alignment horizontal="center" vertical="center" wrapText="1"/>
      <protection/>
    </xf>
    <xf numFmtId="180" fontId="24" fillId="0" borderId="5" xfId="29" applyNumberFormat="1" applyFont="1" applyFill="1" applyBorder="1" applyAlignment="1">
      <alignment horizontal="right" vertical="center"/>
    </xf>
    <xf numFmtId="9" fontId="24" fillId="9" borderId="5" xfId="40" applyFont="1" applyFill="1" applyBorder="1" applyAlignment="1">
      <alignment horizontal="right" vertical="center"/>
    </xf>
    <xf numFmtId="37" fontId="5" fillId="0" borderId="0" xfId="0" applyNumberFormat="1" applyFont="1" applyFill="1" applyAlignment="1">
      <alignment horizontal="center"/>
    </xf>
    <xf numFmtId="37" fontId="0" fillId="0" borderId="0" xfId="0" applyNumberFormat="1" applyFill="1"/>
    <xf numFmtId="1" fontId="18" fillId="2" borderId="12" xfId="0" applyNumberFormat="1" applyFont="1" applyFill="1" applyBorder="1" applyAlignment="1">
      <alignment horizontal="center" vertical="center" wrapText="1"/>
    </xf>
    <xf numFmtId="1" fontId="18" fillId="2" borderId="5" xfId="0" applyNumberFormat="1" applyFont="1" applyFill="1" applyBorder="1" applyAlignment="1">
      <alignment horizontal="center" vertical="center" wrapText="1"/>
    </xf>
    <xf numFmtId="1" fontId="18" fillId="2" borderId="11" xfId="0" applyNumberFormat="1" applyFont="1" applyFill="1" applyBorder="1" applyAlignment="1">
      <alignment horizontal="center" vertical="center" wrapText="1"/>
    </xf>
    <xf numFmtId="0" fontId="1" fillId="3" borderId="0" xfId="35" applyFont="1" applyFill="1" applyAlignment="1">
      <alignment vertical="center"/>
      <protection/>
    </xf>
    <xf numFmtId="0" fontId="5" fillId="6" borderId="11" xfId="0" applyFont="1" applyFill="1" applyBorder="1" applyAlignment="1">
      <alignment horizontal="left" vertical="top" wrapText="1"/>
    </xf>
    <xf numFmtId="0" fontId="0" fillId="0" borderId="0" xfId="0" applyFill="1" applyAlignment="1">
      <alignment horizontal="left" vertical="top"/>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26" xfId="0" applyFill="1" applyBorder="1" applyAlignment="1">
      <alignment horizontal="center" vertical="center"/>
    </xf>
    <xf numFmtId="37" fontId="24" fillId="0" borderId="27" xfId="28" applyNumberFormat="1" applyFont="1" applyFill="1" applyBorder="1" applyAlignment="1">
      <alignment horizontal="center" vertical="center"/>
    </xf>
    <xf numFmtId="37" fontId="24" fillId="0" borderId="27" xfId="29" applyNumberFormat="1" applyFont="1" applyFill="1" applyBorder="1" applyAlignment="1">
      <alignment horizontal="center" vertical="center"/>
    </xf>
    <xf numFmtId="37" fontId="24" fillId="0" borderId="28" xfId="28" applyNumberFormat="1" applyFont="1" applyFill="1" applyBorder="1" applyAlignment="1">
      <alignment horizontal="center" vertical="center"/>
    </xf>
    <xf numFmtId="180" fontId="24" fillId="0" borderId="27" xfId="28" applyNumberFormat="1" applyFont="1" applyFill="1" applyBorder="1" applyAlignment="1">
      <alignment horizontal="right" vertical="center"/>
    </xf>
    <xf numFmtId="9" fontId="1" fillId="0" borderId="27" xfId="40" applyFont="1" applyFill="1" applyBorder="1" applyAlignment="1">
      <alignment horizontal="center" vertical="center" wrapText="1"/>
    </xf>
    <xf numFmtId="3" fontId="1" fillId="0" borderId="28" xfId="0" applyNumberFormat="1" applyFont="1" applyFill="1" applyBorder="1" applyAlignment="1">
      <alignment horizontal="center" vertical="center" wrapText="1"/>
    </xf>
    <xf numFmtId="3" fontId="1" fillId="0" borderId="29" xfId="29" applyNumberFormat="1" applyFont="1" applyFill="1" applyBorder="1" applyAlignment="1">
      <alignment horizontal="center" vertical="center" wrapText="1"/>
    </xf>
    <xf numFmtId="9" fontId="24" fillId="0" borderId="27" xfId="40" applyFont="1" applyFill="1" applyBorder="1" applyAlignment="1">
      <alignment horizontal="center" vertical="center"/>
    </xf>
    <xf numFmtId="37" fontId="24" fillId="0" borderId="30" xfId="28" applyNumberFormat="1" applyFont="1" applyFill="1" applyBorder="1" applyAlignment="1">
      <alignment horizontal="center" vertical="center"/>
    </xf>
    <xf numFmtId="0" fontId="5" fillId="6" borderId="9" xfId="0" applyFont="1" applyFill="1" applyBorder="1" applyAlignment="1">
      <alignment horizontal="center" vertical="center" wrapText="1"/>
    </xf>
    <xf numFmtId="0" fontId="1" fillId="0" borderId="0" xfId="35" applyFont="1" applyFill="1" applyBorder="1" applyAlignment="1">
      <alignment vertical="top" wrapText="1"/>
      <protection/>
    </xf>
    <xf numFmtId="0" fontId="32" fillId="8" borderId="5" xfId="0" applyFont="1" applyFill="1" applyBorder="1" applyAlignment="1">
      <alignment horizontal="center" vertical="center"/>
    </xf>
    <xf numFmtId="0" fontId="0" fillId="0" borderId="5" xfId="0" applyFill="1" applyBorder="1" applyAlignment="1">
      <alignment horizontal="center" vertical="center"/>
    </xf>
    <xf numFmtId="37" fontId="23" fillId="0" borderId="31" xfId="0" applyNumberFormat="1" applyFont="1" applyFill="1" applyBorder="1" applyAlignment="1">
      <alignment horizontal="center" vertical="center"/>
    </xf>
    <xf numFmtId="37" fontId="23" fillId="0" borderId="27" xfId="0" applyNumberFormat="1" applyFont="1" applyFill="1" applyBorder="1" applyAlignment="1">
      <alignment horizontal="center" vertical="center"/>
    </xf>
    <xf numFmtId="3" fontId="1" fillId="0" borderId="30" xfId="0" applyNumberFormat="1" applyFont="1" applyFill="1" applyBorder="1" applyAlignment="1">
      <alignment horizontal="center" vertical="center" wrapText="1"/>
    </xf>
    <xf numFmtId="10" fontId="30" fillId="0" borderId="5" xfId="40" applyNumberFormat="1" applyFont="1" applyFill="1" applyBorder="1" applyAlignment="1">
      <alignment horizontal="center" vertical="center"/>
    </xf>
    <xf numFmtId="10" fontId="26" fillId="0" borderId="5" xfId="40" applyNumberFormat="1" applyFont="1" applyFill="1" applyBorder="1" applyAlignment="1">
      <alignment horizontal="center" vertical="center"/>
    </xf>
    <xf numFmtId="3" fontId="1" fillId="0" borderId="5" xfId="0" applyNumberFormat="1" applyFont="1" applyFill="1" applyBorder="1" applyAlignment="1">
      <alignment horizontal="center" vertical="center" wrapText="1"/>
    </xf>
    <xf numFmtId="37" fontId="23" fillId="0" borderId="5" xfId="28" applyNumberFormat="1" applyFont="1" applyFill="1" applyBorder="1" applyAlignment="1">
      <alignment horizontal="center" vertical="center"/>
    </xf>
    <xf numFmtId="9" fontId="26" fillId="0" borderId="5" xfId="40" applyFont="1" applyFill="1" applyBorder="1" applyAlignment="1">
      <alignment horizontal="center" vertical="center"/>
    </xf>
    <xf numFmtId="3" fontId="1" fillId="0" borderId="5" xfId="29" applyNumberFormat="1" applyFont="1" applyFill="1" applyBorder="1" applyAlignment="1">
      <alignment horizontal="center" vertical="center" wrapText="1"/>
    </xf>
    <xf numFmtId="9" fontId="24" fillId="0" borderId="5" xfId="40" applyNumberFormat="1" applyFont="1" applyFill="1" applyBorder="1" applyAlignment="1">
      <alignment horizontal="center" vertical="center"/>
    </xf>
    <xf numFmtId="10" fontId="24" fillId="0" borderId="5" xfId="40" applyNumberFormat="1" applyFont="1" applyFill="1" applyBorder="1" applyAlignment="1">
      <alignment horizontal="center" vertical="center"/>
    </xf>
    <xf numFmtId="0" fontId="19" fillId="0" borderId="5" xfId="0" applyFont="1" applyFill="1" applyBorder="1" applyAlignment="1">
      <alignment/>
    </xf>
    <xf numFmtId="0" fontId="13" fillId="6" borderId="31" xfId="0" applyFont="1" applyFill="1" applyBorder="1" applyAlignment="1" applyProtection="1">
      <alignment horizontal="left" vertical="center" wrapText="1"/>
      <protection locked="0"/>
    </xf>
    <xf numFmtId="0" fontId="13" fillId="7" borderId="27" xfId="0" applyFont="1" applyFill="1" applyBorder="1" applyAlignment="1" applyProtection="1">
      <alignment horizontal="left" vertical="center" wrapText="1"/>
      <protection locked="0"/>
    </xf>
    <xf numFmtId="0" fontId="13" fillId="6" borderId="27" xfId="0" applyFont="1" applyFill="1" applyBorder="1" applyAlignment="1" applyProtection="1">
      <alignment horizontal="left" vertical="center" wrapText="1"/>
      <protection locked="0"/>
    </xf>
    <xf numFmtId="0" fontId="13" fillId="7" borderId="32" xfId="0" applyFont="1" applyFill="1" applyBorder="1" applyAlignment="1" applyProtection="1">
      <alignment horizontal="left" vertical="center" wrapText="1"/>
      <protection locked="0"/>
    </xf>
    <xf numFmtId="9" fontId="1" fillId="2" borderId="14" xfId="40" applyFont="1" applyFill="1" applyBorder="1" applyAlignment="1">
      <alignment horizontal="center" vertical="center" wrapText="1"/>
    </xf>
    <xf numFmtId="9" fontId="1" fillId="2" borderId="6" xfId="40" applyFont="1" applyFill="1" applyBorder="1" applyAlignment="1">
      <alignment horizontal="center" vertical="center" wrapText="1"/>
    </xf>
    <xf numFmtId="173" fontId="23" fillId="0" borderId="6" xfId="40" applyNumberFormat="1" applyFont="1" applyFill="1" applyBorder="1" applyAlignment="1">
      <alignment horizontal="center" vertical="center"/>
    </xf>
    <xf numFmtId="10" fontId="30" fillId="0" borderId="6" xfId="40" applyNumberFormat="1" applyFont="1" applyFill="1" applyBorder="1" applyAlignment="1">
      <alignment horizontal="center" vertical="center"/>
    </xf>
    <xf numFmtId="10" fontId="30" fillId="0" borderId="18" xfId="40" applyNumberFormat="1" applyFont="1" applyFill="1" applyBorder="1" applyAlignment="1">
      <alignment horizontal="center" vertical="center"/>
    </xf>
    <xf numFmtId="37" fontId="24" fillId="2" borderId="33" xfId="28" applyNumberFormat="1" applyFont="1" applyFill="1" applyBorder="1" applyAlignment="1">
      <alignment horizontal="center" vertical="center"/>
    </xf>
    <xf numFmtId="10" fontId="30" fillId="0" borderId="7" xfId="40" applyNumberFormat="1" applyFont="1" applyFill="1" applyBorder="1" applyAlignment="1">
      <alignment horizontal="center" vertical="center"/>
    </xf>
    <xf numFmtId="9" fontId="1" fillId="2" borderId="33" xfId="40" applyFont="1" applyFill="1" applyBorder="1" applyAlignment="1">
      <alignment horizontal="center" vertical="center" wrapText="1"/>
    </xf>
    <xf numFmtId="37" fontId="24" fillId="2" borderId="34" xfId="28" applyNumberFormat="1" applyFont="1" applyFill="1" applyBorder="1" applyAlignment="1">
      <alignment horizontal="center" vertical="center"/>
    </xf>
    <xf numFmtId="10" fontId="30" fillId="0" borderId="8" xfId="40" applyNumberFormat="1" applyFont="1" applyFill="1" applyBorder="1" applyAlignment="1">
      <alignment horizontal="center" vertical="center"/>
    </xf>
    <xf numFmtId="3" fontId="1" fillId="2" borderId="14" xfId="0" applyNumberFormat="1" applyFont="1" applyFill="1" applyBorder="1" applyAlignment="1">
      <alignment horizontal="center" vertical="center" wrapText="1"/>
    </xf>
    <xf numFmtId="177" fontId="23" fillId="0" borderId="6" xfId="40" applyNumberFormat="1" applyFont="1" applyFill="1" applyBorder="1" applyAlignment="1">
      <alignment horizontal="center" vertical="center"/>
    </xf>
    <xf numFmtId="3" fontId="23" fillId="0" borderId="6" xfId="0" applyNumberFormat="1" applyFont="1" applyFill="1" applyBorder="1" applyAlignment="1">
      <alignment horizontal="center" vertical="center" wrapText="1"/>
    </xf>
    <xf numFmtId="10" fontId="26" fillId="0" borderId="18" xfId="40" applyNumberFormat="1" applyFont="1" applyFill="1" applyBorder="1" applyAlignment="1">
      <alignment horizontal="center" vertical="center"/>
    </xf>
    <xf numFmtId="9" fontId="26" fillId="0" borderId="7" xfId="40" applyFont="1" applyFill="1" applyBorder="1" applyAlignment="1">
      <alignment horizontal="center" vertical="center"/>
    </xf>
    <xf numFmtId="3" fontId="1" fillId="2" borderId="33" xfId="0" applyNumberFormat="1" applyFont="1" applyFill="1" applyBorder="1" applyAlignment="1">
      <alignment horizontal="center" vertical="center" wrapText="1"/>
    </xf>
    <xf numFmtId="3" fontId="1" fillId="2" borderId="33" xfId="29" applyNumberFormat="1" applyFont="1" applyFill="1" applyBorder="1" applyAlignment="1">
      <alignment horizontal="center" vertical="center" wrapText="1"/>
    </xf>
    <xf numFmtId="10" fontId="26" fillId="0" borderId="7" xfId="40" applyNumberFormat="1" applyFont="1" applyFill="1" applyBorder="1" applyAlignment="1">
      <alignment horizontal="center" vertical="center"/>
    </xf>
    <xf numFmtId="37" fontId="24" fillId="0" borderId="23" xfId="28" applyNumberFormat="1" applyFont="1" applyFill="1" applyBorder="1" applyAlignment="1">
      <alignment horizontal="center" vertical="center"/>
    </xf>
    <xf numFmtId="37" fontId="24" fillId="2" borderId="23" xfId="28" applyNumberFormat="1" applyFont="1" applyFill="1" applyBorder="1" applyAlignment="1">
      <alignment horizontal="center" vertical="center"/>
    </xf>
    <xf numFmtId="37" fontId="24" fillId="0" borderId="35" xfId="28" applyNumberFormat="1" applyFont="1" applyFill="1" applyBorder="1" applyAlignment="1">
      <alignment horizontal="center" vertical="center"/>
    </xf>
    <xf numFmtId="10" fontId="26" fillId="0" borderId="11" xfId="40" applyNumberFormat="1" applyFont="1" applyFill="1" applyBorder="1" applyAlignment="1">
      <alignment horizontal="center" vertical="center"/>
    </xf>
    <xf numFmtId="37" fontId="24" fillId="2" borderId="14" xfId="28" applyNumberFormat="1" applyFont="1" applyFill="1" applyBorder="1" applyAlignment="1">
      <alignment horizontal="center" vertical="center"/>
    </xf>
    <xf numFmtId="1" fontId="23" fillId="0" borderId="6" xfId="40" applyNumberFormat="1" applyFont="1" applyFill="1" applyBorder="1" applyAlignment="1">
      <alignment horizontal="center" vertical="center"/>
    </xf>
    <xf numFmtId="181" fontId="24" fillId="0" borderId="6" xfId="28" applyNumberFormat="1" applyFont="1" applyFill="1" applyBorder="1" applyAlignment="1">
      <alignment horizontal="center" vertical="center"/>
    </xf>
    <xf numFmtId="9" fontId="26" fillId="0" borderId="18" xfId="40" applyFont="1" applyFill="1" applyBorder="1" applyAlignment="1">
      <alignment horizontal="center" vertical="center"/>
    </xf>
    <xf numFmtId="9" fontId="24" fillId="2" borderId="14" xfId="40" applyFont="1" applyFill="1" applyBorder="1" applyAlignment="1">
      <alignment horizontal="center" vertical="center"/>
    </xf>
    <xf numFmtId="9" fontId="24" fillId="0" borderId="6" xfId="40" applyFont="1" applyFill="1" applyBorder="1" applyAlignment="1">
      <alignment horizontal="center" vertical="center"/>
    </xf>
    <xf numFmtId="9" fontId="24" fillId="2" borderId="6" xfId="40" applyFont="1" applyFill="1" applyBorder="1" applyAlignment="1">
      <alignment horizontal="center" vertical="center"/>
    </xf>
    <xf numFmtId="173" fontId="24" fillId="0" borderId="6" xfId="40" applyNumberFormat="1" applyFont="1" applyFill="1" applyBorder="1" applyAlignment="1">
      <alignment horizontal="center" vertical="center"/>
    </xf>
    <xf numFmtId="9" fontId="24" fillId="0" borderId="28" xfId="40" applyFont="1" applyFill="1" applyBorder="1" applyAlignment="1">
      <alignment horizontal="center" vertical="center"/>
    </xf>
    <xf numFmtId="37" fontId="23" fillId="0" borderId="0" xfId="0" applyNumberFormat="1" applyFont="1" applyFill="1" applyBorder="1" applyAlignment="1">
      <alignment horizontal="center" vertical="center"/>
    </xf>
    <xf numFmtId="9" fontId="24" fillId="2" borderId="33" xfId="40" applyFont="1" applyFill="1" applyBorder="1" applyAlignment="1">
      <alignment horizontal="center" vertical="center"/>
    </xf>
    <xf numFmtId="0" fontId="13" fillId="7" borderId="30" xfId="0" applyFont="1" applyFill="1" applyBorder="1" applyAlignment="1" applyProtection="1">
      <alignment horizontal="left" vertical="center" wrapText="1"/>
      <protection locked="0"/>
    </xf>
    <xf numFmtId="9" fontId="1" fillId="0" borderId="14" xfId="40" applyFont="1" applyFill="1" applyBorder="1" applyAlignment="1">
      <alignment horizontal="center" vertical="center" wrapText="1"/>
    </xf>
    <xf numFmtId="9" fontId="26" fillId="0" borderId="6" xfId="40" applyNumberFormat="1" applyFont="1" applyFill="1" applyBorder="1" applyAlignment="1">
      <alignment horizontal="center" vertical="center"/>
    </xf>
    <xf numFmtId="0" fontId="13" fillId="6" borderId="26" xfId="0" applyFont="1" applyFill="1" applyBorder="1" applyAlignment="1" applyProtection="1">
      <alignment horizontal="left" vertical="center" wrapText="1"/>
      <protection locked="0"/>
    </xf>
    <xf numFmtId="0" fontId="13" fillId="7" borderId="29" xfId="0" applyFont="1" applyFill="1" applyBorder="1" applyAlignment="1" applyProtection="1">
      <alignment horizontal="left" vertical="center" wrapText="1"/>
      <protection locked="0"/>
    </xf>
    <xf numFmtId="0" fontId="13" fillId="6" borderId="29" xfId="0" applyFont="1" applyFill="1" applyBorder="1" applyAlignment="1" applyProtection="1">
      <alignment horizontal="left" vertical="center" wrapText="1"/>
      <protection locked="0"/>
    </xf>
    <xf numFmtId="0" fontId="13" fillId="7" borderId="35" xfId="0" applyFont="1" applyFill="1" applyBorder="1" applyAlignment="1" applyProtection="1">
      <alignment horizontal="left" vertical="center" wrapText="1"/>
      <protection locked="0"/>
    </xf>
    <xf numFmtId="0" fontId="19" fillId="0" borderId="12" xfId="0" applyFont="1" applyFill="1" applyBorder="1" applyAlignment="1">
      <alignment/>
    </xf>
    <xf numFmtId="39" fontId="24" fillId="0" borderId="5" xfId="28" applyNumberFormat="1" applyFont="1" applyFill="1" applyBorder="1" applyAlignment="1">
      <alignment horizontal="center" vertical="center"/>
    </xf>
    <xf numFmtId="9" fontId="30" fillId="0" borderId="18" xfId="40" applyNumberFormat="1" applyFont="1" applyFill="1" applyBorder="1" applyAlignment="1">
      <alignment horizontal="center" vertical="center"/>
    </xf>
    <xf numFmtId="169" fontId="1" fillId="2" borderId="14" xfId="22" applyFont="1" applyFill="1" applyBorder="1" applyAlignment="1">
      <alignment horizontal="center" vertical="center" wrapText="1"/>
    </xf>
    <xf numFmtId="169" fontId="1" fillId="2" borderId="33" xfId="22" applyFont="1" applyFill="1" applyBorder="1" applyAlignment="1">
      <alignment horizontal="center" vertical="center" wrapText="1"/>
    </xf>
    <xf numFmtId="168" fontId="27" fillId="0" borderId="17" xfId="28" applyFont="1" applyFill="1" applyBorder="1" applyAlignment="1">
      <alignment horizontal="center" vertical="center" wrapText="1"/>
    </xf>
    <xf numFmtId="0" fontId="47" fillId="2" borderId="0" xfId="0" applyFont="1" applyFill="1" applyBorder="1" applyAlignment="1">
      <alignment horizontal="left" vertical="center" wrapText="1"/>
    </xf>
    <xf numFmtId="0" fontId="4" fillId="3" borderId="0" xfId="35" applyFont="1" applyFill="1" applyAlignment="1">
      <alignment horizontal="left" vertical="center" wrapText="1"/>
      <protection/>
    </xf>
    <xf numFmtId="0" fontId="0" fillId="2" borderId="0" xfId="0" applyFont="1" applyFill="1"/>
    <xf numFmtId="0" fontId="4" fillId="0" borderId="0" xfId="35" applyFont="1" applyAlignment="1">
      <alignment horizontal="left" vertical="center" wrapText="1"/>
      <protection/>
    </xf>
    <xf numFmtId="10" fontId="4" fillId="6" borderId="11" xfId="35" applyNumberFormat="1" applyFont="1" applyFill="1" applyBorder="1" applyAlignment="1">
      <alignment horizontal="center" vertical="center" wrapText="1"/>
      <protection/>
    </xf>
    <xf numFmtId="0" fontId="47" fillId="2" borderId="0" xfId="0" applyFont="1" applyFill="1" applyBorder="1" applyAlignment="1">
      <alignment horizontal="center" vertical="center" wrapText="1"/>
    </xf>
    <xf numFmtId="0" fontId="4" fillId="3" borderId="0" xfId="35" applyFont="1" applyFill="1" applyAlignment="1">
      <alignment vertical="center"/>
      <protection/>
    </xf>
    <xf numFmtId="10" fontId="4" fillId="3" borderId="0" xfId="35" applyNumberFormat="1" applyFont="1" applyFill="1" applyAlignment="1">
      <alignment vertical="center"/>
      <protection/>
    </xf>
    <xf numFmtId="0" fontId="4" fillId="2" borderId="0" xfId="35" applyFont="1" applyFill="1" applyAlignment="1">
      <alignment vertical="center"/>
      <protection/>
    </xf>
    <xf numFmtId="10" fontId="4" fillId="0" borderId="0" xfId="35" applyNumberFormat="1" applyFont="1" applyAlignment="1">
      <alignment vertical="center"/>
      <protection/>
    </xf>
    <xf numFmtId="0" fontId="4" fillId="0" borderId="0" xfId="35" applyFont="1" applyAlignment="1">
      <alignment vertical="center"/>
      <protection/>
    </xf>
    <xf numFmtId="2" fontId="23" fillId="2" borderId="5" xfId="22" applyNumberFormat="1" applyFont="1" applyFill="1" applyBorder="1" applyAlignment="1">
      <alignment horizontal="center" vertical="center"/>
    </xf>
    <xf numFmtId="2" fontId="23" fillId="2" borderId="5" xfId="40" applyNumberFormat="1" applyFont="1" applyFill="1" applyBorder="1" applyAlignment="1">
      <alignment horizontal="center" vertical="center"/>
    </xf>
    <xf numFmtId="10" fontId="30" fillId="2" borderId="6" xfId="40" applyNumberFormat="1" applyFont="1" applyFill="1" applyBorder="1" applyAlignment="1">
      <alignment horizontal="center" vertical="center"/>
    </xf>
    <xf numFmtId="9" fontId="30" fillId="2" borderId="6" xfId="40" applyFont="1" applyFill="1" applyBorder="1" applyAlignment="1">
      <alignment horizontal="center" vertical="center"/>
    </xf>
    <xf numFmtId="10" fontId="26" fillId="2" borderId="18" xfId="40" applyNumberFormat="1" applyFont="1" applyFill="1" applyBorder="1" applyAlignment="1">
      <alignment horizontal="center" vertical="center"/>
    </xf>
    <xf numFmtId="173" fontId="17" fillId="6" borderId="5" xfId="0" applyNumberFormat="1" applyFont="1" applyFill="1" applyBorder="1" applyAlignment="1">
      <alignment vertical="center"/>
    </xf>
    <xf numFmtId="0" fontId="7" fillId="0" borderId="6" xfId="0" applyFont="1" applyFill="1" applyBorder="1" applyAlignment="1">
      <alignment horizontal="center" vertical="center"/>
    </xf>
    <xf numFmtId="173" fontId="7" fillId="0" borderId="15" xfId="40" applyNumberFormat="1" applyFont="1" applyFill="1" applyBorder="1" applyAlignment="1">
      <alignment vertical="center"/>
    </xf>
    <xf numFmtId="9" fontId="7" fillId="0" borderId="15" xfId="47" applyFont="1" applyFill="1" applyBorder="1" applyAlignment="1">
      <alignment horizontal="center" vertical="center"/>
    </xf>
    <xf numFmtId="9" fontId="7" fillId="0" borderId="15" xfId="22" applyNumberFormat="1" applyFont="1" applyFill="1" applyBorder="1" applyAlignment="1">
      <alignment vertical="center"/>
    </xf>
    <xf numFmtId="9" fontId="7" fillId="0" borderId="15" xfId="40" applyFont="1" applyFill="1" applyBorder="1" applyAlignment="1">
      <alignment vertical="center"/>
    </xf>
    <xf numFmtId="176" fontId="7" fillId="0" borderId="15" xfId="22" applyNumberFormat="1" applyFont="1" applyFill="1" applyBorder="1" applyAlignment="1">
      <alignment vertical="center"/>
    </xf>
    <xf numFmtId="10" fontId="7" fillId="0" borderId="15" xfId="40" applyNumberFormat="1" applyFont="1" applyFill="1" applyBorder="1" applyAlignment="1">
      <alignment horizontal="left" vertical="center"/>
    </xf>
    <xf numFmtId="176" fontId="7" fillId="0" borderId="15" xfId="22" applyNumberFormat="1" applyFont="1" applyFill="1" applyBorder="1" applyAlignment="1">
      <alignment horizontal="left" vertical="center"/>
    </xf>
    <xf numFmtId="10" fontId="7" fillId="0" borderId="15" xfId="40" applyNumberFormat="1" applyFont="1" applyFill="1" applyBorder="1" applyAlignment="1">
      <alignment vertical="center"/>
    </xf>
    <xf numFmtId="39" fontId="24" fillId="0" borderId="6" xfId="28" applyNumberFormat="1" applyFont="1" applyFill="1" applyBorder="1" applyAlignment="1">
      <alignment horizontal="center" vertical="center"/>
    </xf>
    <xf numFmtId="173" fontId="45" fillId="0" borderId="5" xfId="0" applyNumberFormat="1" applyFont="1" applyFill="1" applyBorder="1" applyAlignment="1">
      <alignment horizontal="center" vertical="center"/>
    </xf>
    <xf numFmtId="173" fontId="18" fillId="0" borderId="5" xfId="0" applyNumberFormat="1" applyFont="1" applyFill="1" applyBorder="1" applyAlignment="1">
      <alignment horizontal="center" vertical="center"/>
    </xf>
    <xf numFmtId="173" fontId="18" fillId="0" borderId="9" xfId="0" applyNumberFormat="1" applyFont="1" applyFill="1" applyBorder="1" applyAlignment="1">
      <alignment horizontal="center" vertical="center"/>
    </xf>
    <xf numFmtId="0" fontId="44" fillId="2" borderId="8" xfId="0" applyFont="1" applyFill="1" applyBorder="1" applyAlignment="1">
      <alignment horizontal="left" vertical="top" wrapText="1"/>
    </xf>
    <xf numFmtId="10" fontId="44" fillId="2" borderId="0" xfId="35" applyNumberFormat="1" applyFont="1" applyFill="1" applyBorder="1" applyAlignment="1">
      <alignment horizontal="left" vertical="top"/>
      <protection/>
    </xf>
    <xf numFmtId="0" fontId="4" fillId="3" borderId="0" xfId="35" applyFont="1" applyFill="1" applyAlignment="1">
      <alignment horizontal="left" vertical="top"/>
      <protection/>
    </xf>
    <xf numFmtId="2" fontId="41" fillId="0" borderId="0" xfId="0" applyNumberFormat="1" applyFont="1" applyFill="1"/>
    <xf numFmtId="2" fontId="42" fillId="0" borderId="0" xfId="0" applyNumberFormat="1" applyFont="1" applyFill="1"/>
    <xf numFmtId="2" fontId="0" fillId="0" borderId="0" xfId="0" applyNumberFormat="1" applyFill="1"/>
    <xf numFmtId="2" fontId="21" fillId="0" borderId="0" xfId="0" applyNumberFormat="1" applyFont="1" applyFill="1" applyAlignment="1">
      <alignment horizontal="center" vertical="center"/>
    </xf>
    <xf numFmtId="2" fontId="0" fillId="0" borderId="0" xfId="40" applyNumberFormat="1" applyFont="1" applyFill="1" applyAlignment="1">
      <alignment horizontal="center" vertical="center"/>
    </xf>
    <xf numFmtId="2" fontId="14" fillId="0" borderId="0" xfId="0" applyNumberFormat="1" applyFont="1" applyFill="1"/>
    <xf numFmtId="10" fontId="23" fillId="0" borderId="5" xfId="40" applyNumberFormat="1" applyFont="1" applyFill="1" applyBorder="1" applyAlignment="1">
      <alignment horizontal="center" vertical="center"/>
    </xf>
    <xf numFmtId="9" fontId="1" fillId="0" borderId="28" xfId="40" applyFont="1" applyFill="1" applyBorder="1" applyAlignment="1">
      <alignment horizontal="center" vertical="center" wrapText="1"/>
    </xf>
    <xf numFmtId="2" fontId="23" fillId="0" borderId="6" xfId="40" applyNumberFormat="1" applyFont="1" applyFill="1" applyBorder="1" applyAlignment="1">
      <alignment horizontal="center" vertical="center"/>
    </xf>
    <xf numFmtId="169" fontId="23" fillId="0" borderId="6" xfId="22" applyFont="1" applyFill="1" applyBorder="1" applyAlignment="1">
      <alignment horizontal="center" vertical="center"/>
    </xf>
    <xf numFmtId="176" fontId="23" fillId="0" borderId="5" xfId="24" applyNumberFormat="1" applyFont="1" applyFill="1" applyBorder="1" applyAlignment="1">
      <alignment horizontal="center" vertical="center"/>
    </xf>
    <xf numFmtId="176" fontId="23" fillId="0" borderId="9" xfId="22" applyNumberFormat="1" applyFont="1" applyFill="1" applyBorder="1" applyAlignment="1">
      <alignment horizontal="center" vertical="center"/>
    </xf>
    <xf numFmtId="10" fontId="23" fillId="0" borderId="6" xfId="40" applyNumberFormat="1" applyFont="1" applyFill="1" applyBorder="1" applyAlignment="1">
      <alignment horizontal="center" vertical="center"/>
    </xf>
    <xf numFmtId="173" fontId="48" fillId="0" borderId="5" xfId="0" applyNumberFormat="1" applyFont="1" applyFill="1" applyBorder="1" applyAlignment="1">
      <alignment horizontal="center" vertical="center"/>
    </xf>
    <xf numFmtId="10" fontId="45" fillId="0" borderId="5" xfId="35" applyNumberFormat="1" applyFont="1" applyFill="1" applyBorder="1" applyAlignment="1">
      <alignment horizontal="center" vertical="center" wrapText="1"/>
      <protection/>
    </xf>
    <xf numFmtId="173" fontId="25" fillId="0" borderId="5" xfId="0" applyNumberFormat="1" applyFont="1" applyFill="1" applyBorder="1" applyAlignment="1">
      <alignment horizontal="center" vertical="center"/>
    </xf>
    <xf numFmtId="173" fontId="4" fillId="0" borderId="5" xfId="0" applyNumberFormat="1" applyFont="1" applyFill="1" applyBorder="1" applyAlignment="1">
      <alignment horizontal="center" vertical="center"/>
    </xf>
    <xf numFmtId="10" fontId="48" fillId="0" borderId="5" xfId="0" applyNumberFormat="1" applyFont="1" applyFill="1" applyBorder="1" applyAlignment="1">
      <alignment horizontal="center" vertical="center"/>
    </xf>
    <xf numFmtId="10" fontId="25" fillId="0" borderId="5" xfId="0" applyNumberFormat="1" applyFont="1" applyFill="1" applyBorder="1" applyAlignment="1">
      <alignment horizontal="center" vertical="center"/>
    </xf>
    <xf numFmtId="173" fontId="10" fillId="0" borderId="5" xfId="0" applyNumberFormat="1" applyFont="1" applyFill="1" applyBorder="1" applyAlignment="1">
      <alignment horizontal="center" vertical="center"/>
    </xf>
    <xf numFmtId="173" fontId="45" fillId="0" borderId="9" xfId="0" applyNumberFormat="1" applyFont="1" applyFill="1" applyBorder="1" applyAlignment="1">
      <alignment horizontal="center" vertical="center"/>
    </xf>
    <xf numFmtId="173" fontId="48" fillId="0" borderId="9" xfId="0" applyNumberFormat="1" applyFont="1" applyFill="1" applyBorder="1" applyAlignment="1">
      <alignment horizontal="center" vertical="center"/>
    </xf>
    <xf numFmtId="10" fontId="45" fillId="0" borderId="9" xfId="35" applyNumberFormat="1" applyFont="1" applyFill="1" applyBorder="1" applyAlignment="1">
      <alignment horizontal="center" vertical="center" wrapText="1"/>
      <protection/>
    </xf>
    <xf numFmtId="9" fontId="48" fillId="0" borderId="5" xfId="0" applyNumberFormat="1" applyFont="1" applyFill="1" applyBorder="1" applyAlignment="1">
      <alignment horizontal="center" vertical="center"/>
    </xf>
    <xf numFmtId="10" fontId="48" fillId="0" borderId="9" xfId="0" applyNumberFormat="1" applyFont="1" applyFill="1" applyBorder="1" applyAlignment="1">
      <alignment horizontal="center" vertical="center"/>
    </xf>
    <xf numFmtId="173" fontId="48" fillId="0" borderId="12" xfId="0" applyNumberFormat="1" applyFont="1" applyFill="1" applyBorder="1" applyAlignment="1">
      <alignment horizontal="center" vertical="center"/>
    </xf>
    <xf numFmtId="173" fontId="25" fillId="0" borderId="12" xfId="0" applyNumberFormat="1" applyFont="1" applyFill="1" applyBorder="1" applyAlignment="1">
      <alignment horizontal="center" vertical="center"/>
    </xf>
    <xf numFmtId="173" fontId="48" fillId="0" borderId="19" xfId="0" applyNumberFormat="1" applyFont="1" applyFill="1" applyBorder="1" applyAlignment="1">
      <alignment horizontal="center" vertical="center"/>
    </xf>
    <xf numFmtId="173" fontId="48" fillId="0" borderId="11" xfId="0" applyNumberFormat="1" applyFont="1" applyFill="1" applyBorder="1" applyAlignment="1">
      <alignment horizontal="center" vertical="center"/>
    </xf>
    <xf numFmtId="173" fontId="25" fillId="0" borderId="19" xfId="0" applyNumberFormat="1" applyFont="1" applyFill="1" applyBorder="1" applyAlignment="1">
      <alignment horizontal="center" vertical="center"/>
    </xf>
    <xf numFmtId="9" fontId="4" fillId="0" borderId="12" xfId="43" applyFont="1" applyFill="1" applyBorder="1" applyAlignment="1">
      <alignment horizontal="center" vertical="center"/>
    </xf>
    <xf numFmtId="9" fontId="10" fillId="0" borderId="12" xfId="43" applyFont="1" applyFill="1" applyBorder="1" applyAlignment="1">
      <alignment horizontal="center" vertical="center"/>
    </xf>
    <xf numFmtId="9" fontId="4" fillId="0" borderId="5" xfId="43" applyFont="1" applyFill="1" applyBorder="1" applyAlignment="1">
      <alignment horizontal="center" vertical="center"/>
    </xf>
    <xf numFmtId="9" fontId="10" fillId="0" borderId="5" xfId="43" applyFont="1" applyFill="1" applyBorder="1" applyAlignment="1">
      <alignment horizontal="center" vertical="center"/>
    </xf>
    <xf numFmtId="173" fontId="25" fillId="0" borderId="5" xfId="0" applyNumberFormat="1" applyFont="1" applyFill="1" applyBorder="1" applyAlignment="1">
      <alignment vertical="center"/>
    </xf>
    <xf numFmtId="173" fontId="48" fillId="0" borderId="15" xfId="0" applyNumberFormat="1" applyFont="1" applyFill="1" applyBorder="1" applyAlignment="1">
      <alignment horizontal="center" vertical="center"/>
    </xf>
    <xf numFmtId="173" fontId="25" fillId="0" borderId="15" xfId="0" applyNumberFormat="1" applyFont="1" applyFill="1" applyBorder="1" applyAlignment="1">
      <alignment horizontal="center" vertical="center"/>
    </xf>
    <xf numFmtId="173" fontId="25" fillId="0" borderId="11" xfId="0" applyNumberFormat="1" applyFont="1" applyFill="1" applyBorder="1" applyAlignment="1">
      <alignment horizontal="center" vertical="center"/>
    </xf>
    <xf numFmtId="9" fontId="4" fillId="0" borderId="11" xfId="43" applyFont="1" applyFill="1" applyBorder="1" applyAlignment="1">
      <alignment horizontal="center" vertical="center"/>
    </xf>
    <xf numFmtId="173" fontId="45" fillId="0" borderId="11" xfId="0" applyNumberFormat="1" applyFont="1" applyFill="1" applyBorder="1" applyAlignment="1">
      <alignment horizontal="center" vertical="center"/>
    </xf>
    <xf numFmtId="9" fontId="10" fillId="0" borderId="11" xfId="43" applyFont="1" applyFill="1" applyBorder="1" applyAlignment="1">
      <alignment horizontal="center" vertical="center"/>
    </xf>
    <xf numFmtId="0" fontId="44" fillId="0" borderId="36" xfId="35" applyFont="1" applyFill="1" applyBorder="1" applyAlignment="1">
      <alignment horizontal="left" vertical="top" wrapText="1"/>
      <protection/>
    </xf>
    <xf numFmtId="9" fontId="24" fillId="10" borderId="5" xfId="40" applyFont="1" applyFill="1" applyBorder="1" applyAlignment="1">
      <alignment horizontal="center" vertical="center"/>
    </xf>
    <xf numFmtId="9" fontId="23" fillId="10" borderId="5" xfId="40" applyFont="1" applyFill="1" applyBorder="1" applyAlignment="1">
      <alignment horizontal="center" vertical="center"/>
    </xf>
    <xf numFmtId="9" fontId="24" fillId="10" borderId="5" xfId="40" applyFont="1" applyFill="1" applyBorder="1" applyAlignment="1">
      <alignment horizontal="right" vertical="center"/>
    </xf>
    <xf numFmtId="9" fontId="24" fillId="10" borderId="27" xfId="40" applyFont="1" applyFill="1" applyBorder="1" applyAlignment="1">
      <alignment horizontal="right" vertical="center"/>
    </xf>
    <xf numFmtId="9" fontId="1" fillId="10" borderId="5" xfId="40" applyFont="1" applyFill="1" applyBorder="1" applyAlignment="1">
      <alignment horizontal="center" vertical="center" wrapText="1"/>
    </xf>
    <xf numFmtId="37" fontId="24" fillId="10" borderId="5" xfId="28" applyNumberFormat="1" applyFont="1" applyFill="1" applyBorder="1" applyAlignment="1">
      <alignment horizontal="center" vertical="center"/>
    </xf>
    <xf numFmtId="10" fontId="30" fillId="10" borderId="5" xfId="40" applyNumberFormat="1" applyFont="1" applyFill="1" applyBorder="1" applyAlignment="1">
      <alignment horizontal="center" vertical="center"/>
    </xf>
    <xf numFmtId="10" fontId="30" fillId="10" borderId="7" xfId="40" applyNumberFormat="1" applyFont="1" applyFill="1" applyBorder="1" applyAlignment="1">
      <alignment horizontal="center" vertical="center"/>
    </xf>
    <xf numFmtId="9" fontId="1" fillId="10" borderId="6" xfId="40" applyFont="1" applyFill="1" applyBorder="1" applyAlignment="1">
      <alignment horizontal="center" vertical="center" wrapText="1"/>
    </xf>
    <xf numFmtId="180" fontId="24" fillId="10" borderId="5" xfId="28" applyNumberFormat="1" applyFont="1" applyFill="1" applyBorder="1" applyAlignment="1">
      <alignment horizontal="right" vertical="center"/>
    </xf>
    <xf numFmtId="37" fontId="24" fillId="10" borderId="11" xfId="28" applyNumberFormat="1" applyFont="1" applyFill="1" applyBorder="1" applyAlignment="1">
      <alignment horizontal="center" vertical="center"/>
    </xf>
    <xf numFmtId="3" fontId="1" fillId="10" borderId="5" xfId="0" applyNumberFormat="1" applyFont="1" applyFill="1" applyBorder="1" applyAlignment="1">
      <alignment horizontal="center" vertical="center" wrapText="1"/>
    </xf>
    <xf numFmtId="1" fontId="23" fillId="10" borderId="5" xfId="40" applyNumberFormat="1" applyFont="1" applyFill="1" applyBorder="1" applyAlignment="1">
      <alignment horizontal="center" vertical="center"/>
    </xf>
    <xf numFmtId="176" fontId="23" fillId="10" borderId="5" xfId="22" applyNumberFormat="1" applyFont="1" applyFill="1" applyBorder="1" applyAlignment="1">
      <alignment horizontal="center" vertical="center"/>
    </xf>
    <xf numFmtId="0" fontId="24" fillId="10" borderId="27" xfId="0" applyFont="1" applyFill="1" applyBorder="1" applyAlignment="1">
      <alignment horizontal="right" vertical="center"/>
    </xf>
    <xf numFmtId="172" fontId="24" fillId="10" borderId="27" xfId="0" applyNumberFormat="1" applyFont="1" applyFill="1" applyBorder="1" applyAlignment="1">
      <alignment horizontal="right" vertical="center"/>
    </xf>
    <xf numFmtId="0" fontId="24" fillId="10" borderId="5" xfId="0" applyFont="1" applyFill="1" applyBorder="1" applyAlignment="1">
      <alignment horizontal="right" vertical="center"/>
    </xf>
    <xf numFmtId="0" fontId="24" fillId="10" borderId="7" xfId="0" applyFont="1" applyFill="1" applyBorder="1" applyAlignment="1">
      <alignment horizontal="right" vertical="center"/>
    </xf>
    <xf numFmtId="10" fontId="26" fillId="10" borderId="5" xfId="40" applyNumberFormat="1" applyFont="1" applyFill="1" applyBorder="1" applyAlignment="1">
      <alignment horizontal="center" vertical="center"/>
    </xf>
    <xf numFmtId="9" fontId="26" fillId="10" borderId="7" xfId="40" applyFont="1" applyFill="1" applyBorder="1" applyAlignment="1">
      <alignment horizontal="center" vertical="center"/>
    </xf>
    <xf numFmtId="9" fontId="1" fillId="10" borderId="12" xfId="40" applyFont="1" applyFill="1" applyBorder="1" applyAlignment="1">
      <alignment horizontal="center" vertical="center" wrapText="1"/>
    </xf>
    <xf numFmtId="9" fontId="26" fillId="10" borderId="5" xfId="40" applyFont="1" applyFill="1" applyBorder="1" applyAlignment="1">
      <alignment horizontal="center" vertical="center"/>
    </xf>
    <xf numFmtId="2" fontId="23" fillId="10" borderId="5" xfId="0" applyNumberFormat="1" applyFont="1" applyFill="1" applyBorder="1" applyAlignment="1">
      <alignment horizontal="center" vertical="center"/>
    </xf>
    <xf numFmtId="9" fontId="23" fillId="10" borderId="6" xfId="40" applyFont="1" applyFill="1" applyBorder="1" applyAlignment="1">
      <alignment horizontal="center" vertical="center"/>
    </xf>
    <xf numFmtId="9" fontId="1" fillId="10" borderId="28" xfId="40" applyFont="1" applyFill="1" applyBorder="1" applyAlignment="1">
      <alignment horizontal="center" vertical="center" wrapText="1"/>
    </xf>
    <xf numFmtId="37" fontId="23" fillId="10" borderId="5" xfId="0" applyNumberFormat="1" applyFont="1" applyFill="1" applyBorder="1" applyAlignment="1">
      <alignment horizontal="center" vertical="center"/>
    </xf>
    <xf numFmtId="37" fontId="1" fillId="10" borderId="5" xfId="29" applyNumberFormat="1" applyFont="1" applyFill="1" applyBorder="1" applyAlignment="1">
      <alignment horizontal="center" vertical="center"/>
    </xf>
    <xf numFmtId="176" fontId="23" fillId="10" borderId="5" xfId="24" applyNumberFormat="1" applyFont="1" applyFill="1" applyBorder="1" applyAlignment="1">
      <alignment horizontal="center" vertical="center"/>
    </xf>
    <xf numFmtId="37" fontId="1" fillId="10" borderId="5" xfId="28" applyNumberFormat="1" applyFont="1" applyFill="1" applyBorder="1" applyAlignment="1">
      <alignment horizontal="center" vertical="center"/>
    </xf>
    <xf numFmtId="37" fontId="24" fillId="10" borderId="27" xfId="28" applyNumberFormat="1" applyFont="1" applyFill="1" applyBorder="1" applyAlignment="1">
      <alignment horizontal="center" vertical="center"/>
    </xf>
    <xf numFmtId="169" fontId="24" fillId="10" borderId="5" xfId="22" applyFont="1" applyFill="1" applyBorder="1" applyAlignment="1">
      <alignment horizontal="right" vertical="center"/>
    </xf>
    <xf numFmtId="9" fontId="1" fillId="10" borderId="27" xfId="40" applyFont="1" applyFill="1" applyBorder="1" applyAlignment="1">
      <alignment horizontal="center" vertical="center" wrapText="1"/>
    </xf>
    <xf numFmtId="176" fontId="23" fillId="10" borderId="11" xfId="22" applyNumberFormat="1" applyFont="1" applyFill="1" applyBorder="1" applyAlignment="1">
      <alignment horizontal="center" vertical="center"/>
    </xf>
    <xf numFmtId="37" fontId="24" fillId="10" borderId="30" xfId="28" applyNumberFormat="1" applyFont="1" applyFill="1" applyBorder="1" applyAlignment="1">
      <alignment horizontal="center" vertical="center"/>
    </xf>
    <xf numFmtId="2" fontId="24" fillId="10" borderId="5" xfId="0" applyNumberFormat="1" applyFont="1" applyFill="1" applyBorder="1" applyAlignment="1">
      <alignment horizontal="right" vertical="center"/>
    </xf>
    <xf numFmtId="37" fontId="24" fillId="10" borderId="33" xfId="28" applyNumberFormat="1" applyFont="1" applyFill="1" applyBorder="1" applyAlignment="1">
      <alignment horizontal="center" vertical="center"/>
    </xf>
    <xf numFmtId="9" fontId="24" fillId="10" borderId="33" xfId="40" applyFont="1" applyFill="1" applyBorder="1" applyAlignment="1">
      <alignment horizontal="center" vertical="center"/>
    </xf>
    <xf numFmtId="9" fontId="1" fillId="10" borderId="37" xfId="4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6"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35" fillId="2" borderId="30" xfId="0" applyFont="1" applyFill="1" applyBorder="1" applyAlignment="1">
      <alignment horizontal="left" vertical="center" wrapText="1"/>
    </xf>
    <xf numFmtId="0" fontId="35" fillId="2" borderId="35" xfId="0" applyFont="1" applyFill="1" applyBorder="1" applyAlignment="1">
      <alignment horizontal="left" vertical="center" wrapText="1"/>
    </xf>
    <xf numFmtId="0" fontId="35" fillId="2" borderId="38" xfId="0" applyFont="1" applyFill="1" applyBorder="1" applyAlignment="1">
      <alignment horizontal="left" vertical="center" wrapText="1"/>
    </xf>
    <xf numFmtId="0" fontId="9" fillId="6" borderId="39" xfId="0" applyFont="1" applyFill="1" applyBorder="1" applyAlignment="1">
      <alignment horizontal="left" vertical="center" wrapText="1"/>
    </xf>
    <xf numFmtId="0" fontId="9" fillId="6" borderId="40" xfId="0" applyFont="1" applyFill="1" applyBorder="1" applyAlignment="1">
      <alignment horizontal="left" vertical="center" wrapText="1"/>
    </xf>
    <xf numFmtId="0" fontId="9" fillId="6" borderId="16" xfId="0" applyFont="1" applyFill="1" applyBorder="1" applyAlignment="1">
      <alignment horizontal="left" vertical="center" wrapText="1"/>
    </xf>
    <xf numFmtId="0" fontId="9" fillId="6" borderId="41" xfId="0" applyFont="1" applyFill="1" applyBorder="1" applyAlignment="1">
      <alignment horizontal="left" vertical="center" wrapText="1"/>
    </xf>
    <xf numFmtId="0" fontId="9" fillId="6" borderId="29" xfId="0" applyFont="1" applyFill="1" applyBorder="1" applyAlignment="1">
      <alignment horizontal="left" vertical="center" wrapText="1"/>
    </xf>
    <xf numFmtId="0" fontId="9" fillId="6" borderId="10"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9" fillId="2" borderId="42" xfId="0" applyFont="1" applyFill="1" applyBorder="1" applyAlignment="1">
      <alignment horizontal="left" vertical="center" wrapText="1"/>
    </xf>
    <xf numFmtId="0" fontId="9" fillId="0" borderId="2" xfId="0" applyFont="1" applyFill="1" applyBorder="1" applyAlignment="1">
      <alignment horizontal="right" vertical="center"/>
    </xf>
    <xf numFmtId="0" fontId="6" fillId="0" borderId="2" xfId="0" applyFont="1" applyFill="1" applyBorder="1" applyAlignment="1">
      <alignment horizontal="right" vertical="center"/>
    </xf>
    <xf numFmtId="0" fontId="6" fillId="0" borderId="35" xfId="0" applyFont="1" applyFill="1" applyBorder="1" applyAlignment="1">
      <alignment horizontal="right" vertical="center"/>
    </xf>
    <xf numFmtId="0" fontId="6" fillId="0" borderId="38" xfId="0" applyFont="1" applyFill="1" applyBorder="1" applyAlignment="1">
      <alignment horizontal="right" vertical="center"/>
    </xf>
    <xf numFmtId="0" fontId="5" fillId="6" borderId="14" xfId="0" applyFont="1" applyFill="1" applyBorder="1" applyAlignment="1">
      <alignment horizontal="center" vertical="center" wrapText="1"/>
    </xf>
    <xf numFmtId="0" fontId="5" fillId="2" borderId="3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9" fillId="6" borderId="33" xfId="0" applyFont="1" applyFill="1" applyBorder="1" applyAlignment="1">
      <alignment horizontal="left" vertical="center" wrapText="1"/>
    </xf>
    <xf numFmtId="0" fontId="9" fillId="6" borderId="5"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6" borderId="5" xfId="0" applyFont="1" applyFill="1" applyBorder="1" applyAlignment="1">
      <alignment horizontal="center" vertical="center"/>
    </xf>
    <xf numFmtId="0" fontId="5" fillId="6" borderId="27"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27" xfId="0" applyFont="1" applyFill="1" applyBorder="1" applyAlignment="1">
      <alignment horizontal="center" vertical="center"/>
    </xf>
    <xf numFmtId="0" fontId="5" fillId="6" borderId="29" xfId="0" applyFont="1" applyFill="1" applyBorder="1" applyAlignment="1">
      <alignment horizontal="center" vertical="center"/>
    </xf>
    <xf numFmtId="0" fontId="5" fillId="6" borderId="10" xfId="0" applyFont="1" applyFill="1" applyBorder="1" applyAlignment="1">
      <alignment horizontal="center" vertical="center"/>
    </xf>
    <xf numFmtId="0" fontId="43" fillId="8" borderId="5" xfId="0" applyFont="1" applyFill="1" applyBorder="1" applyAlignment="1">
      <alignment horizontal="center" vertical="center"/>
    </xf>
    <xf numFmtId="0" fontId="43" fillId="8" borderId="5" xfId="0" applyFont="1" applyFill="1" applyBorder="1" applyAlignment="1">
      <alignment horizontal="center" vertical="center" wrapText="1"/>
    </xf>
    <xf numFmtId="0" fontId="14" fillId="0" borderId="5" xfId="0" applyFont="1" applyFill="1" applyBorder="1" applyAlignment="1">
      <alignment horizontal="left" vertical="center"/>
    </xf>
    <xf numFmtId="0" fontId="14" fillId="0" borderId="5" xfId="0" applyFont="1" applyFill="1" applyBorder="1" applyAlignment="1">
      <alignment horizontal="left"/>
    </xf>
    <xf numFmtId="0" fontId="41" fillId="0" borderId="43" xfId="0" applyFont="1" applyFill="1" applyBorder="1" applyAlignment="1">
      <alignment horizontal="center"/>
    </xf>
    <xf numFmtId="0" fontId="41" fillId="0" borderId="44" xfId="0" applyFont="1" applyFill="1" applyBorder="1" applyAlignment="1">
      <alignment horizontal="center"/>
    </xf>
    <xf numFmtId="0" fontId="41" fillId="0" borderId="45" xfId="0" applyFont="1" applyFill="1" applyBorder="1" applyAlignment="1">
      <alignment horizontal="center"/>
    </xf>
    <xf numFmtId="0" fontId="41" fillId="0" borderId="3" xfId="0" applyFont="1" applyFill="1" applyBorder="1" applyAlignment="1">
      <alignment horizontal="center"/>
    </xf>
    <xf numFmtId="0" fontId="41" fillId="0" borderId="0" xfId="0" applyFont="1" applyFill="1" applyBorder="1" applyAlignment="1">
      <alignment horizontal="center"/>
    </xf>
    <xf numFmtId="0" fontId="41" fillId="0" borderId="46" xfId="0" applyFont="1" applyFill="1" applyBorder="1" applyAlignment="1">
      <alignment horizontal="center"/>
    </xf>
    <xf numFmtId="0" fontId="41" fillId="0" borderId="1" xfId="0" applyFont="1" applyFill="1" applyBorder="1" applyAlignment="1">
      <alignment horizontal="center"/>
    </xf>
    <xf numFmtId="0" fontId="41" fillId="0" borderId="2" xfId="0" applyFont="1" applyFill="1" applyBorder="1" applyAlignment="1">
      <alignment horizontal="center"/>
    </xf>
    <xf numFmtId="0" fontId="41" fillId="0" borderId="47" xfId="0" applyFont="1" applyFill="1" applyBorder="1" applyAlignment="1">
      <alignment horizontal="center"/>
    </xf>
    <xf numFmtId="0" fontId="35" fillId="2" borderId="23" xfId="0" applyFont="1" applyFill="1" applyBorder="1" applyAlignment="1">
      <alignment horizontal="left" vertical="center" wrapText="1"/>
    </xf>
    <xf numFmtId="0" fontId="33" fillId="0" borderId="28"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34" fillId="0" borderId="42" xfId="0" applyFont="1" applyFill="1" applyBorder="1" applyAlignment="1">
      <alignment horizontal="center" vertical="center" wrapText="1"/>
    </xf>
    <xf numFmtId="0" fontId="9" fillId="2" borderId="28"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48" xfId="0" applyFont="1" applyFill="1" applyBorder="1" applyAlignment="1">
      <alignment horizontal="left" vertical="center" wrapText="1"/>
    </xf>
    <xf numFmtId="0" fontId="5" fillId="6" borderId="18"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20" fillId="0" borderId="49" xfId="0" applyFont="1" applyFill="1" applyBorder="1" applyAlignment="1">
      <alignment horizontal="justify" vertical="center" wrapText="1"/>
    </xf>
    <xf numFmtId="0" fontId="20" fillId="0" borderId="15" xfId="0" applyFont="1" applyFill="1" applyBorder="1" applyAlignment="1">
      <alignment horizontal="justify" vertical="center" wrapText="1"/>
    </xf>
    <xf numFmtId="0" fontId="20" fillId="0" borderId="19" xfId="0" applyFont="1" applyFill="1" applyBorder="1" applyAlignment="1">
      <alignment horizontal="justify" vertical="center" wrapText="1"/>
    </xf>
    <xf numFmtId="0" fontId="20" fillId="0" borderId="50" xfId="0" applyFont="1" applyFill="1" applyBorder="1" applyAlignment="1">
      <alignment horizontal="justify" vertical="center" wrapText="1"/>
    </xf>
    <xf numFmtId="0" fontId="20" fillId="0" borderId="51" xfId="0" applyFont="1" applyFill="1" applyBorder="1" applyAlignment="1">
      <alignment horizontal="justify" vertical="center" wrapText="1"/>
    </xf>
    <xf numFmtId="0" fontId="20" fillId="0" borderId="36"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2" xfId="0" applyFont="1" applyFill="1" applyBorder="1" applyAlignment="1">
      <alignment horizontal="justify" vertical="center" wrapText="1"/>
    </xf>
    <xf numFmtId="0" fontId="20" fillId="0" borderId="52" xfId="0" applyFont="1" applyFill="1" applyBorder="1" applyAlignment="1">
      <alignment horizontal="justify" vertical="center" wrapText="1"/>
    </xf>
    <xf numFmtId="0" fontId="20" fillId="0" borderId="17" xfId="0" applyFont="1" applyFill="1" applyBorder="1" applyAlignment="1">
      <alignment horizontal="justify" vertical="center" wrapText="1"/>
    </xf>
    <xf numFmtId="0" fontId="20" fillId="0" borderId="45" xfId="0" applyFont="1" applyFill="1" applyBorder="1" applyAlignment="1">
      <alignment horizontal="justify" vertical="top" wrapText="1"/>
    </xf>
    <xf numFmtId="0" fontId="20" fillId="0" borderId="46" xfId="0" applyFont="1" applyFill="1" applyBorder="1" applyAlignment="1">
      <alignment horizontal="justify" vertical="top" wrapText="1"/>
    </xf>
    <xf numFmtId="0" fontId="20" fillId="0" borderId="47" xfId="0" applyFont="1" applyFill="1" applyBorder="1" applyAlignment="1">
      <alignment horizontal="justify" vertical="top" wrapText="1"/>
    </xf>
    <xf numFmtId="0" fontId="1" fillId="0" borderId="6"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11" xfId="0" applyFont="1" applyFill="1" applyBorder="1" applyAlignment="1">
      <alignment horizontal="left" vertical="top" wrapText="1"/>
    </xf>
    <xf numFmtId="0" fontId="5" fillId="0" borderId="1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9" fontId="1" fillId="0" borderId="53" xfId="4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1" fillId="0" borderId="14"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45" xfId="0" applyFont="1" applyFill="1" applyBorder="1" applyAlignment="1">
      <alignment horizontal="left" vertical="justify" wrapText="1"/>
    </xf>
    <xf numFmtId="0" fontId="20" fillId="0" borderId="46" xfId="0" applyFont="1" applyFill="1" applyBorder="1" applyAlignment="1">
      <alignment horizontal="left" vertical="justify" wrapText="1"/>
    </xf>
    <xf numFmtId="0" fontId="20" fillId="0" borderId="47" xfId="0" applyFont="1" applyFill="1" applyBorder="1" applyAlignment="1">
      <alignment horizontal="left" vertical="justify" wrapText="1"/>
    </xf>
    <xf numFmtId="0" fontId="20" fillId="0" borderId="13" xfId="0" applyFont="1" applyFill="1" applyBorder="1" applyAlignment="1">
      <alignment horizontal="justify" vertical="top" wrapText="1"/>
    </xf>
    <xf numFmtId="0" fontId="20" fillId="0" borderId="22" xfId="0" applyFont="1" applyFill="1" applyBorder="1" applyAlignment="1">
      <alignment horizontal="justify" vertical="top" wrapText="1"/>
    </xf>
    <xf numFmtId="0" fontId="1" fillId="0" borderId="9"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1" fillId="0" borderId="9" xfId="0" applyFont="1" applyFill="1" applyBorder="1" applyAlignment="1">
      <alignment horizontal="left" vertical="top" wrapText="1"/>
    </xf>
    <xf numFmtId="0" fontId="5" fillId="6" borderId="49"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9" fillId="2" borderId="30"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9" fillId="6" borderId="55" xfId="0" applyFont="1" applyFill="1" applyBorder="1" applyAlignment="1">
      <alignment horizontal="left" vertical="center" wrapText="1"/>
    </xf>
    <xf numFmtId="0" fontId="9" fillId="6" borderId="26" xfId="0" applyFont="1" applyFill="1" applyBorder="1" applyAlignment="1">
      <alignment horizontal="left" vertical="center" wrapText="1"/>
    </xf>
    <xf numFmtId="0" fontId="9" fillId="6" borderId="22" xfId="0" applyFont="1" applyFill="1" applyBorder="1" applyAlignment="1">
      <alignment horizontal="left" vertical="center" wrapText="1"/>
    </xf>
    <xf numFmtId="0" fontId="9" fillId="6" borderId="58" xfId="0" applyFont="1" applyFill="1" applyBorder="1" applyAlignment="1">
      <alignment horizontal="left" vertical="center" wrapText="1"/>
    </xf>
    <xf numFmtId="0" fontId="9" fillId="6" borderId="35" xfId="0" applyFont="1" applyFill="1" applyBorder="1" applyAlignment="1">
      <alignment horizontal="left" vertical="center" wrapText="1"/>
    </xf>
    <xf numFmtId="0" fontId="9" fillId="6" borderId="23" xfId="0" applyFont="1" applyFill="1" applyBorder="1" applyAlignment="1">
      <alignment horizontal="left" vertical="center" wrapText="1"/>
    </xf>
    <xf numFmtId="0" fontId="1" fillId="0" borderId="5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5" fillId="6" borderId="60"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9" fillId="2" borderId="31"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61" xfId="0" applyFont="1" applyFill="1" applyBorder="1" applyAlignment="1">
      <alignment horizontal="left" vertical="center" wrapText="1"/>
    </xf>
    <xf numFmtId="0" fontId="4" fillId="6" borderId="3"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46"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0" fontId="4" fillId="6" borderId="47" xfId="0" applyFont="1" applyFill="1" applyBorder="1" applyAlignment="1" applyProtection="1">
      <alignment horizontal="center" vertical="center" wrapText="1"/>
      <protection locked="0"/>
    </xf>
    <xf numFmtId="0" fontId="0" fillId="0" borderId="5" xfId="0" applyFill="1" applyBorder="1" applyAlignment="1">
      <alignment horizontal="left" vertic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0" borderId="46"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47" xfId="0" applyFill="1" applyBorder="1" applyAlignment="1">
      <alignment horizontal="center"/>
    </xf>
    <xf numFmtId="0" fontId="34" fillId="2" borderId="27" xfId="0" applyFont="1" applyFill="1" applyBorder="1" applyAlignment="1">
      <alignment horizontal="center" vertical="center" wrapText="1"/>
    </xf>
    <xf numFmtId="0" fontId="34" fillId="2" borderId="29" xfId="0" applyFont="1" applyFill="1" applyBorder="1" applyAlignment="1">
      <alignment horizontal="center" vertical="center" wrapText="1"/>
    </xf>
    <xf numFmtId="0" fontId="5" fillId="6" borderId="62" xfId="0" applyFont="1" applyFill="1" applyBorder="1" applyAlignment="1">
      <alignment horizontal="center" vertical="center" wrapText="1"/>
    </xf>
    <xf numFmtId="0" fontId="5" fillId="6" borderId="63" xfId="0" applyFont="1" applyFill="1" applyBorder="1" applyAlignment="1">
      <alignment horizontal="center" vertical="center" wrapText="1"/>
    </xf>
    <xf numFmtId="0" fontId="5" fillId="6" borderId="64"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51"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20" fillId="0" borderId="49" xfId="0" applyFont="1" applyFill="1" applyBorder="1" applyAlignment="1">
      <alignment horizontal="center" vertical="top" wrapText="1"/>
    </xf>
    <xf numFmtId="0" fontId="20" fillId="0" borderId="15" xfId="0" applyFont="1" applyFill="1" applyBorder="1" applyAlignment="1">
      <alignment horizontal="center" vertical="top" wrapText="1"/>
    </xf>
    <xf numFmtId="0" fontId="20" fillId="0" borderId="19" xfId="0" applyFont="1" applyFill="1" applyBorder="1" applyAlignment="1">
      <alignment horizontal="center" vertical="top" wrapText="1"/>
    </xf>
    <xf numFmtId="0" fontId="29" fillId="0" borderId="49"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0" fillId="0" borderId="60" xfId="0" applyFont="1" applyFill="1" applyBorder="1" applyAlignment="1">
      <alignment horizontal="center"/>
    </xf>
    <xf numFmtId="0" fontId="20" fillId="0" borderId="44" xfId="0" applyFont="1" applyFill="1" applyBorder="1" applyAlignment="1">
      <alignment horizontal="center"/>
    </xf>
    <xf numFmtId="0" fontId="20" fillId="0" borderId="65" xfId="0" applyFont="1" applyFill="1" applyBorder="1" applyAlignment="1">
      <alignment horizontal="center"/>
    </xf>
    <xf numFmtId="0" fontId="20" fillId="0" borderId="66" xfId="0" applyFont="1" applyFill="1" applyBorder="1" applyAlignment="1">
      <alignment horizontal="center"/>
    </xf>
    <xf numFmtId="0" fontId="20" fillId="0" borderId="0" xfId="0" applyFont="1" applyFill="1" applyBorder="1" applyAlignment="1">
      <alignment horizontal="center"/>
    </xf>
    <xf numFmtId="0" fontId="20" fillId="0" borderId="4" xfId="0" applyFont="1" applyFill="1" applyBorder="1" applyAlignment="1">
      <alignment horizontal="center"/>
    </xf>
    <xf numFmtId="0" fontId="20" fillId="0" borderId="67" xfId="0" applyFont="1" applyFill="1" applyBorder="1" applyAlignment="1">
      <alignment horizontal="center"/>
    </xf>
    <xf numFmtId="0" fontId="20" fillId="0" borderId="2" xfId="0" applyFont="1" applyFill="1" applyBorder="1" applyAlignment="1">
      <alignment horizontal="center"/>
    </xf>
    <xf numFmtId="0" fontId="20" fillId="0" borderId="68" xfId="0" applyFont="1" applyFill="1" applyBorder="1" applyAlignment="1">
      <alignment horizontal="center"/>
    </xf>
    <xf numFmtId="0" fontId="32" fillId="8" borderId="27" xfId="0" applyFont="1" applyFill="1" applyBorder="1" applyAlignment="1">
      <alignment horizontal="center" vertical="center"/>
    </xf>
    <xf numFmtId="0" fontId="32" fillId="8" borderId="29" xfId="0" applyFont="1" applyFill="1" applyBorder="1" applyAlignment="1">
      <alignment horizontal="center" vertical="center"/>
    </xf>
    <xf numFmtId="0" fontId="32" fillId="8" borderId="10" xfId="0" applyFont="1" applyFill="1" applyBorder="1" applyAlignment="1">
      <alignment horizontal="center" vertical="center"/>
    </xf>
    <xf numFmtId="0" fontId="32" fillId="8" borderId="5" xfId="0" applyFont="1" applyFill="1" applyBorder="1" applyAlignment="1">
      <alignment horizontal="center" vertical="center" wrapText="1"/>
    </xf>
    <xf numFmtId="0" fontId="28" fillId="0" borderId="0" xfId="0" applyFont="1" applyFill="1" applyAlignment="1">
      <alignment horizontal="right" vertical="center"/>
    </xf>
    <xf numFmtId="9" fontId="1" fillId="0" borderId="43" xfId="40" applyFont="1" applyFill="1" applyBorder="1" applyAlignment="1">
      <alignment horizontal="center" vertical="center" wrapText="1"/>
    </xf>
    <xf numFmtId="9" fontId="1" fillId="0" borderId="3" xfId="40" applyFont="1" applyFill="1" applyBorder="1" applyAlignment="1">
      <alignment horizontal="center" vertical="center" wrapText="1"/>
    </xf>
    <xf numFmtId="9" fontId="1" fillId="0" borderId="1" xfId="4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4" fillId="0" borderId="9" xfId="35" applyFont="1" applyFill="1" applyBorder="1" applyAlignment="1">
      <alignment horizontal="left" vertical="top" wrapText="1"/>
      <protection/>
    </xf>
    <xf numFmtId="0" fontId="4" fillId="0" borderId="12" xfId="35" applyFont="1" applyFill="1" applyBorder="1" applyAlignment="1">
      <alignment horizontal="left" vertical="top" wrapText="1"/>
      <protection/>
    </xf>
    <xf numFmtId="0" fontId="9" fillId="2" borderId="44" xfId="0" applyFont="1" applyFill="1" applyBorder="1" applyAlignment="1">
      <alignment horizontal="left" vertical="center" wrapText="1"/>
    </xf>
    <xf numFmtId="0" fontId="3" fillId="6" borderId="43" xfId="35" applyFont="1" applyFill="1" applyBorder="1" applyAlignment="1">
      <alignment horizontal="center" vertical="center" wrapText="1"/>
      <protection/>
    </xf>
    <xf numFmtId="0" fontId="3" fillId="6" borderId="1" xfId="35" applyFont="1" applyFill="1" applyBorder="1" applyAlignment="1">
      <alignment horizontal="center" vertical="center" wrapText="1"/>
      <protection/>
    </xf>
    <xf numFmtId="0" fontId="3" fillId="6" borderId="6" xfId="35" applyFont="1" applyFill="1" applyBorder="1" applyAlignment="1">
      <alignment horizontal="center" vertical="center" wrapText="1"/>
      <protection/>
    </xf>
    <xf numFmtId="0" fontId="3" fillId="6" borderId="11" xfId="35" applyFont="1" applyFill="1" applyBorder="1" applyAlignment="1">
      <alignment horizontal="center" vertical="center" wrapText="1"/>
      <protection/>
    </xf>
    <xf numFmtId="0" fontId="44" fillId="6" borderId="49" xfId="35" applyFont="1" applyFill="1" applyBorder="1" applyAlignment="1">
      <alignment horizontal="center" vertical="center" wrapText="1"/>
      <protection/>
    </xf>
    <xf numFmtId="0" fontId="44" fillId="6" borderId="19" xfId="35" applyFont="1" applyFill="1" applyBorder="1" applyAlignment="1">
      <alignment horizontal="center" vertical="center" wrapText="1"/>
      <protection/>
    </xf>
    <xf numFmtId="0" fontId="11" fillId="6" borderId="28" xfId="35" applyFont="1" applyFill="1" applyBorder="1" applyAlignment="1">
      <alignment horizontal="center" vertical="center" wrapText="1"/>
      <protection/>
    </xf>
    <xf numFmtId="0" fontId="11" fillId="6" borderId="16" xfId="35" applyFont="1" applyFill="1" applyBorder="1" applyAlignment="1">
      <alignment horizontal="center" vertical="center" wrapText="1"/>
      <protection/>
    </xf>
    <xf numFmtId="10" fontId="3" fillId="6" borderId="30" xfId="35" applyNumberFormat="1" applyFont="1" applyFill="1" applyBorder="1" applyAlignment="1">
      <alignment horizontal="center" vertical="center" wrapText="1"/>
      <protection/>
    </xf>
    <xf numFmtId="10" fontId="3" fillId="6" borderId="35" xfId="35" applyNumberFormat="1" applyFont="1" applyFill="1" applyBorder="1" applyAlignment="1">
      <alignment horizontal="center" vertical="center" wrapText="1"/>
      <protection/>
    </xf>
    <xf numFmtId="10" fontId="3" fillId="6" borderId="23" xfId="35" applyNumberFormat="1" applyFont="1" applyFill="1" applyBorder="1" applyAlignment="1">
      <alignment horizontal="center" vertical="center" wrapText="1"/>
      <protection/>
    </xf>
    <xf numFmtId="0" fontId="44" fillId="6" borderId="18" xfId="35" applyFont="1" applyFill="1" applyBorder="1" applyAlignment="1">
      <alignment horizontal="center" vertical="center" wrapText="1"/>
      <protection/>
    </xf>
    <xf numFmtId="0" fontId="44" fillId="6" borderId="8" xfId="35" applyFont="1" applyFill="1" applyBorder="1" applyAlignment="1">
      <alignment horizontal="center" vertical="center" wrapText="1"/>
      <protection/>
    </xf>
    <xf numFmtId="0" fontId="4" fillId="0" borderId="10" xfId="35" applyFont="1" applyFill="1" applyBorder="1" applyAlignment="1">
      <alignment vertical="top" wrapText="1"/>
      <protection/>
    </xf>
    <xf numFmtId="0" fontId="11" fillId="0" borderId="5" xfId="0" applyFont="1" applyBorder="1" applyAlignment="1" applyProtection="1">
      <alignment horizontal="center" vertical="center" wrapText="1"/>
      <protection locked="0"/>
    </xf>
    <xf numFmtId="10" fontId="13" fillId="0" borderId="5" xfId="0" applyNumberFormat="1" applyFont="1" applyFill="1" applyBorder="1" applyAlignment="1" applyProtection="1">
      <alignment horizontal="center" vertical="center" wrapText="1"/>
      <protection locked="0"/>
    </xf>
    <xf numFmtId="0" fontId="33" fillId="0" borderId="14"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49" fillId="2" borderId="33" xfId="0" applyFont="1" applyFill="1" applyBorder="1" applyAlignment="1">
      <alignment horizontal="center" vertical="center" wrapText="1"/>
    </xf>
    <xf numFmtId="0" fontId="49" fillId="2" borderId="5" xfId="0" applyFont="1" applyFill="1" applyBorder="1" applyAlignment="1">
      <alignment horizontal="center" vertical="center" wrapText="1"/>
    </xf>
    <xf numFmtId="0" fontId="49" fillId="2" borderId="7" xfId="0" applyFont="1" applyFill="1" applyBorder="1" applyAlignment="1">
      <alignment horizontal="center" vertical="center" wrapText="1"/>
    </xf>
    <xf numFmtId="0" fontId="35" fillId="2" borderId="58" xfId="0" applyFont="1" applyFill="1" applyBorder="1" applyAlignment="1">
      <alignment horizontal="left" vertical="center" wrapText="1"/>
    </xf>
    <xf numFmtId="0" fontId="9" fillId="6" borderId="39" xfId="0" applyFont="1" applyFill="1" applyBorder="1" applyAlignment="1">
      <alignment horizontal="right" vertical="center" wrapText="1"/>
    </xf>
    <xf numFmtId="0" fontId="9" fillId="6" borderId="40" xfId="0" applyFont="1" applyFill="1" applyBorder="1" applyAlignment="1">
      <alignment horizontal="right" vertical="center" wrapText="1"/>
    </xf>
    <xf numFmtId="0" fontId="9" fillId="6" borderId="48" xfId="0" applyFont="1" applyFill="1" applyBorder="1" applyAlignment="1">
      <alignment horizontal="right" vertical="center" wrapText="1"/>
    </xf>
    <xf numFmtId="0" fontId="9" fillId="6" borderId="58" xfId="0" applyFont="1" applyFill="1" applyBorder="1" applyAlignment="1">
      <alignment horizontal="right" vertical="center" wrapText="1"/>
    </xf>
    <xf numFmtId="0" fontId="9" fillId="6" borderId="35" xfId="0" applyFont="1" applyFill="1" applyBorder="1" applyAlignment="1">
      <alignment horizontal="right" vertical="center" wrapText="1"/>
    </xf>
    <xf numFmtId="0" fontId="9" fillId="6" borderId="38" xfId="0" applyFont="1" applyFill="1" applyBorder="1" applyAlignment="1">
      <alignment horizontal="right" vertical="center" wrapText="1"/>
    </xf>
    <xf numFmtId="0" fontId="9" fillId="6" borderId="44" xfId="0" applyFont="1" applyFill="1" applyBorder="1" applyAlignment="1">
      <alignment horizontal="left" vertical="center" wrapText="1"/>
    </xf>
    <xf numFmtId="0" fontId="10" fillId="0" borderId="53" xfId="35" applyFont="1" applyFill="1" applyBorder="1" applyAlignment="1">
      <alignment horizontal="center" vertical="center" wrapText="1"/>
      <protection/>
    </xf>
    <xf numFmtId="0" fontId="10" fillId="0" borderId="69" xfId="35" applyFont="1" applyFill="1" applyBorder="1" applyAlignment="1">
      <alignment horizontal="center" vertical="center" wrapText="1"/>
      <protection/>
    </xf>
    <xf numFmtId="0" fontId="10" fillId="0" borderId="54" xfId="35" applyFont="1" applyFill="1" applyBorder="1" applyAlignment="1">
      <alignment horizontal="center" vertical="center" wrapText="1"/>
      <protection/>
    </xf>
    <xf numFmtId="0" fontId="4" fillId="0" borderId="10" xfId="35" applyFont="1" applyFill="1" applyBorder="1" applyAlignment="1">
      <alignment horizontal="justify" vertical="top" wrapText="1"/>
      <protection/>
    </xf>
    <xf numFmtId="10" fontId="12" fillId="0" borderId="9" xfId="0" applyNumberFormat="1" applyFont="1" applyFill="1" applyBorder="1" applyAlignment="1" applyProtection="1">
      <alignment horizontal="center" vertical="center" wrapText="1"/>
      <protection locked="0"/>
    </xf>
    <xf numFmtId="10" fontId="12" fillId="0" borderId="15" xfId="0" applyNumberFormat="1" applyFont="1" applyFill="1" applyBorder="1" applyAlignment="1" applyProtection="1">
      <alignment horizontal="center" vertical="center" wrapText="1"/>
      <protection locked="0"/>
    </xf>
    <xf numFmtId="10" fontId="12" fillId="0" borderId="19" xfId="0" applyNumberFormat="1" applyFont="1" applyFill="1" applyBorder="1" applyAlignment="1" applyProtection="1">
      <alignment horizontal="center" vertical="center" wrapText="1"/>
      <protection locked="0"/>
    </xf>
    <xf numFmtId="0" fontId="4" fillId="0" borderId="5" xfId="35" applyFont="1" applyFill="1" applyBorder="1" applyAlignment="1">
      <alignment horizontal="left" vertical="top" wrapText="1"/>
      <protection/>
    </xf>
    <xf numFmtId="0" fontId="11" fillId="0" borderId="9" xfId="0" applyFont="1" applyBorder="1" applyAlignment="1" applyProtection="1">
      <alignment horizontal="center" vertical="center" wrapText="1"/>
      <protection locked="0"/>
    </xf>
    <xf numFmtId="10" fontId="13" fillId="0" borderId="11" xfId="0" applyNumberFormat="1" applyFont="1" applyFill="1" applyBorder="1" applyAlignment="1" applyProtection="1">
      <alignment horizontal="center" vertical="center" wrapText="1"/>
      <protection locked="0"/>
    </xf>
    <xf numFmtId="0" fontId="4" fillId="0" borderId="14" xfId="35" applyFont="1" applyFill="1" applyBorder="1" applyAlignment="1">
      <alignment horizontal="justify" vertical="top" wrapText="1"/>
      <protection/>
    </xf>
    <xf numFmtId="0" fontId="4" fillId="0" borderId="34" xfId="35" applyFont="1" applyFill="1" applyBorder="1" applyAlignment="1">
      <alignment horizontal="justify" vertical="top" wrapText="1"/>
      <protection/>
    </xf>
    <xf numFmtId="0" fontId="4" fillId="0" borderId="54" xfId="35" applyFont="1" applyFill="1" applyBorder="1" applyAlignment="1">
      <alignment horizontal="left" vertical="top" wrapText="1"/>
      <protection/>
    </xf>
    <xf numFmtId="0" fontId="4" fillId="0" borderId="69" xfId="35" applyFont="1" applyFill="1" applyBorder="1" applyAlignment="1">
      <alignment horizontal="left" vertical="top" wrapText="1"/>
      <protection/>
    </xf>
    <xf numFmtId="0" fontId="4" fillId="0" borderId="57" xfId="35" applyFont="1" applyFill="1" applyBorder="1" applyAlignment="1">
      <alignment horizontal="justify" vertical="top" wrapText="1"/>
      <protection/>
    </xf>
    <xf numFmtId="0" fontId="10" fillId="0" borderId="4" xfId="35" applyFont="1" applyFill="1" applyBorder="1" applyAlignment="1">
      <alignment horizontal="center" vertical="center" wrapText="1"/>
      <protection/>
    </xf>
    <xf numFmtId="0" fontId="10" fillId="0" borderId="68" xfId="35" applyFont="1" applyFill="1" applyBorder="1" applyAlignment="1">
      <alignment horizontal="center" vertical="center" wrapText="1"/>
      <protection/>
    </xf>
    <xf numFmtId="0" fontId="1" fillId="0" borderId="0" xfId="35" applyFill="1" applyAlignment="1">
      <alignment horizontal="center" vertical="center" wrapText="1"/>
      <protection/>
    </xf>
    <xf numFmtId="0" fontId="4" fillId="0" borderId="53" xfId="35" applyFont="1" applyFill="1" applyBorder="1" applyAlignment="1">
      <alignment horizontal="left" vertical="top" wrapText="1"/>
      <protection/>
    </xf>
    <xf numFmtId="0" fontId="45" fillId="0" borderId="48" xfId="35" applyFont="1" applyFill="1" applyBorder="1" applyAlignment="1">
      <alignment horizontal="left" vertical="top" wrapText="1"/>
      <protection/>
    </xf>
    <xf numFmtId="0" fontId="45" fillId="0" borderId="70" xfId="35" applyFont="1" applyFill="1" applyBorder="1" applyAlignment="1">
      <alignment horizontal="left" vertical="top" wrapText="1"/>
      <protection/>
    </xf>
    <xf numFmtId="0" fontId="45" fillId="0" borderId="9" xfId="35" applyFont="1" applyFill="1" applyBorder="1" applyAlignment="1">
      <alignment horizontal="left" vertical="top" wrapText="1"/>
      <protection/>
    </xf>
    <xf numFmtId="0" fontId="45" fillId="0" borderId="12" xfId="35" applyFont="1" applyFill="1" applyBorder="1" applyAlignment="1">
      <alignment horizontal="left" vertical="top" wrapText="1"/>
      <protection/>
    </xf>
    <xf numFmtId="0" fontId="1" fillId="3" borderId="9" xfId="35" applyFont="1" applyFill="1" applyBorder="1" applyAlignment="1">
      <alignment horizontal="center" vertical="center"/>
      <protection/>
    </xf>
    <xf numFmtId="0" fontId="1" fillId="3" borderId="12" xfId="35" applyFont="1" applyFill="1" applyBorder="1" applyAlignment="1">
      <alignment horizontal="center" vertical="center"/>
      <protection/>
    </xf>
    <xf numFmtId="0" fontId="11" fillId="0" borderId="12" xfId="0" applyFont="1" applyBorder="1" applyAlignment="1" applyProtection="1">
      <alignment horizontal="center" vertical="center" wrapText="1"/>
      <protection locked="0"/>
    </xf>
    <xf numFmtId="0" fontId="4" fillId="0" borderId="37" xfId="35" applyFont="1" applyFill="1" applyBorder="1" applyAlignment="1">
      <alignment horizontal="justify" vertical="top" wrapText="1"/>
      <protection/>
    </xf>
    <xf numFmtId="10" fontId="12" fillId="0" borderId="53" xfId="0" applyNumberFormat="1" applyFont="1" applyFill="1" applyBorder="1" applyAlignment="1" applyProtection="1">
      <alignment horizontal="center" vertical="center" wrapText="1"/>
      <protection locked="0"/>
    </xf>
    <xf numFmtId="10" fontId="12" fillId="0" borderId="69" xfId="0" applyNumberFormat="1" applyFont="1" applyFill="1" applyBorder="1" applyAlignment="1" applyProtection="1">
      <alignment horizontal="center" vertical="center" wrapText="1"/>
      <protection locked="0"/>
    </xf>
    <xf numFmtId="10" fontId="13" fillId="0" borderId="24" xfId="0" applyNumberFormat="1" applyFont="1" applyFill="1" applyBorder="1" applyAlignment="1" applyProtection="1">
      <alignment horizontal="center" vertical="center" wrapText="1"/>
      <protection locked="0"/>
    </xf>
    <xf numFmtId="10" fontId="13" fillId="0" borderId="21" xfId="0" applyNumberFormat="1" applyFont="1" applyFill="1" applyBorder="1" applyAlignment="1" applyProtection="1">
      <alignment horizontal="center" vertical="center" wrapText="1"/>
      <protection locked="0"/>
    </xf>
    <xf numFmtId="10" fontId="13" fillId="0" borderId="71" xfId="0" applyNumberFormat="1" applyFont="1" applyFill="1" applyBorder="1" applyAlignment="1" applyProtection="1">
      <alignment horizontal="center" vertical="center" wrapText="1"/>
      <protection locked="0"/>
    </xf>
    <xf numFmtId="0" fontId="4" fillId="0" borderId="33" xfId="35" applyFont="1" applyFill="1" applyBorder="1" applyAlignment="1">
      <alignment vertical="top" wrapText="1"/>
      <protection/>
    </xf>
    <xf numFmtId="0" fontId="4" fillId="0" borderId="34" xfId="35" applyFont="1" applyFill="1" applyBorder="1" applyAlignment="1">
      <alignment vertical="top" wrapText="1"/>
      <protection/>
    </xf>
    <xf numFmtId="0" fontId="4" fillId="0" borderId="48" xfId="35" applyFont="1" applyFill="1" applyBorder="1" applyAlignment="1">
      <alignment horizontal="left" vertical="top" wrapText="1"/>
      <protection/>
    </xf>
    <xf numFmtId="0" fontId="4" fillId="0" borderId="38" xfId="35" applyFont="1" applyFill="1" applyBorder="1" applyAlignment="1">
      <alignment horizontal="left" vertical="top"/>
      <protection/>
    </xf>
    <xf numFmtId="0" fontId="11" fillId="0" borderId="11" xfId="0" applyFont="1" applyBorder="1" applyAlignment="1" applyProtection="1">
      <alignment horizontal="center" vertical="center" wrapText="1"/>
      <protection locked="0"/>
    </xf>
    <xf numFmtId="10" fontId="12" fillId="0" borderId="54" xfId="0" applyNumberFormat="1" applyFont="1" applyFill="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10" fontId="13" fillId="0" borderId="39" xfId="0" applyNumberFormat="1" applyFont="1" applyFill="1" applyBorder="1" applyAlignment="1" applyProtection="1">
      <alignment horizontal="center" vertical="center" wrapText="1"/>
      <protection locked="0"/>
    </xf>
    <xf numFmtId="10" fontId="13" fillId="0" borderId="58" xfId="0" applyNumberFormat="1" applyFont="1" applyFill="1" applyBorder="1" applyAlignment="1" applyProtection="1">
      <alignment horizontal="center" vertical="center" wrapText="1"/>
      <protection locked="0"/>
    </xf>
    <xf numFmtId="0" fontId="10" fillId="2" borderId="53" xfId="35" applyFont="1" applyFill="1" applyBorder="1" applyAlignment="1">
      <alignment horizontal="center" vertical="center" wrapText="1"/>
      <protection/>
    </xf>
    <xf numFmtId="0" fontId="10" fillId="2" borderId="69" xfId="35" applyFont="1" applyFill="1" applyBorder="1" applyAlignment="1">
      <alignment horizontal="center" vertical="center" wrapText="1"/>
      <protection/>
    </xf>
    <xf numFmtId="0" fontId="10" fillId="2" borderId="65" xfId="35" applyFont="1" applyFill="1" applyBorder="1" applyAlignment="1">
      <alignment horizontal="center" vertical="center" wrapText="1"/>
      <protection/>
    </xf>
    <xf numFmtId="0" fontId="10" fillId="2" borderId="4" xfId="35" applyFont="1" applyFill="1" applyBorder="1" applyAlignment="1">
      <alignment horizontal="center" vertical="center" wrapText="1"/>
      <protection/>
    </xf>
    <xf numFmtId="0" fontId="10" fillId="2" borderId="68" xfId="35" applyFont="1" applyFill="1" applyBorder="1" applyAlignment="1">
      <alignment horizontal="center" vertical="center" wrapText="1"/>
      <protection/>
    </xf>
    <xf numFmtId="0" fontId="4" fillId="0" borderId="71" xfId="35" applyFont="1" applyFill="1" applyBorder="1" applyAlignment="1">
      <alignment horizontal="left" vertical="top" wrapText="1"/>
      <protection/>
    </xf>
    <xf numFmtId="0" fontId="4" fillId="0" borderId="21" xfId="35" applyFont="1" applyFill="1" applyBorder="1" applyAlignment="1">
      <alignment horizontal="left" vertical="top" wrapText="1"/>
      <protection/>
    </xf>
    <xf numFmtId="0" fontId="4" fillId="0" borderId="62" xfId="35" applyFont="1" applyFill="1" applyBorder="1" applyAlignment="1">
      <alignment horizontal="center" vertical="top" wrapText="1"/>
      <protection/>
    </xf>
    <xf numFmtId="0" fontId="4" fillId="0" borderId="64" xfId="35" applyFont="1" applyFill="1" applyBorder="1" applyAlignment="1">
      <alignment horizontal="center" vertical="top" wrapText="1"/>
      <protection/>
    </xf>
    <xf numFmtId="10" fontId="13" fillId="0" borderId="55" xfId="0" applyNumberFormat="1" applyFont="1" applyFill="1" applyBorder="1" applyAlignment="1" applyProtection="1">
      <alignment horizontal="center" vertical="center" wrapText="1"/>
      <protection locked="0"/>
    </xf>
    <xf numFmtId="0" fontId="45" fillId="0" borderId="24" xfId="35" applyFont="1" applyFill="1" applyBorder="1" applyAlignment="1">
      <alignment horizontal="left" vertical="top" wrapText="1"/>
      <protection/>
    </xf>
    <xf numFmtId="0" fontId="45" fillId="0" borderId="21" xfId="35" applyFont="1" applyFill="1" applyBorder="1" applyAlignment="1">
      <alignment horizontal="left" vertical="top" wrapText="1"/>
      <protection/>
    </xf>
    <xf numFmtId="0" fontId="4" fillId="0" borderId="54" xfId="35" applyFont="1" applyFill="1" applyBorder="1" applyAlignment="1">
      <alignment horizontal="justify" vertical="top" wrapText="1"/>
      <protection/>
    </xf>
    <xf numFmtId="0" fontId="4" fillId="0" borderId="69" xfId="35" applyFont="1" applyFill="1" applyBorder="1" applyAlignment="1">
      <alignment horizontal="justify" vertical="top" wrapText="1"/>
      <protection/>
    </xf>
    <xf numFmtId="0" fontId="4" fillId="0" borderId="69" xfId="35" applyFont="1" applyFill="1" applyBorder="1" applyAlignment="1">
      <alignment horizontal="left" vertical="top"/>
      <protection/>
    </xf>
    <xf numFmtId="10" fontId="4" fillId="0" borderId="54" xfId="0" applyNumberFormat="1" applyFont="1" applyFill="1" applyBorder="1" applyAlignment="1" applyProtection="1">
      <alignment horizontal="left" vertical="top" wrapText="1"/>
      <protection locked="0"/>
    </xf>
    <xf numFmtId="10" fontId="4" fillId="0" borderId="69" xfId="0" applyNumberFormat="1" applyFont="1" applyFill="1" applyBorder="1" applyAlignment="1" applyProtection="1">
      <alignment horizontal="left" vertical="top" wrapText="1"/>
      <protection locked="0"/>
    </xf>
    <xf numFmtId="0" fontId="32" fillId="8" borderId="5" xfId="0" applyFont="1" applyFill="1" applyBorder="1" applyAlignment="1">
      <alignment horizontal="center" vertical="center"/>
    </xf>
    <xf numFmtId="0" fontId="0" fillId="0" borderId="5" xfId="0" applyFont="1" applyFill="1" applyBorder="1" applyAlignment="1">
      <alignment horizontal="left" vertical="center"/>
    </xf>
    <xf numFmtId="0" fontId="3" fillId="6" borderId="64" xfId="35" applyFont="1" applyFill="1" applyBorder="1" applyAlignment="1">
      <alignment horizontal="center" vertical="center" wrapText="1"/>
      <protection/>
    </xf>
    <xf numFmtId="0" fontId="3" fillId="6" borderId="19" xfId="35" applyFont="1" applyFill="1" applyBorder="1" applyAlignment="1">
      <alignment horizontal="center" vertical="center" wrapText="1"/>
      <protection/>
    </xf>
    <xf numFmtId="0" fontId="10" fillId="0" borderId="62" xfId="35" applyFont="1" applyFill="1" applyBorder="1" applyAlignment="1">
      <alignment horizontal="center" vertical="center" wrapText="1"/>
      <protection/>
    </xf>
    <xf numFmtId="0" fontId="10" fillId="0" borderId="63" xfId="35" applyFont="1" applyFill="1" applyBorder="1" applyAlignment="1">
      <alignment horizontal="center" vertical="center" wrapText="1"/>
      <protection/>
    </xf>
    <xf numFmtId="0" fontId="10" fillId="0" borderId="64" xfId="35" applyFont="1" applyFill="1" applyBorder="1" applyAlignment="1">
      <alignment horizontal="center" vertical="center" wrapText="1"/>
      <protection/>
    </xf>
    <xf numFmtId="0" fontId="10" fillId="2" borderId="50" xfId="35" applyFont="1" applyFill="1" applyBorder="1" applyAlignment="1">
      <alignment horizontal="center" vertical="center" wrapText="1"/>
      <protection/>
    </xf>
    <xf numFmtId="0" fontId="10" fillId="2" borderId="51" xfId="35" applyFont="1" applyFill="1" applyBorder="1" applyAlignment="1">
      <alignment horizontal="center" vertical="center" wrapText="1"/>
      <protection/>
    </xf>
    <xf numFmtId="0" fontId="10" fillId="2" borderId="36" xfId="35" applyFont="1" applyFill="1" applyBorder="1" applyAlignment="1">
      <alignment horizontal="center" vertical="center" wrapText="1"/>
      <protection/>
    </xf>
    <xf numFmtId="1" fontId="18" fillId="2" borderId="12" xfId="0" applyNumberFormat="1" applyFont="1" applyFill="1" applyBorder="1" applyAlignment="1">
      <alignment horizontal="center" vertical="center" wrapText="1"/>
    </xf>
    <xf numFmtId="1" fontId="18" fillId="2" borderId="5" xfId="0" applyNumberFormat="1" applyFont="1" applyFill="1" applyBorder="1" applyAlignment="1">
      <alignment horizontal="center" vertical="center" wrapText="1"/>
    </xf>
    <xf numFmtId="1" fontId="18" fillId="2" borderId="11" xfId="0" applyNumberFormat="1" applyFont="1" applyFill="1" applyBorder="1" applyAlignment="1">
      <alignment horizontal="center" vertical="center" wrapText="1"/>
    </xf>
    <xf numFmtId="1" fontId="18" fillId="0" borderId="6" xfId="0" applyNumberFormat="1" applyFont="1" applyFill="1" applyBorder="1" applyAlignment="1">
      <alignment horizontal="center" vertical="center" wrapText="1"/>
    </xf>
    <xf numFmtId="1" fontId="18" fillId="0" borderId="5" xfId="0" applyNumberFormat="1" applyFont="1" applyFill="1" applyBorder="1" applyAlignment="1">
      <alignment horizontal="center" vertical="center" wrapText="1"/>
    </xf>
    <xf numFmtId="1" fontId="18" fillId="0" borderId="11" xfId="0" applyNumberFormat="1" applyFont="1" applyFill="1" applyBorder="1" applyAlignment="1">
      <alignment horizontal="center" vertical="center" wrapText="1"/>
    </xf>
    <xf numFmtId="0" fontId="11" fillId="6" borderId="14" xfId="38" applyFont="1" applyFill="1" applyBorder="1" applyAlignment="1">
      <alignment horizontal="center" vertical="center" wrapText="1"/>
      <protection/>
    </xf>
    <xf numFmtId="0" fontId="11" fillId="6" borderId="6" xfId="38" applyFont="1" applyFill="1" applyBorder="1" applyAlignment="1">
      <alignment horizontal="center" vertical="center" wrapText="1"/>
      <protection/>
    </xf>
    <xf numFmtId="0" fontId="11" fillId="6" borderId="18" xfId="38" applyFont="1" applyFill="1" applyBorder="1" applyAlignment="1">
      <alignment horizontal="center" vertical="center" wrapText="1"/>
      <protection/>
    </xf>
    <xf numFmtId="0" fontId="11" fillId="6" borderId="33" xfId="38" applyFont="1" applyFill="1" applyBorder="1" applyAlignment="1">
      <alignment horizontal="center" vertical="center" wrapText="1"/>
      <protection/>
    </xf>
    <xf numFmtId="0" fontId="11" fillId="6" borderId="5" xfId="38" applyFont="1" applyFill="1" applyBorder="1" applyAlignment="1">
      <alignment horizontal="center" vertical="center" wrapText="1"/>
      <protection/>
    </xf>
    <xf numFmtId="0" fontId="11" fillId="6" borderId="7" xfId="38" applyFont="1" applyFill="1" applyBorder="1" applyAlignment="1">
      <alignment horizontal="center" vertical="center" wrapText="1"/>
      <protection/>
    </xf>
    <xf numFmtId="0" fontId="11" fillId="6" borderId="34" xfId="38" applyFont="1" applyFill="1" applyBorder="1" applyAlignment="1">
      <alignment horizontal="center" vertical="center" wrapText="1"/>
      <protection/>
    </xf>
    <xf numFmtId="0" fontId="11" fillId="6" borderId="11" xfId="38" applyFont="1" applyFill="1" applyBorder="1" applyAlignment="1">
      <alignment horizontal="center" vertical="center" wrapText="1"/>
      <protection/>
    </xf>
    <xf numFmtId="0" fontId="11" fillId="6" borderId="8" xfId="38" applyFont="1" applyFill="1" applyBorder="1" applyAlignment="1">
      <alignment horizontal="center" vertical="center" wrapText="1"/>
      <protection/>
    </xf>
    <xf numFmtId="0" fontId="9" fillId="2" borderId="44" xfId="38" applyFont="1" applyFill="1" applyBorder="1" applyAlignment="1">
      <alignment horizontal="center" vertical="center"/>
      <protection/>
    </xf>
    <xf numFmtId="0" fontId="18" fillId="2" borderId="1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3" fillId="6" borderId="60" xfId="0" applyFont="1" applyFill="1" applyBorder="1" applyAlignment="1">
      <alignment horizontal="center" vertical="center" wrapText="1"/>
    </xf>
    <xf numFmtId="0" fontId="3" fillId="6" borderId="44" xfId="0" applyFont="1" applyFill="1" applyBorder="1" applyAlignment="1">
      <alignment horizontal="center" vertical="center" wrapText="1"/>
    </xf>
    <xf numFmtId="0" fontId="3" fillId="6" borderId="65" xfId="0" applyFont="1" applyFill="1" applyBorder="1" applyAlignment="1">
      <alignment horizontal="center" vertical="center" wrapText="1"/>
    </xf>
    <xf numFmtId="0" fontId="3" fillId="6" borderId="66"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67"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68" xfId="0" applyFont="1" applyFill="1" applyBorder="1" applyAlignment="1">
      <alignment horizontal="center" vertical="center" wrapText="1"/>
    </xf>
    <xf numFmtId="0" fontId="27" fillId="0" borderId="71" xfId="38" applyFont="1" applyFill="1" applyBorder="1" applyAlignment="1">
      <alignment horizontal="center" vertical="center" wrapText="1"/>
      <protection/>
    </xf>
    <xf numFmtId="0" fontId="27" fillId="0" borderId="20" xfId="38" applyFont="1" applyFill="1" applyBorder="1" applyAlignment="1">
      <alignment horizontal="center" vertical="center" wrapText="1"/>
      <protection/>
    </xf>
    <xf numFmtId="0" fontId="27" fillId="0" borderId="21" xfId="38" applyFont="1" applyFill="1" applyBorder="1" applyAlignment="1">
      <alignment horizontal="center" vertical="center" wrapText="1"/>
      <protection/>
    </xf>
    <xf numFmtId="0" fontId="27" fillId="0" borderId="37" xfId="38" applyFont="1" applyFill="1" applyBorder="1" applyAlignment="1">
      <alignment horizontal="center" vertical="center" wrapText="1"/>
      <protection/>
    </xf>
    <xf numFmtId="0" fontId="27" fillId="0" borderId="33" xfId="38" applyFont="1" applyFill="1" applyBorder="1" applyAlignment="1">
      <alignment horizontal="center" vertical="center" wrapText="1"/>
      <protection/>
    </xf>
    <xf numFmtId="0" fontId="27" fillId="0" borderId="57" xfId="38" applyFont="1" applyFill="1" applyBorder="1" applyAlignment="1">
      <alignment horizontal="center" vertical="center" wrapText="1"/>
      <protection/>
    </xf>
    <xf numFmtId="0" fontId="27" fillId="0" borderId="6" xfId="38" applyFont="1" applyFill="1" applyBorder="1" applyAlignment="1">
      <alignment horizontal="center" vertical="center" wrapText="1"/>
      <protection/>
    </xf>
    <xf numFmtId="0" fontId="27" fillId="0" borderId="5" xfId="38" applyFont="1" applyFill="1" applyBorder="1" applyAlignment="1">
      <alignment horizontal="center" vertical="center" wrapText="1"/>
      <protection/>
    </xf>
    <xf numFmtId="0" fontId="27" fillId="0" borderId="9" xfId="38" applyFont="1" applyFill="1" applyBorder="1" applyAlignment="1">
      <alignment horizontal="center" vertical="center" wrapText="1"/>
      <protection/>
    </xf>
    <xf numFmtId="1" fontId="18" fillId="2" borderId="12" xfId="0" applyNumberFormat="1" applyFont="1" applyFill="1" applyBorder="1" applyAlignment="1">
      <alignment horizontal="center" vertical="top" wrapText="1"/>
    </xf>
    <xf numFmtId="1" fontId="18" fillId="2" borderId="5" xfId="0" applyNumberFormat="1" applyFont="1" applyFill="1" applyBorder="1" applyAlignment="1">
      <alignment horizontal="center" vertical="top" wrapText="1"/>
    </xf>
    <xf numFmtId="1" fontId="18" fillId="2" borderId="11" xfId="0" applyNumberFormat="1" applyFont="1" applyFill="1" applyBorder="1" applyAlignment="1">
      <alignment horizontal="center" vertical="top" wrapText="1"/>
    </xf>
    <xf numFmtId="0" fontId="27" fillId="0" borderId="16" xfId="38" applyFont="1" applyFill="1" applyBorder="1" applyAlignment="1">
      <alignment horizontal="center" vertical="center" wrapText="1"/>
      <protection/>
    </xf>
    <xf numFmtId="0" fontId="27" fillId="0" borderId="10" xfId="38" applyFont="1" applyFill="1" applyBorder="1" applyAlignment="1">
      <alignment horizontal="center" vertical="center" wrapText="1"/>
      <protection/>
    </xf>
    <xf numFmtId="0" fontId="27" fillId="0" borderId="13" xfId="38" applyFont="1" applyFill="1" applyBorder="1" applyAlignment="1">
      <alignment horizontal="center" vertical="center" wrapText="1"/>
      <protection/>
    </xf>
    <xf numFmtId="0" fontId="27" fillId="0" borderId="11" xfId="38" applyFont="1" applyFill="1" applyBorder="1" applyAlignment="1">
      <alignment horizontal="center" vertical="center" wrapText="1"/>
      <protection/>
    </xf>
    <xf numFmtId="0" fontId="10" fillId="0" borderId="37" xfId="38" applyFont="1" applyFill="1" applyBorder="1" applyAlignment="1">
      <alignment horizontal="center" vertical="center" wrapText="1"/>
      <protection/>
    </xf>
    <xf numFmtId="0" fontId="10" fillId="0" borderId="33" xfId="38" applyFont="1" applyFill="1" applyBorder="1" applyAlignment="1">
      <alignment horizontal="center" vertical="center" wrapText="1"/>
      <protection/>
    </xf>
    <xf numFmtId="0" fontId="10" fillId="0" borderId="34" xfId="38" applyFont="1" applyFill="1" applyBorder="1" applyAlignment="1">
      <alignment horizontal="center" vertical="center" wrapText="1"/>
      <protection/>
    </xf>
    <xf numFmtId="0" fontId="27" fillId="0" borderId="12" xfId="38" applyFont="1" applyFill="1" applyBorder="1" applyAlignment="1">
      <alignment horizontal="center" vertical="center" wrapText="1"/>
      <protection/>
    </xf>
    <xf numFmtId="0" fontId="27" fillId="0" borderId="34" xfId="38" applyFont="1" applyFill="1" applyBorder="1" applyAlignment="1">
      <alignment horizontal="center" vertical="center" wrapText="1"/>
      <protection/>
    </xf>
    <xf numFmtId="0" fontId="27" fillId="0" borderId="3" xfId="38" applyFont="1" applyFill="1" applyBorder="1" applyAlignment="1">
      <alignment horizontal="center" vertical="center" wrapText="1"/>
      <protection/>
    </xf>
    <xf numFmtId="0" fontId="18" fillId="2" borderId="22"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23" xfId="0" applyFont="1" applyFill="1" applyBorder="1" applyAlignment="1">
      <alignment horizontal="center" vertical="center" wrapText="1"/>
    </xf>
    <xf numFmtId="1" fontId="18" fillId="0" borderId="12"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34" fillId="2" borderId="33"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34" xfId="0" applyFont="1" applyFill="1" applyBorder="1" applyAlignment="1">
      <alignment horizontal="left" vertical="center" wrapText="1"/>
    </xf>
    <xf numFmtId="0" fontId="35" fillId="2" borderId="11" xfId="0" applyFont="1" applyFill="1" applyBorder="1" applyAlignment="1">
      <alignment horizontal="left" vertical="center" wrapText="1"/>
    </xf>
    <xf numFmtId="0" fontId="35" fillId="2" borderId="11"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6" fillId="6" borderId="39" xfId="38" applyFont="1" applyFill="1" applyBorder="1" applyAlignment="1">
      <alignment horizontal="left" vertical="center" wrapText="1"/>
      <protection/>
    </xf>
    <xf numFmtId="0" fontId="36" fillId="6" borderId="40" xfId="38" applyFont="1" applyFill="1" applyBorder="1" applyAlignment="1">
      <alignment horizontal="left" vertical="center" wrapText="1"/>
      <protection/>
    </xf>
    <xf numFmtId="0" fontId="36" fillId="6" borderId="16" xfId="38" applyFont="1" applyFill="1" applyBorder="1" applyAlignment="1">
      <alignment horizontal="left" vertical="center" wrapText="1"/>
      <protection/>
    </xf>
    <xf numFmtId="0" fontId="37" fillId="2" borderId="31" xfId="38" applyFont="1" applyFill="1" applyBorder="1" applyAlignment="1">
      <alignment vertical="center" wrapText="1"/>
      <protection/>
    </xf>
    <xf numFmtId="0" fontId="37" fillId="2" borderId="26" xfId="38" applyFont="1" applyFill="1" applyBorder="1" applyAlignment="1">
      <alignment vertical="center" wrapText="1"/>
      <protection/>
    </xf>
    <xf numFmtId="0" fontId="37" fillId="2" borderId="61" xfId="38" applyFont="1" applyFill="1" applyBorder="1" applyAlignment="1">
      <alignment vertical="center" wrapText="1"/>
      <protection/>
    </xf>
    <xf numFmtId="0" fontId="36" fillId="6" borderId="58" xfId="38" applyFont="1" applyFill="1" applyBorder="1" applyAlignment="1">
      <alignment horizontal="left" vertical="center" wrapText="1"/>
      <protection/>
    </xf>
    <xf numFmtId="0" fontId="36" fillId="6" borderId="35" xfId="38" applyFont="1" applyFill="1" applyBorder="1" applyAlignment="1">
      <alignment horizontal="left" vertical="center" wrapText="1"/>
      <protection/>
    </xf>
    <xf numFmtId="0" fontId="36" fillId="6" borderId="23" xfId="38" applyFont="1" applyFill="1" applyBorder="1" applyAlignment="1">
      <alignment horizontal="left" vertical="center" wrapText="1"/>
      <protection/>
    </xf>
    <xf numFmtId="0" fontId="37" fillId="2" borderId="30" xfId="38" applyFont="1" applyFill="1" applyBorder="1" applyAlignment="1">
      <alignment vertical="center" wrapText="1"/>
      <protection/>
    </xf>
    <xf numFmtId="0" fontId="37" fillId="2" borderId="35" xfId="38" applyFont="1" applyFill="1" applyBorder="1" applyAlignment="1">
      <alignment vertical="center" wrapText="1"/>
      <protection/>
    </xf>
    <xf numFmtId="0" fontId="37" fillId="2" borderId="38" xfId="38" applyFont="1" applyFill="1" applyBorder="1" applyAlignment="1">
      <alignment vertical="center" wrapText="1"/>
      <protection/>
    </xf>
    <xf numFmtId="0" fontId="11" fillId="6" borderId="28" xfId="38" applyFont="1" applyFill="1" applyBorder="1" applyAlignment="1">
      <alignment horizontal="center" vertical="center" wrapText="1"/>
      <protection/>
    </xf>
    <xf numFmtId="0" fontId="11" fillId="6" borderId="40" xfId="38" applyFont="1" applyFill="1" applyBorder="1" applyAlignment="1">
      <alignment horizontal="center" vertical="center" wrapText="1"/>
      <protection/>
    </xf>
  </cellXfs>
  <cellStyles count="49">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Millares 5" xfId="44"/>
    <cellStyle name="Moneda 3 2" xfId="45"/>
    <cellStyle name="Moneda 5" xfId="46"/>
    <cellStyle name="Porcentaje 3" xfId="47"/>
    <cellStyle name="Normal_573_2009_ Actualizado 22_12_2009" xfId="48"/>
    <cellStyle name="Millares [0] 2" xfId="49"/>
    <cellStyle name="Millares [0] 3 2" xfId="50"/>
    <cellStyle name="Millares [0] 3 4 4" xfId="51"/>
    <cellStyle name="Millares 10" xfId="52"/>
    <cellStyle name="Millares 2 2 2" xfId="53"/>
    <cellStyle name="Millares 2 5" xfId="54"/>
    <cellStyle name="Millares 2 5 2" xfId="55"/>
    <cellStyle name="Moneda [0] 2" xfId="56"/>
    <cellStyle name="Moneda 11" xfId="57"/>
    <cellStyle name="Moneda 2 3 2 2 2" xfId="58"/>
    <cellStyle name="Moneda 2 4" xfId="59"/>
    <cellStyle name="Normal 4" xfId="60"/>
    <cellStyle name="Porcentaje 2 2" xfId="61"/>
    <cellStyle name="Porcentaje 2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114300</xdr:rowOff>
    </xdr:from>
    <xdr:to>
      <xdr:col>5</xdr:col>
      <xdr:colOff>228600</xdr:colOff>
      <xdr:row>3</xdr:row>
      <xdr:rowOff>409575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381000"/>
          <a:ext cx="3552825" cy="20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85725</xdr:rowOff>
    </xdr:from>
    <xdr:to>
      <xdr:col>3</xdr:col>
      <xdr:colOff>485775</xdr:colOff>
      <xdr:row>2</xdr:row>
      <xdr:rowOff>190500</xdr:rowOff>
    </xdr:to>
    <xdr:pic>
      <xdr:nvPicPr>
        <xdr:cNvPr id="2" name="Imagen 1"/>
        <xdr:cNvPicPr preferRelativeResize="1">
          <a:picLocks noChangeAspect="1"/>
        </xdr:cNvPicPr>
      </xdr:nvPicPr>
      <xdr:blipFill>
        <a:blip r:embed="rId1"/>
        <a:stretch>
          <a:fillRect/>
        </a:stretch>
      </xdr:blipFill>
      <xdr:spPr>
        <a:xfrm>
          <a:off x="95250" y="85725"/>
          <a:ext cx="2009775" cy="7048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133350</xdr:rowOff>
    </xdr:from>
    <xdr:to>
      <xdr:col>2</xdr:col>
      <xdr:colOff>723900</xdr:colOff>
      <xdr:row>2</xdr:row>
      <xdr:rowOff>219075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6700" y="133350"/>
          <a:ext cx="16573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133350</xdr:rowOff>
    </xdr:from>
    <xdr:to>
      <xdr:col>3</xdr:col>
      <xdr:colOff>714375</xdr:colOff>
      <xdr:row>2</xdr:row>
      <xdr:rowOff>295275</xdr:rowOff>
    </xdr:to>
    <xdr:pic>
      <xdr:nvPicPr>
        <xdr:cNvPr id="4"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rcRect r="9138"/>
        <a:stretch>
          <a:fillRect/>
        </a:stretch>
      </xdr:blipFill>
      <xdr:spPr bwMode="auto">
        <a:xfrm>
          <a:off x="438150" y="133350"/>
          <a:ext cx="23431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8"/>
  <sheetViews>
    <sheetView zoomScale="50" zoomScaleNormal="50" zoomScaleSheetLayoutView="50" workbookViewId="0" topLeftCell="X11">
      <selection activeCell="AR14" sqref="AR14"/>
    </sheetView>
  </sheetViews>
  <sheetFormatPr defaultColWidth="11.421875" defaultRowHeight="15"/>
  <cols>
    <col min="1" max="1" width="5.8515625" style="1" customWidth="1"/>
    <col min="2" max="2" width="7.8515625" style="1" customWidth="1"/>
    <col min="3" max="3" width="12.7109375" style="1" customWidth="1"/>
    <col min="4" max="4" width="5.57421875" style="1" customWidth="1"/>
    <col min="5" max="5" width="19.57421875" style="1" customWidth="1"/>
    <col min="6" max="6" width="7.57421875" style="1" customWidth="1"/>
    <col min="7" max="7" width="16.57421875" style="1" customWidth="1"/>
    <col min="8" max="8" width="8.8515625" style="1" customWidth="1"/>
    <col min="9" max="9" width="12.8515625" style="1" customWidth="1"/>
    <col min="10" max="10" width="11.421875" style="21" customWidth="1"/>
    <col min="11" max="11" width="10.00390625" style="24" customWidth="1"/>
    <col min="12" max="12" width="11.421875" style="23" customWidth="1"/>
    <col min="13" max="13" width="9.140625" style="21" customWidth="1"/>
    <col min="14" max="14" width="7.57421875" style="24" customWidth="1"/>
    <col min="15" max="15" width="13.28125" style="24" customWidth="1"/>
    <col min="16" max="16" width="9.8515625" style="23" customWidth="1"/>
    <col min="17" max="17" width="11.28125" style="23" customWidth="1"/>
    <col min="18" max="18" width="11.00390625" style="23" customWidth="1"/>
    <col min="19" max="19" width="13.421875" style="23" customWidth="1"/>
    <col min="20" max="20" width="14.28125" style="24" customWidth="1"/>
    <col min="21" max="21" width="13.00390625" style="24" customWidth="1"/>
    <col min="22" max="22" width="13.00390625" style="23" customWidth="1"/>
    <col min="23" max="23" width="12.28125" style="23" customWidth="1"/>
    <col min="24" max="24" width="14.421875" style="23" customWidth="1"/>
    <col min="25" max="25" width="9.28125" style="23" customWidth="1"/>
    <col min="26" max="26" width="10.140625" style="24" customWidth="1"/>
    <col min="27" max="27" width="10.421875" style="24" customWidth="1"/>
    <col min="28" max="28" width="10.57421875" style="23" customWidth="1"/>
    <col min="29" max="29" width="10.28125" style="23" customWidth="1"/>
    <col min="30" max="30" width="8.8515625" style="23" customWidth="1"/>
    <col min="31" max="31" width="9.28125" style="23" customWidth="1"/>
    <col min="32" max="32" width="10.7109375" style="24" customWidth="1"/>
    <col min="33" max="33" width="14.421875" style="24" customWidth="1"/>
    <col min="34" max="34" width="13.28125" style="24" customWidth="1"/>
    <col min="35" max="37" width="19.8515625" style="24" customWidth="1"/>
    <col min="38" max="38" width="15.28125" style="24" customWidth="1"/>
    <col min="39" max="39" width="10.421875" style="1" customWidth="1"/>
    <col min="40" max="42" width="12.28125" style="1" customWidth="1"/>
    <col min="43" max="43" width="11.8515625" style="1" customWidth="1"/>
    <col min="44" max="44" width="12.28125" style="1" customWidth="1"/>
    <col min="45" max="45" width="92.00390625" style="1" customWidth="1"/>
    <col min="46" max="46" width="19.28125" style="1" customWidth="1"/>
    <col min="47" max="47" width="16.7109375" style="1" customWidth="1"/>
    <col min="48" max="48" width="37.7109375" style="1" customWidth="1"/>
    <col min="49" max="49" width="22.28125" style="1" customWidth="1"/>
    <col min="50" max="50" width="24.7109375" style="1" customWidth="1"/>
    <col min="51" max="51" width="23.421875" style="1" customWidth="1"/>
    <col min="52" max="16384" width="11.421875" style="1" customWidth="1"/>
  </cols>
  <sheetData>
    <row r="1" spans="2:49" ht="21" customHeight="1" thickBot="1">
      <c r="B1" s="4"/>
      <c r="C1" s="4"/>
      <c r="D1" s="4"/>
      <c r="E1" s="4"/>
      <c r="F1" s="4"/>
      <c r="G1" s="4"/>
      <c r="H1" s="4"/>
      <c r="I1" s="4"/>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4"/>
      <c r="AN1" s="4"/>
      <c r="AO1" s="4"/>
      <c r="AP1" s="4"/>
      <c r="AQ1" s="4"/>
      <c r="AR1" s="4"/>
      <c r="AS1" s="4"/>
      <c r="AT1" s="4"/>
      <c r="AU1" s="4"/>
      <c r="AV1" s="4"/>
      <c r="AW1" s="4"/>
    </row>
    <row r="2" spans="1:49" s="147" customFormat="1" ht="56.25" customHeight="1">
      <c r="A2" s="406"/>
      <c r="B2" s="407"/>
      <c r="C2" s="407"/>
      <c r="D2" s="407"/>
      <c r="E2" s="407"/>
      <c r="F2" s="407"/>
      <c r="G2" s="408"/>
      <c r="H2" s="416" t="s">
        <v>192</v>
      </c>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8"/>
    </row>
    <row r="3" spans="1:49" s="147" customFormat="1" ht="84.75" customHeight="1">
      <c r="A3" s="409"/>
      <c r="B3" s="410"/>
      <c r="C3" s="410"/>
      <c r="D3" s="410"/>
      <c r="E3" s="410"/>
      <c r="F3" s="410"/>
      <c r="G3" s="411"/>
      <c r="H3" s="419" t="s">
        <v>209</v>
      </c>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1"/>
    </row>
    <row r="4" spans="1:49" s="148" customFormat="1" ht="63" customHeight="1" thickBot="1">
      <c r="A4" s="412"/>
      <c r="B4" s="413"/>
      <c r="C4" s="413"/>
      <c r="D4" s="413"/>
      <c r="E4" s="413"/>
      <c r="F4" s="413"/>
      <c r="G4" s="414"/>
      <c r="H4" s="371" t="s">
        <v>194</v>
      </c>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415"/>
      <c r="AM4" s="371" t="s">
        <v>195</v>
      </c>
      <c r="AN4" s="372"/>
      <c r="AO4" s="372"/>
      <c r="AP4" s="372"/>
      <c r="AQ4" s="372"/>
      <c r="AR4" s="372"/>
      <c r="AS4" s="372"/>
      <c r="AT4" s="372"/>
      <c r="AU4" s="372"/>
      <c r="AV4" s="372"/>
      <c r="AW4" s="373"/>
    </row>
    <row r="5" spans="1:49" ht="41.25" customHeight="1">
      <c r="A5" s="374" t="s">
        <v>0</v>
      </c>
      <c r="B5" s="375"/>
      <c r="C5" s="375"/>
      <c r="D5" s="375"/>
      <c r="E5" s="375"/>
      <c r="F5" s="375"/>
      <c r="G5" s="375"/>
      <c r="H5" s="375"/>
      <c r="I5" s="375"/>
      <c r="J5" s="375"/>
      <c r="K5" s="375"/>
      <c r="L5" s="375"/>
      <c r="M5" s="375"/>
      <c r="N5" s="375"/>
      <c r="O5" s="375"/>
      <c r="P5" s="375"/>
      <c r="Q5" s="375"/>
      <c r="R5" s="376"/>
      <c r="S5" s="422" t="s">
        <v>213</v>
      </c>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4"/>
    </row>
    <row r="6" spans="1:49" ht="26.25" customHeight="1">
      <c r="A6" s="377" t="s">
        <v>2</v>
      </c>
      <c r="B6" s="378"/>
      <c r="C6" s="378"/>
      <c r="D6" s="378"/>
      <c r="E6" s="378"/>
      <c r="F6" s="378"/>
      <c r="G6" s="378"/>
      <c r="H6" s="378"/>
      <c r="I6" s="378"/>
      <c r="J6" s="378"/>
      <c r="K6" s="378"/>
      <c r="L6" s="378"/>
      <c r="M6" s="378"/>
      <c r="N6" s="378"/>
      <c r="O6" s="378"/>
      <c r="P6" s="378"/>
      <c r="Q6" s="378"/>
      <c r="R6" s="379"/>
      <c r="S6" s="380" t="s">
        <v>214</v>
      </c>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2"/>
    </row>
    <row r="7" spans="1:49" ht="30" customHeight="1">
      <c r="A7" s="391" t="s">
        <v>3</v>
      </c>
      <c r="B7" s="392"/>
      <c r="C7" s="392"/>
      <c r="D7" s="392"/>
      <c r="E7" s="392"/>
      <c r="F7" s="392"/>
      <c r="G7" s="392"/>
      <c r="H7" s="392"/>
      <c r="I7" s="392"/>
      <c r="J7" s="392"/>
      <c r="K7" s="392"/>
      <c r="L7" s="392"/>
      <c r="M7" s="392"/>
      <c r="N7" s="392"/>
      <c r="O7" s="392"/>
      <c r="P7" s="392"/>
      <c r="Q7" s="392"/>
      <c r="R7" s="392"/>
      <c r="S7" s="393" t="s">
        <v>215</v>
      </c>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5"/>
    </row>
    <row r="8" spans="1:49" ht="30" customHeight="1" thickBot="1">
      <c r="A8" s="391" t="s">
        <v>1</v>
      </c>
      <c r="B8" s="392"/>
      <c r="C8" s="392"/>
      <c r="D8" s="392"/>
      <c r="E8" s="392"/>
      <c r="F8" s="392"/>
      <c r="G8" s="392"/>
      <c r="H8" s="392"/>
      <c r="I8" s="392"/>
      <c r="J8" s="392"/>
      <c r="K8" s="392"/>
      <c r="L8" s="392"/>
      <c r="M8" s="392"/>
      <c r="N8" s="392"/>
      <c r="O8" s="392"/>
      <c r="P8" s="392"/>
      <c r="Q8" s="392"/>
      <c r="R8" s="392"/>
      <c r="S8" s="388" t="s">
        <v>216</v>
      </c>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90"/>
    </row>
    <row r="9" spans="1:49" ht="36" customHeight="1" thickBot="1">
      <c r="A9" s="28"/>
      <c r="B9" s="29"/>
      <c r="C9" s="29"/>
      <c r="D9" s="29"/>
      <c r="E9" s="29"/>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1"/>
      <c r="AN9" s="31"/>
      <c r="AO9" s="31"/>
      <c r="AP9" s="31"/>
      <c r="AQ9" s="31"/>
      <c r="AR9" s="31"/>
      <c r="AS9" s="31"/>
      <c r="AT9" s="31"/>
      <c r="AU9" s="31"/>
      <c r="AV9" s="31"/>
      <c r="AW9" s="32"/>
    </row>
    <row r="10" spans="1:49" s="2" customFormat="1" ht="45.75" customHeight="1">
      <c r="A10" s="387" t="s">
        <v>60</v>
      </c>
      <c r="B10" s="367"/>
      <c r="C10" s="367"/>
      <c r="D10" s="367" t="s">
        <v>63</v>
      </c>
      <c r="E10" s="367"/>
      <c r="F10" s="367" t="s">
        <v>65</v>
      </c>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t="s">
        <v>73</v>
      </c>
      <c r="AR10" s="367" t="s">
        <v>74</v>
      </c>
      <c r="AS10" s="368" t="s">
        <v>75</v>
      </c>
      <c r="AT10" s="368" t="s">
        <v>76</v>
      </c>
      <c r="AU10" s="368" t="s">
        <v>77</v>
      </c>
      <c r="AV10" s="368" t="s">
        <v>78</v>
      </c>
      <c r="AW10" s="425" t="s">
        <v>79</v>
      </c>
    </row>
    <row r="11" spans="1:49" s="3" customFormat="1" ht="45.75" customHeight="1">
      <c r="A11" s="361" t="s">
        <v>139</v>
      </c>
      <c r="B11" s="365" t="s">
        <v>61</v>
      </c>
      <c r="C11" s="363" t="s">
        <v>62</v>
      </c>
      <c r="D11" s="363" t="s">
        <v>43</v>
      </c>
      <c r="E11" s="363" t="s">
        <v>64</v>
      </c>
      <c r="F11" s="363" t="s">
        <v>66</v>
      </c>
      <c r="G11" s="363" t="s">
        <v>67</v>
      </c>
      <c r="H11" s="363" t="s">
        <v>68</v>
      </c>
      <c r="I11" s="363" t="s">
        <v>69</v>
      </c>
      <c r="J11" s="363" t="s">
        <v>70</v>
      </c>
      <c r="K11" s="397" t="s">
        <v>71</v>
      </c>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65"/>
      <c r="AM11" s="396" t="s">
        <v>72</v>
      </c>
      <c r="AN11" s="396"/>
      <c r="AO11" s="396"/>
      <c r="AP11" s="396"/>
      <c r="AQ11" s="363"/>
      <c r="AR11" s="363"/>
      <c r="AS11" s="369"/>
      <c r="AT11" s="369"/>
      <c r="AU11" s="369"/>
      <c r="AV11" s="369"/>
      <c r="AW11" s="426"/>
    </row>
    <row r="12" spans="1:49" s="3" customFormat="1" ht="51" customHeight="1">
      <c r="A12" s="361"/>
      <c r="B12" s="365"/>
      <c r="C12" s="363"/>
      <c r="D12" s="363"/>
      <c r="E12" s="363"/>
      <c r="F12" s="363"/>
      <c r="G12" s="363"/>
      <c r="H12" s="363"/>
      <c r="I12" s="363"/>
      <c r="J12" s="363"/>
      <c r="K12" s="397">
        <v>2016</v>
      </c>
      <c r="L12" s="398"/>
      <c r="M12" s="398"/>
      <c r="N12" s="365"/>
      <c r="O12" s="399">
        <v>2017</v>
      </c>
      <c r="P12" s="400"/>
      <c r="Q12" s="400"/>
      <c r="R12" s="400"/>
      <c r="S12" s="400"/>
      <c r="T12" s="401"/>
      <c r="U12" s="399">
        <v>2018</v>
      </c>
      <c r="V12" s="400"/>
      <c r="W12" s="400"/>
      <c r="X12" s="400"/>
      <c r="Y12" s="400"/>
      <c r="Z12" s="401"/>
      <c r="AA12" s="399">
        <v>2019</v>
      </c>
      <c r="AB12" s="400"/>
      <c r="AC12" s="400"/>
      <c r="AD12" s="400"/>
      <c r="AE12" s="400"/>
      <c r="AF12" s="401"/>
      <c r="AG12" s="399">
        <v>2020</v>
      </c>
      <c r="AH12" s="400"/>
      <c r="AI12" s="400"/>
      <c r="AJ12" s="400"/>
      <c r="AK12" s="400"/>
      <c r="AL12" s="401"/>
      <c r="AM12" s="363" t="s">
        <v>4</v>
      </c>
      <c r="AN12" s="363" t="s">
        <v>5</v>
      </c>
      <c r="AO12" s="363" t="s">
        <v>6</v>
      </c>
      <c r="AP12" s="363" t="s">
        <v>7</v>
      </c>
      <c r="AQ12" s="363"/>
      <c r="AR12" s="363"/>
      <c r="AS12" s="369"/>
      <c r="AT12" s="369"/>
      <c r="AU12" s="369"/>
      <c r="AV12" s="369"/>
      <c r="AW12" s="426"/>
    </row>
    <row r="13" spans="1:49" s="3" customFormat="1" ht="139.5" customHeight="1" thickBot="1">
      <c r="A13" s="362"/>
      <c r="B13" s="366"/>
      <c r="C13" s="364"/>
      <c r="D13" s="364"/>
      <c r="E13" s="364"/>
      <c r="F13" s="364"/>
      <c r="G13" s="364"/>
      <c r="H13" s="364"/>
      <c r="I13" s="364"/>
      <c r="J13" s="364"/>
      <c r="K13" s="149" t="s">
        <v>140</v>
      </c>
      <c r="L13" s="149" t="s">
        <v>141</v>
      </c>
      <c r="M13" s="149" t="s">
        <v>142</v>
      </c>
      <c r="N13" s="149" t="s">
        <v>31</v>
      </c>
      <c r="O13" s="149" t="s">
        <v>143</v>
      </c>
      <c r="P13" s="149" t="s">
        <v>144</v>
      </c>
      <c r="Q13" s="149" t="s">
        <v>145</v>
      </c>
      <c r="R13" s="149" t="s">
        <v>141</v>
      </c>
      <c r="S13" s="149" t="s">
        <v>142</v>
      </c>
      <c r="T13" s="149" t="s">
        <v>31</v>
      </c>
      <c r="U13" s="149" t="s">
        <v>143</v>
      </c>
      <c r="V13" s="149" t="s">
        <v>144</v>
      </c>
      <c r="W13" s="149" t="s">
        <v>145</v>
      </c>
      <c r="X13" s="149" t="s">
        <v>141</v>
      </c>
      <c r="Y13" s="149" t="s">
        <v>142</v>
      </c>
      <c r="Z13" s="149" t="s">
        <v>31</v>
      </c>
      <c r="AA13" s="149" t="s">
        <v>143</v>
      </c>
      <c r="AB13" s="149" t="s">
        <v>144</v>
      </c>
      <c r="AC13" s="149" t="s">
        <v>145</v>
      </c>
      <c r="AD13" s="149" t="s">
        <v>141</v>
      </c>
      <c r="AE13" s="149" t="s">
        <v>142</v>
      </c>
      <c r="AF13" s="149" t="s">
        <v>31</v>
      </c>
      <c r="AG13" s="149" t="s">
        <v>143</v>
      </c>
      <c r="AH13" s="149" t="s">
        <v>144</v>
      </c>
      <c r="AI13" s="149" t="s">
        <v>145</v>
      </c>
      <c r="AJ13" s="149" t="s">
        <v>141</v>
      </c>
      <c r="AK13" s="149" t="s">
        <v>142</v>
      </c>
      <c r="AL13" s="149" t="s">
        <v>31</v>
      </c>
      <c r="AM13" s="364"/>
      <c r="AN13" s="364"/>
      <c r="AO13" s="364"/>
      <c r="AP13" s="364"/>
      <c r="AQ13" s="364"/>
      <c r="AR13" s="364"/>
      <c r="AS13" s="370"/>
      <c r="AT13" s="370"/>
      <c r="AU13" s="370"/>
      <c r="AV13" s="370"/>
      <c r="AW13" s="427"/>
    </row>
    <row r="14" spans="1:49" s="91" customFormat="1" ht="409.5" customHeight="1">
      <c r="A14" s="84">
        <v>43</v>
      </c>
      <c r="B14" s="84">
        <v>189</v>
      </c>
      <c r="C14" s="85" t="s">
        <v>96</v>
      </c>
      <c r="D14" s="265">
        <v>379</v>
      </c>
      <c r="E14" s="85" t="s">
        <v>97</v>
      </c>
      <c r="F14" s="86">
        <v>411</v>
      </c>
      <c r="G14" s="87" t="s">
        <v>98</v>
      </c>
      <c r="H14" s="88" t="s">
        <v>80</v>
      </c>
      <c r="I14" s="88" t="s">
        <v>82</v>
      </c>
      <c r="J14" s="89">
        <v>1</v>
      </c>
      <c r="K14" s="89">
        <v>0.1</v>
      </c>
      <c r="L14" s="90">
        <v>0.1</v>
      </c>
      <c r="M14" s="90">
        <v>0.1</v>
      </c>
      <c r="N14" s="266">
        <v>0.094</v>
      </c>
      <c r="O14" s="266">
        <v>0.65</v>
      </c>
      <c r="P14" s="89">
        <v>0.65</v>
      </c>
      <c r="Q14" s="89">
        <v>0.65</v>
      </c>
      <c r="R14" s="267">
        <v>0.65</v>
      </c>
      <c r="S14" s="268">
        <v>0.65</v>
      </c>
      <c r="T14" s="268">
        <v>0.45</v>
      </c>
      <c r="U14" s="268">
        <v>0.81</v>
      </c>
      <c r="V14" s="90">
        <v>0.81</v>
      </c>
      <c r="W14" s="90">
        <v>0.69</v>
      </c>
      <c r="X14" s="90">
        <v>0.75</v>
      </c>
      <c r="Y14" s="90">
        <v>0.85</v>
      </c>
      <c r="Z14" s="90">
        <v>0.7</v>
      </c>
      <c r="AA14" s="269">
        <v>1</v>
      </c>
      <c r="AB14" s="90">
        <v>1</v>
      </c>
      <c r="AC14" s="90">
        <v>1</v>
      </c>
      <c r="AD14" s="90">
        <v>0.95</v>
      </c>
      <c r="AE14" s="90">
        <v>0.95</v>
      </c>
      <c r="AF14" s="90">
        <v>0.94</v>
      </c>
      <c r="AG14" s="271">
        <v>1</v>
      </c>
      <c r="AH14" s="271"/>
      <c r="AI14" s="272"/>
      <c r="AJ14" s="272"/>
      <c r="AK14" s="270"/>
      <c r="AL14" s="270"/>
      <c r="AM14" s="266">
        <v>0.775</v>
      </c>
      <c r="AN14" s="273">
        <v>0.85</v>
      </c>
      <c r="AO14" s="273">
        <v>0.905</v>
      </c>
      <c r="AP14" s="266">
        <v>0.94</v>
      </c>
      <c r="AQ14" s="273">
        <f>AP14/AE14</f>
        <v>0.9894736842105263</v>
      </c>
      <c r="AR14" s="273">
        <f>AP14/AG14</f>
        <v>0.94</v>
      </c>
      <c r="AS14" s="101" t="s">
        <v>273</v>
      </c>
      <c r="AT14" s="122" t="s">
        <v>258</v>
      </c>
      <c r="AU14" s="122" t="s">
        <v>259</v>
      </c>
      <c r="AV14" s="101" t="s">
        <v>150</v>
      </c>
      <c r="AW14" s="122" t="s">
        <v>151</v>
      </c>
    </row>
    <row r="15" spans="1:49" ht="51" customHeight="1" thickBot="1">
      <c r="A15" s="25"/>
      <c r="B15" s="26"/>
      <c r="C15" s="26"/>
      <c r="D15" s="383"/>
      <c r="E15" s="384"/>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6"/>
    </row>
    <row r="16" spans="1:49" ht="15">
      <c r="A16" s="135" t="s">
        <v>201</v>
      </c>
      <c r="B16" s="4"/>
      <c r="C16" s="4"/>
      <c r="D16" s="4"/>
      <c r="E16" s="4"/>
      <c r="F16" s="4"/>
      <c r="G16" s="4"/>
      <c r="H16" s="4"/>
      <c r="I16" s="4"/>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4"/>
      <c r="AN16" s="4"/>
      <c r="AO16" s="4"/>
      <c r="AP16" s="4"/>
      <c r="AQ16" s="4"/>
      <c r="AR16" s="4"/>
      <c r="AS16" s="4"/>
      <c r="AT16" s="4"/>
      <c r="AU16" s="4"/>
      <c r="AV16" s="4"/>
      <c r="AW16" s="4"/>
    </row>
    <row r="17" spans="1:49" ht="25.5" customHeight="1">
      <c r="A17" s="153" t="s">
        <v>202</v>
      </c>
      <c r="B17" s="402" t="s">
        <v>203</v>
      </c>
      <c r="C17" s="402"/>
      <c r="D17" s="402"/>
      <c r="E17" s="402"/>
      <c r="F17" s="402"/>
      <c r="G17" s="402"/>
      <c r="H17" s="403" t="s">
        <v>204</v>
      </c>
      <c r="I17" s="403"/>
      <c r="J17" s="403"/>
      <c r="K17" s="403"/>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4"/>
      <c r="AN17" s="4"/>
      <c r="AO17" s="4"/>
      <c r="AP17" s="4"/>
      <c r="AQ17" s="4"/>
      <c r="AR17" s="4"/>
      <c r="AS17" s="4"/>
      <c r="AT17" s="4"/>
      <c r="AU17" s="4"/>
      <c r="AV17" s="4"/>
      <c r="AW17" s="4"/>
    </row>
    <row r="18" spans="1:49" ht="25.5" customHeight="1">
      <c r="A18" s="154">
        <v>11</v>
      </c>
      <c r="B18" s="404" t="s">
        <v>205</v>
      </c>
      <c r="C18" s="404"/>
      <c r="D18" s="404"/>
      <c r="E18" s="404"/>
      <c r="F18" s="404"/>
      <c r="G18" s="404"/>
      <c r="H18" s="405" t="s">
        <v>206</v>
      </c>
      <c r="I18" s="405"/>
      <c r="J18" s="405"/>
      <c r="K18" s="405"/>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4"/>
      <c r="AN18" s="4"/>
      <c r="AO18" s="4"/>
      <c r="AP18" s="4"/>
      <c r="AQ18" s="4"/>
      <c r="AR18" s="4"/>
      <c r="AS18" s="4"/>
      <c r="AT18" s="4"/>
      <c r="AU18" s="4"/>
      <c r="AV18" s="4"/>
      <c r="AW18" s="4"/>
    </row>
  </sheetData>
  <mergeCells count="49">
    <mergeCell ref="B17:G17"/>
    <mergeCell ref="H17:K17"/>
    <mergeCell ref="B18:G18"/>
    <mergeCell ref="H18:K18"/>
    <mergeCell ref="A2:G4"/>
    <mergeCell ref="H4:AL4"/>
    <mergeCell ref="H2:AW2"/>
    <mergeCell ref="H3:AW3"/>
    <mergeCell ref="U12:Z12"/>
    <mergeCell ref="AA12:AF12"/>
    <mergeCell ref="AG12:AL12"/>
    <mergeCell ref="S5:AW5"/>
    <mergeCell ref="J11:J13"/>
    <mergeCell ref="AV10:AV13"/>
    <mergeCell ref="AW10:AW13"/>
    <mergeCell ref="G11:G13"/>
    <mergeCell ref="AM4:AW4"/>
    <mergeCell ref="A5:R5"/>
    <mergeCell ref="A6:R6"/>
    <mergeCell ref="S6:AW6"/>
    <mergeCell ref="D15:AW15"/>
    <mergeCell ref="A10:C10"/>
    <mergeCell ref="S8:AW8"/>
    <mergeCell ref="D10:E10"/>
    <mergeCell ref="A7:R7"/>
    <mergeCell ref="A8:R8"/>
    <mergeCell ref="S7:AW7"/>
    <mergeCell ref="AU10:AU13"/>
    <mergeCell ref="AM11:AP11"/>
    <mergeCell ref="K12:N12"/>
    <mergeCell ref="K11:AL11"/>
    <mergeCell ref="O12:T12"/>
    <mergeCell ref="AR10:AR13"/>
    <mergeCell ref="AT10:AT13"/>
    <mergeCell ref="AS10:AS13"/>
    <mergeCell ref="AM12:AM13"/>
    <mergeCell ref="AN12:AN13"/>
    <mergeCell ref="F10:AP10"/>
    <mergeCell ref="H11:H13"/>
    <mergeCell ref="I11:I13"/>
    <mergeCell ref="AO12:AO13"/>
    <mergeCell ref="AP12:AP13"/>
    <mergeCell ref="AQ10:AQ13"/>
    <mergeCell ref="A11:A13"/>
    <mergeCell ref="C11:C13"/>
    <mergeCell ref="D11:D13"/>
    <mergeCell ref="E11:E13"/>
    <mergeCell ref="F11:F13"/>
    <mergeCell ref="B11:B13"/>
  </mergeCells>
  <printOptions horizontalCentered="1" verticalCentered="1"/>
  <pageMargins left="0" right="0" top="0" bottom="0.3937007874015748" header="0.31496062992125984" footer="0.31496062992125984"/>
  <pageSetup fitToWidth="0" horizontalDpi="600" verticalDpi="600" orientation="landscape" scale="50"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59"/>
  <sheetViews>
    <sheetView zoomScale="55" zoomScaleNormal="55" zoomScaleSheetLayoutView="70" workbookViewId="0" topLeftCell="A1">
      <pane xSplit="3" topLeftCell="F1" activePane="topRight" state="frozen"/>
      <selection pane="topLeft" activeCell="C8" sqref="C8"/>
      <selection pane="topRight" activeCell="F2" sqref="F2:AU2"/>
    </sheetView>
  </sheetViews>
  <sheetFormatPr defaultColWidth="11.421875" defaultRowHeight="17.25" customHeight="1"/>
  <cols>
    <col min="1" max="1" width="9.140625" style="1" customWidth="1"/>
    <col min="2" max="2" width="6.00390625" style="1" customWidth="1"/>
    <col min="3" max="3" width="9.140625" style="169" customWidth="1"/>
    <col min="4" max="4" width="9.140625" style="7" customWidth="1"/>
    <col min="5" max="5" width="5.00390625" style="7" customWidth="1"/>
    <col min="6" max="6" width="5.7109375" style="7" customWidth="1"/>
    <col min="7" max="7" width="13.8515625" style="22" customWidth="1"/>
    <col min="8" max="8" width="15.8515625" style="8" customWidth="1"/>
    <col min="9" max="9" width="14.28125" style="8" customWidth="1"/>
    <col min="10" max="10" width="16.421875" style="8" customWidth="1"/>
    <col min="11" max="11" width="16.140625" style="8" customWidth="1"/>
    <col min="12" max="12" width="16.57421875" style="8" customWidth="1"/>
    <col min="13" max="13" width="21.421875" style="8" customWidth="1"/>
    <col min="14" max="16" width="18.28125" style="8" customWidth="1"/>
    <col min="17" max="17" width="17.140625" style="8" customWidth="1"/>
    <col min="18" max="18" width="16.421875" style="8" customWidth="1"/>
    <col min="19" max="19" width="21.7109375" style="8" customWidth="1"/>
    <col min="20" max="21" width="18.28125" style="8" customWidth="1"/>
    <col min="22" max="22" width="25.00390625" style="8" customWidth="1"/>
    <col min="23" max="23" width="16.140625" style="8" customWidth="1"/>
    <col min="24" max="24" width="16.8515625" style="8" customWidth="1"/>
    <col min="25" max="25" width="19.140625" style="8" customWidth="1"/>
    <col min="26" max="26" width="20.28125" style="8" customWidth="1"/>
    <col min="27" max="27" width="19.28125" style="8" customWidth="1"/>
    <col min="28" max="28" width="18.00390625" style="8" customWidth="1"/>
    <col min="29" max="29" width="16.8515625" style="8" customWidth="1"/>
    <col min="30" max="30" width="16.140625" style="8" customWidth="1"/>
    <col min="31" max="31" width="15.140625" style="8" customWidth="1"/>
    <col min="32" max="32" width="15.57421875" style="8" customWidth="1"/>
    <col min="33" max="33" width="17.57421875" style="8" customWidth="1"/>
    <col min="34" max="34" width="19.28125" style="8" customWidth="1"/>
    <col min="35" max="35" width="29.140625" style="8" customWidth="1"/>
    <col min="36" max="36" width="13.8515625" style="8" customWidth="1"/>
    <col min="37" max="37" width="15.28125" style="1" customWidth="1"/>
    <col min="38" max="38" width="16.140625" style="1" customWidth="1"/>
    <col min="39" max="39" width="16.421875" style="21" customWidth="1"/>
    <col min="40" max="40" width="16.8515625" style="21" customWidth="1"/>
    <col min="41" max="41" width="14.7109375" style="1" customWidth="1"/>
    <col min="42" max="42" width="13.00390625" style="1" customWidth="1"/>
    <col min="43" max="43" width="88.8515625" style="1" customWidth="1"/>
    <col min="44" max="44" width="38.28125" style="1" customWidth="1"/>
    <col min="45" max="45" width="40.00390625" style="1" customWidth="1"/>
    <col min="46" max="46" width="52.28125" style="1" customWidth="1"/>
    <col min="47" max="47" width="20.28125" style="1" customWidth="1"/>
    <col min="48" max="48" width="11.421875" style="283" customWidth="1"/>
    <col min="49" max="16384" width="11.421875" style="1" customWidth="1"/>
  </cols>
  <sheetData>
    <row r="1" spans="1:48" s="147" customFormat="1" ht="19.5" customHeight="1">
      <c r="A1" s="505"/>
      <c r="B1" s="506"/>
      <c r="C1" s="506"/>
      <c r="D1" s="506"/>
      <c r="E1" s="507"/>
      <c r="F1" s="416" t="s">
        <v>192</v>
      </c>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281"/>
    </row>
    <row r="2" spans="1:48" s="147" customFormat="1" ht="27.75" customHeight="1">
      <c r="A2" s="508"/>
      <c r="B2" s="509"/>
      <c r="C2" s="509"/>
      <c r="D2" s="509"/>
      <c r="E2" s="510"/>
      <c r="F2" s="514" t="s">
        <v>208</v>
      </c>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281"/>
    </row>
    <row r="3" spans="1:48" s="148" customFormat="1" ht="27.75" customHeight="1" thickBot="1">
      <c r="A3" s="511"/>
      <c r="B3" s="512"/>
      <c r="C3" s="512"/>
      <c r="D3" s="512"/>
      <c r="E3" s="513"/>
      <c r="F3" s="371" t="s">
        <v>194</v>
      </c>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415"/>
      <c r="AM3" s="371" t="s">
        <v>195</v>
      </c>
      <c r="AN3" s="372"/>
      <c r="AO3" s="372"/>
      <c r="AP3" s="372"/>
      <c r="AQ3" s="372"/>
      <c r="AR3" s="372"/>
      <c r="AS3" s="372"/>
      <c r="AT3" s="372"/>
      <c r="AU3" s="372"/>
      <c r="AV3" s="282"/>
    </row>
    <row r="4" spans="1:47" ht="35.25" customHeight="1">
      <c r="A4" s="477" t="s">
        <v>0</v>
      </c>
      <c r="B4" s="478"/>
      <c r="C4" s="478"/>
      <c r="D4" s="478"/>
      <c r="E4" s="478"/>
      <c r="F4" s="478"/>
      <c r="G4" s="478"/>
      <c r="H4" s="478"/>
      <c r="I4" s="478"/>
      <c r="J4" s="478"/>
      <c r="K4" s="478"/>
      <c r="L4" s="478"/>
      <c r="M4" s="478"/>
      <c r="N4" s="478"/>
      <c r="O4" s="478"/>
      <c r="P4" s="479"/>
      <c r="Q4" s="495" t="s">
        <v>213</v>
      </c>
      <c r="R4" s="496"/>
      <c r="S4" s="496"/>
      <c r="T4" s="496"/>
      <c r="U4" s="496"/>
      <c r="V4" s="496"/>
      <c r="W4" s="496"/>
      <c r="X4" s="496"/>
      <c r="Y4" s="496"/>
      <c r="Z4" s="496"/>
      <c r="AA4" s="496"/>
      <c r="AB4" s="496"/>
      <c r="AC4" s="496"/>
      <c r="AD4" s="496"/>
      <c r="AE4" s="496"/>
      <c r="AF4" s="496"/>
      <c r="AG4" s="496"/>
      <c r="AH4" s="496"/>
      <c r="AI4" s="496"/>
      <c r="AJ4" s="496"/>
      <c r="AK4" s="496"/>
      <c r="AL4" s="496"/>
      <c r="AM4" s="496"/>
      <c r="AN4" s="496"/>
      <c r="AO4" s="496"/>
      <c r="AP4" s="496"/>
      <c r="AQ4" s="496"/>
      <c r="AR4" s="496"/>
      <c r="AS4" s="496"/>
      <c r="AT4" s="496"/>
      <c r="AU4" s="497"/>
    </row>
    <row r="5" spans="1:47" ht="42" customHeight="1" thickBot="1">
      <c r="A5" s="480" t="s">
        <v>2</v>
      </c>
      <c r="B5" s="481"/>
      <c r="C5" s="481"/>
      <c r="D5" s="481"/>
      <c r="E5" s="481"/>
      <c r="F5" s="481"/>
      <c r="G5" s="481"/>
      <c r="H5" s="481"/>
      <c r="I5" s="481"/>
      <c r="J5" s="481"/>
      <c r="K5" s="481"/>
      <c r="L5" s="481"/>
      <c r="M5" s="481"/>
      <c r="N5" s="481"/>
      <c r="O5" s="481"/>
      <c r="P5" s="482"/>
      <c r="Q5" s="474" t="s">
        <v>214</v>
      </c>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6"/>
    </row>
    <row r="6" spans="1:48" s="27" customFormat="1" ht="34.5" customHeight="1">
      <c r="A6" s="516" t="s">
        <v>32</v>
      </c>
      <c r="B6" s="485" t="s">
        <v>42</v>
      </c>
      <c r="C6" s="486"/>
      <c r="D6" s="487"/>
      <c r="E6" s="472" t="s">
        <v>46</v>
      </c>
      <c r="F6" s="472" t="s">
        <v>47</v>
      </c>
      <c r="G6" s="472" t="s">
        <v>48</v>
      </c>
      <c r="H6" s="472" t="s">
        <v>49</v>
      </c>
      <c r="I6" s="492" t="s">
        <v>50</v>
      </c>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4"/>
      <c r="AK6" s="492" t="s">
        <v>51</v>
      </c>
      <c r="AL6" s="493"/>
      <c r="AM6" s="493"/>
      <c r="AN6" s="494"/>
      <c r="AO6" s="472" t="s">
        <v>53</v>
      </c>
      <c r="AP6" s="472" t="s">
        <v>54</v>
      </c>
      <c r="AQ6" s="472" t="s">
        <v>55</v>
      </c>
      <c r="AR6" s="472" t="s">
        <v>56</v>
      </c>
      <c r="AS6" s="472" t="s">
        <v>57</v>
      </c>
      <c r="AT6" s="472" t="s">
        <v>58</v>
      </c>
      <c r="AU6" s="519" t="s">
        <v>59</v>
      </c>
      <c r="AV6" s="284"/>
    </row>
    <row r="7" spans="1:48" s="27" customFormat="1" ht="24.75" customHeight="1">
      <c r="A7" s="517"/>
      <c r="B7" s="488"/>
      <c r="C7" s="489"/>
      <c r="D7" s="490"/>
      <c r="E7" s="473"/>
      <c r="F7" s="473"/>
      <c r="G7" s="473"/>
      <c r="H7" s="473"/>
      <c r="I7" s="399">
        <v>2016</v>
      </c>
      <c r="J7" s="400"/>
      <c r="K7" s="400"/>
      <c r="L7" s="401"/>
      <c r="M7" s="399">
        <v>2017</v>
      </c>
      <c r="N7" s="400"/>
      <c r="O7" s="400"/>
      <c r="P7" s="400"/>
      <c r="Q7" s="400"/>
      <c r="R7" s="401"/>
      <c r="S7" s="399">
        <v>2018</v>
      </c>
      <c r="T7" s="400"/>
      <c r="U7" s="400"/>
      <c r="V7" s="400"/>
      <c r="W7" s="400"/>
      <c r="X7" s="401"/>
      <c r="Y7" s="399">
        <v>2019</v>
      </c>
      <c r="Z7" s="400"/>
      <c r="AA7" s="400"/>
      <c r="AB7" s="400"/>
      <c r="AC7" s="400"/>
      <c r="AD7" s="401"/>
      <c r="AE7" s="399">
        <v>2020</v>
      </c>
      <c r="AF7" s="400"/>
      <c r="AG7" s="400"/>
      <c r="AH7" s="400"/>
      <c r="AI7" s="400"/>
      <c r="AJ7" s="401"/>
      <c r="AK7" s="399" t="s">
        <v>52</v>
      </c>
      <c r="AL7" s="400"/>
      <c r="AM7" s="400"/>
      <c r="AN7" s="401"/>
      <c r="AO7" s="473"/>
      <c r="AP7" s="473"/>
      <c r="AQ7" s="473"/>
      <c r="AR7" s="473"/>
      <c r="AS7" s="473"/>
      <c r="AT7" s="473"/>
      <c r="AU7" s="520"/>
      <c r="AV7" s="284"/>
    </row>
    <row r="8" spans="1:48" s="27" customFormat="1" ht="48.75" customHeight="1" thickBot="1">
      <c r="A8" s="518"/>
      <c r="B8" s="149" t="s">
        <v>43</v>
      </c>
      <c r="C8" s="168" t="s">
        <v>44</v>
      </c>
      <c r="D8" s="149" t="s">
        <v>45</v>
      </c>
      <c r="E8" s="491"/>
      <c r="F8" s="491"/>
      <c r="G8" s="491"/>
      <c r="H8" s="473"/>
      <c r="I8" s="182" t="s">
        <v>146</v>
      </c>
      <c r="J8" s="182" t="s">
        <v>141</v>
      </c>
      <c r="K8" s="182" t="s">
        <v>147</v>
      </c>
      <c r="L8" s="182" t="s">
        <v>31</v>
      </c>
      <c r="M8" s="182" t="s">
        <v>143</v>
      </c>
      <c r="N8" s="182" t="s">
        <v>144</v>
      </c>
      <c r="O8" s="182" t="s">
        <v>145</v>
      </c>
      <c r="P8" s="182" t="s">
        <v>141</v>
      </c>
      <c r="Q8" s="182" t="s">
        <v>142</v>
      </c>
      <c r="R8" s="182" t="s">
        <v>31</v>
      </c>
      <c r="S8" s="182" t="s">
        <v>143</v>
      </c>
      <c r="T8" s="182" t="s">
        <v>144</v>
      </c>
      <c r="U8" s="182" t="s">
        <v>145</v>
      </c>
      <c r="V8" s="182" t="s">
        <v>141</v>
      </c>
      <c r="W8" s="182" t="s">
        <v>142</v>
      </c>
      <c r="X8" s="182" t="s">
        <v>31</v>
      </c>
      <c r="Y8" s="182" t="s">
        <v>143</v>
      </c>
      <c r="Z8" s="182" t="s">
        <v>144</v>
      </c>
      <c r="AA8" s="182" t="s">
        <v>145</v>
      </c>
      <c r="AB8" s="182" t="s">
        <v>141</v>
      </c>
      <c r="AC8" s="182" t="s">
        <v>142</v>
      </c>
      <c r="AD8" s="182" t="s">
        <v>31</v>
      </c>
      <c r="AE8" s="182" t="s">
        <v>143</v>
      </c>
      <c r="AF8" s="182" t="s">
        <v>144</v>
      </c>
      <c r="AG8" s="182" t="s">
        <v>145</v>
      </c>
      <c r="AH8" s="182" t="s">
        <v>141</v>
      </c>
      <c r="AI8" s="182" t="s">
        <v>142</v>
      </c>
      <c r="AJ8" s="182" t="s">
        <v>31</v>
      </c>
      <c r="AK8" s="182" t="s">
        <v>4</v>
      </c>
      <c r="AL8" s="182" t="s">
        <v>5</v>
      </c>
      <c r="AM8" s="182" t="s">
        <v>6</v>
      </c>
      <c r="AN8" s="182" t="s">
        <v>7</v>
      </c>
      <c r="AO8" s="473"/>
      <c r="AP8" s="473"/>
      <c r="AQ8" s="491"/>
      <c r="AR8" s="491"/>
      <c r="AS8" s="491"/>
      <c r="AT8" s="491"/>
      <c r="AU8" s="521"/>
      <c r="AV8" s="284"/>
    </row>
    <row r="9" spans="1:48" s="33" customFormat="1" ht="20.25" customHeight="1">
      <c r="A9" s="448" t="s">
        <v>90</v>
      </c>
      <c r="B9" s="450">
        <v>1</v>
      </c>
      <c r="C9" s="453" t="s">
        <v>81</v>
      </c>
      <c r="D9" s="456" t="s">
        <v>82</v>
      </c>
      <c r="E9" s="548">
        <v>379</v>
      </c>
      <c r="F9" s="548">
        <v>189</v>
      </c>
      <c r="G9" s="198" t="s">
        <v>8</v>
      </c>
      <c r="H9" s="202">
        <v>1</v>
      </c>
      <c r="I9" s="38">
        <v>0.2</v>
      </c>
      <c r="J9" s="203">
        <v>0.2</v>
      </c>
      <c r="K9" s="38">
        <v>0.2</v>
      </c>
      <c r="L9" s="39">
        <v>0.2</v>
      </c>
      <c r="M9" s="39">
        <v>0.65</v>
      </c>
      <c r="N9" s="38">
        <v>0.25</v>
      </c>
      <c r="O9" s="38">
        <v>0.65</v>
      </c>
      <c r="P9" s="38">
        <v>0.65</v>
      </c>
      <c r="Q9" s="38">
        <v>0.65</v>
      </c>
      <c r="R9" s="38">
        <v>0.59</v>
      </c>
      <c r="S9" s="38">
        <v>0.81</v>
      </c>
      <c r="T9" s="38">
        <v>0.81</v>
      </c>
      <c r="U9" s="38">
        <v>0.69</v>
      </c>
      <c r="V9" s="38">
        <v>0.75</v>
      </c>
      <c r="W9" s="288">
        <v>0.85</v>
      </c>
      <c r="X9" s="38">
        <v>0.7</v>
      </c>
      <c r="Y9" s="38">
        <v>1</v>
      </c>
      <c r="Z9" s="38">
        <v>1</v>
      </c>
      <c r="AA9" s="38">
        <v>1</v>
      </c>
      <c r="AB9" s="38">
        <v>1</v>
      </c>
      <c r="AC9" s="38">
        <v>1</v>
      </c>
      <c r="AD9" s="38">
        <f>+AN9</f>
        <v>0.94</v>
      </c>
      <c r="AE9" s="331"/>
      <c r="AF9" s="38"/>
      <c r="AG9" s="38"/>
      <c r="AH9" s="38"/>
      <c r="AI9" s="38"/>
      <c r="AJ9" s="38"/>
      <c r="AK9" s="204">
        <v>0.775</v>
      </c>
      <c r="AL9" s="39">
        <v>0.85</v>
      </c>
      <c r="AM9" s="204">
        <v>0.905</v>
      </c>
      <c r="AN9" s="39">
        <v>0.94</v>
      </c>
      <c r="AO9" s="205">
        <f>+AN9/AC9</f>
        <v>0.94</v>
      </c>
      <c r="AP9" s="206">
        <f>+AN9/H9</f>
        <v>0.94</v>
      </c>
      <c r="AQ9" s="438" t="s">
        <v>257</v>
      </c>
      <c r="AR9" s="522" t="s">
        <v>258</v>
      </c>
      <c r="AS9" s="522" t="s">
        <v>259</v>
      </c>
      <c r="AT9" s="428" t="s">
        <v>217</v>
      </c>
      <c r="AU9" s="428" t="s">
        <v>191</v>
      </c>
      <c r="AV9" s="285"/>
    </row>
    <row r="10" spans="1:48" s="5" customFormat="1" ht="20.25" customHeight="1">
      <c r="A10" s="449"/>
      <c r="B10" s="451"/>
      <c r="C10" s="454"/>
      <c r="D10" s="457"/>
      <c r="E10" s="549"/>
      <c r="F10" s="549"/>
      <c r="G10" s="199" t="s">
        <v>9</v>
      </c>
      <c r="H10" s="207">
        <f>L10+R10+X10+AC10</f>
        <v>6859338263</v>
      </c>
      <c r="I10" s="69">
        <v>973165848</v>
      </c>
      <c r="J10" s="35">
        <v>300000000</v>
      </c>
      <c r="K10" s="69">
        <f>913728324+63100000</f>
        <v>976828324</v>
      </c>
      <c r="L10" s="40">
        <v>973165848</v>
      </c>
      <c r="M10" s="40">
        <v>531000000</v>
      </c>
      <c r="N10" s="69">
        <v>531000000</v>
      </c>
      <c r="O10" s="69">
        <v>531000000</v>
      </c>
      <c r="P10" s="69">
        <v>531000000</v>
      </c>
      <c r="Q10" s="69">
        <v>531000000</v>
      </c>
      <c r="R10" s="69">
        <v>480859535</v>
      </c>
      <c r="S10" s="69">
        <v>1835000000</v>
      </c>
      <c r="T10" s="69">
        <v>1835000000</v>
      </c>
      <c r="U10" s="69">
        <v>550000000</v>
      </c>
      <c r="V10" s="69">
        <f>550000000+2000000000</f>
        <v>2550000000</v>
      </c>
      <c r="W10" s="173">
        <v>3876790719</v>
      </c>
      <c r="X10" s="40">
        <v>3772244206</v>
      </c>
      <c r="Y10" s="69">
        <v>447429280</v>
      </c>
      <c r="Z10" s="69">
        <v>447429280</v>
      </c>
      <c r="AA10" s="69">
        <v>537895142</v>
      </c>
      <c r="AB10" s="69">
        <v>1580775182</v>
      </c>
      <c r="AC10" s="69">
        <v>1633068674</v>
      </c>
      <c r="AD10" s="69">
        <f>+AN10</f>
        <v>1627752146</v>
      </c>
      <c r="AE10" s="328"/>
      <c r="AF10" s="69"/>
      <c r="AG10" s="69"/>
      <c r="AH10" s="69"/>
      <c r="AI10" s="69"/>
      <c r="AJ10" s="69"/>
      <c r="AK10" s="40">
        <v>21452400</v>
      </c>
      <c r="AL10" s="40">
        <v>102698161</v>
      </c>
      <c r="AM10" s="40">
        <v>246864140</v>
      </c>
      <c r="AN10" s="40">
        <v>1627752146</v>
      </c>
      <c r="AO10" s="189">
        <f>+AN10/AC10</f>
        <v>0.9967444553406454</v>
      </c>
      <c r="AP10" s="208">
        <f>(L10+R10+X10+AN10)/H10</f>
        <v>0.9992249211518438</v>
      </c>
      <c r="AQ10" s="439"/>
      <c r="AR10" s="523"/>
      <c r="AS10" s="523"/>
      <c r="AT10" s="429"/>
      <c r="AU10" s="429"/>
      <c r="AV10" s="285"/>
    </row>
    <row r="11" spans="1:48" s="33" customFormat="1" ht="20.25" customHeight="1">
      <c r="A11" s="449"/>
      <c r="B11" s="451"/>
      <c r="C11" s="454"/>
      <c r="D11" s="457"/>
      <c r="E11" s="549"/>
      <c r="F11" s="549"/>
      <c r="G11" s="200" t="s">
        <v>10</v>
      </c>
      <c r="H11" s="358"/>
      <c r="I11" s="323"/>
      <c r="J11" s="323"/>
      <c r="K11" s="323"/>
      <c r="L11" s="324"/>
      <c r="M11" s="324"/>
      <c r="N11" s="323"/>
      <c r="O11" s="323"/>
      <c r="P11" s="323"/>
      <c r="Q11" s="323"/>
      <c r="R11" s="325"/>
      <c r="S11" s="323"/>
      <c r="T11" s="323"/>
      <c r="U11" s="325"/>
      <c r="V11" s="325"/>
      <c r="W11" s="326"/>
      <c r="X11" s="327"/>
      <c r="Y11" s="325"/>
      <c r="Z11" s="323"/>
      <c r="AA11" s="323"/>
      <c r="AB11" s="323"/>
      <c r="AC11" s="323"/>
      <c r="AD11" s="323"/>
      <c r="AE11" s="325"/>
      <c r="AF11" s="328"/>
      <c r="AG11" s="325"/>
      <c r="AH11" s="325"/>
      <c r="AI11" s="325"/>
      <c r="AJ11" s="325"/>
      <c r="AK11" s="324"/>
      <c r="AL11" s="324"/>
      <c r="AM11" s="324"/>
      <c r="AN11" s="324"/>
      <c r="AO11" s="329"/>
      <c r="AP11" s="330"/>
      <c r="AQ11" s="439"/>
      <c r="AR11" s="523"/>
      <c r="AS11" s="523"/>
      <c r="AT11" s="429"/>
      <c r="AU11" s="429"/>
      <c r="AV11" s="285"/>
    </row>
    <row r="12" spans="1:48" s="34" customFormat="1" ht="20.25" customHeight="1" thickBot="1">
      <c r="A12" s="449"/>
      <c r="B12" s="451"/>
      <c r="C12" s="454"/>
      <c r="D12" s="457"/>
      <c r="E12" s="549"/>
      <c r="F12" s="549"/>
      <c r="G12" s="199" t="s">
        <v>11</v>
      </c>
      <c r="H12" s="207">
        <f>L12+R12+X12+AA12</f>
        <v>4910458585</v>
      </c>
      <c r="I12" s="323"/>
      <c r="J12" s="323"/>
      <c r="K12" s="323"/>
      <c r="L12" s="324"/>
      <c r="M12" s="40">
        <v>973165848</v>
      </c>
      <c r="N12" s="92">
        <v>1025129504</v>
      </c>
      <c r="O12" s="82">
        <v>973165848</v>
      </c>
      <c r="P12" s="71">
        <v>973165848</v>
      </c>
      <c r="Q12" s="71">
        <v>973165848</v>
      </c>
      <c r="R12" s="160">
        <v>855216372</v>
      </c>
      <c r="S12" s="71">
        <f>70926744+94157286+4983333+69961809+3243000+43675366+21832000</f>
        <v>308779538</v>
      </c>
      <c r="T12" s="71">
        <f>70926744+94157286+4983333+69961809+3243000+43675366+21832000</f>
        <v>308779538</v>
      </c>
      <c r="U12" s="71">
        <f>70926744+94157286+4983333+69961809+3243000+43675366+21832000</f>
        <v>308779538</v>
      </c>
      <c r="V12" s="71">
        <v>306254538</v>
      </c>
      <c r="W12" s="176">
        <v>306254538</v>
      </c>
      <c r="X12" s="71">
        <v>302973507</v>
      </c>
      <c r="Y12" s="71">
        <v>3752268706</v>
      </c>
      <c r="Z12" s="71">
        <f>+Y12</f>
        <v>3752268706</v>
      </c>
      <c r="AA12" s="71">
        <v>3752268706</v>
      </c>
      <c r="AB12" s="71">
        <v>3752268706</v>
      </c>
      <c r="AC12" s="71">
        <v>3752268706</v>
      </c>
      <c r="AD12" s="71">
        <f>+AN12</f>
        <v>3714520562</v>
      </c>
      <c r="AE12" s="332"/>
      <c r="AF12" s="71"/>
      <c r="AG12" s="71"/>
      <c r="AH12" s="71"/>
      <c r="AI12" s="71"/>
      <c r="AJ12" s="71"/>
      <c r="AK12" s="71">
        <v>329147550</v>
      </c>
      <c r="AL12" s="71">
        <v>1350394293</v>
      </c>
      <c r="AM12" s="71">
        <v>2407894439</v>
      </c>
      <c r="AN12" s="71">
        <v>3714520562</v>
      </c>
      <c r="AO12" s="189">
        <f>+AN12/AC12</f>
        <v>0.9899399145003556</v>
      </c>
      <c r="AP12" s="208">
        <f>(L12+R12+X12+AN12)/H12</f>
        <v>0.9923127049446442</v>
      </c>
      <c r="AQ12" s="439"/>
      <c r="AR12" s="523"/>
      <c r="AS12" s="523"/>
      <c r="AT12" s="429"/>
      <c r="AU12" s="429"/>
      <c r="AV12" s="285"/>
    </row>
    <row r="13" spans="1:48" s="33" customFormat="1" ht="20.25" customHeight="1">
      <c r="A13" s="449"/>
      <c r="B13" s="451"/>
      <c r="C13" s="454"/>
      <c r="D13" s="457"/>
      <c r="E13" s="549"/>
      <c r="F13" s="549"/>
      <c r="G13" s="200" t="s">
        <v>12</v>
      </c>
      <c r="H13" s="209">
        <f>+H9+H11</f>
        <v>1</v>
      </c>
      <c r="I13" s="72">
        <f>+I9+I11</f>
        <v>0.2</v>
      </c>
      <c r="J13" s="36">
        <f aca="true" t="shared" si="0" ref="J13:L14">+J9+J11</f>
        <v>0.2</v>
      </c>
      <c r="K13" s="72">
        <f t="shared" si="0"/>
        <v>0.2</v>
      </c>
      <c r="L13" s="70">
        <f t="shared" si="0"/>
        <v>0.2</v>
      </c>
      <c r="M13" s="70">
        <f>+M9+M11</f>
        <v>0.65</v>
      </c>
      <c r="N13" s="72">
        <v>0.25</v>
      </c>
      <c r="O13" s="72">
        <v>0.65</v>
      </c>
      <c r="P13" s="72">
        <v>0.65</v>
      </c>
      <c r="Q13" s="72">
        <v>0.65</v>
      </c>
      <c r="R13" s="72">
        <f aca="true" t="shared" si="1" ref="R13:T14">+R9+R11</f>
        <v>0.59</v>
      </c>
      <c r="S13" s="72">
        <f t="shared" si="1"/>
        <v>0.81</v>
      </c>
      <c r="T13" s="72">
        <f t="shared" si="1"/>
        <v>0.81</v>
      </c>
      <c r="U13" s="72">
        <f>+U9+U11</f>
        <v>0.69</v>
      </c>
      <c r="V13" s="72">
        <f>+V9+V11</f>
        <v>0.75</v>
      </c>
      <c r="W13" s="177">
        <f aca="true" t="shared" si="2" ref="W13:W14">+W9+W11</f>
        <v>0.85</v>
      </c>
      <c r="X13" s="72">
        <f aca="true" t="shared" si="3" ref="X13">+AN13</f>
        <v>0.94</v>
      </c>
      <c r="Y13" s="72">
        <f aca="true" t="shared" si="4" ref="Y13:AD14">+Y9+Y11</f>
        <v>1</v>
      </c>
      <c r="Z13" s="72">
        <f t="shared" si="4"/>
        <v>1</v>
      </c>
      <c r="AA13" s="72">
        <f t="shared" si="4"/>
        <v>1</v>
      </c>
      <c r="AB13" s="72">
        <f t="shared" si="4"/>
        <v>1</v>
      </c>
      <c r="AC13" s="72">
        <f t="shared" si="4"/>
        <v>1</v>
      </c>
      <c r="AD13" s="72">
        <f>+AN13</f>
        <v>0.94</v>
      </c>
      <c r="AE13" s="327"/>
      <c r="AF13" s="72"/>
      <c r="AG13" s="72"/>
      <c r="AH13" s="72"/>
      <c r="AI13" s="72"/>
      <c r="AJ13" s="72"/>
      <c r="AK13" s="287">
        <f aca="true" t="shared" si="5" ref="AK13:AM14">+AK9+AK11</f>
        <v>0.775</v>
      </c>
      <c r="AL13" s="287">
        <f t="shared" si="5"/>
        <v>0.85</v>
      </c>
      <c r="AM13" s="287">
        <f t="shared" si="5"/>
        <v>0.905</v>
      </c>
      <c r="AN13" s="287">
        <f>+AN9+AN11</f>
        <v>0.94</v>
      </c>
      <c r="AO13" s="189">
        <f aca="true" t="shared" si="6" ref="AO13:AO14">+AN13/AC13</f>
        <v>0.94</v>
      </c>
      <c r="AP13" s="206">
        <f>+AN13/H13</f>
        <v>0.94</v>
      </c>
      <c r="AQ13" s="439"/>
      <c r="AR13" s="523"/>
      <c r="AS13" s="523"/>
      <c r="AT13" s="429"/>
      <c r="AU13" s="429"/>
      <c r="AV13" s="285"/>
    </row>
    <row r="14" spans="1:48" s="5" customFormat="1" ht="20.25" customHeight="1" thickBot="1">
      <c r="A14" s="449"/>
      <c r="B14" s="452"/>
      <c r="C14" s="455"/>
      <c r="D14" s="458"/>
      <c r="E14" s="549"/>
      <c r="F14" s="549"/>
      <c r="G14" s="201" t="s">
        <v>13</v>
      </c>
      <c r="H14" s="210">
        <f>+H10+H12</f>
        <v>11769796848</v>
      </c>
      <c r="I14" s="81">
        <f>+I10+I12</f>
        <v>973165848</v>
      </c>
      <c r="J14" s="64">
        <f t="shared" si="0"/>
        <v>300000000</v>
      </c>
      <c r="K14" s="81">
        <f t="shared" si="0"/>
        <v>976828324</v>
      </c>
      <c r="L14" s="73">
        <f t="shared" si="0"/>
        <v>973165848</v>
      </c>
      <c r="M14" s="73">
        <f>+M10+M12</f>
        <v>1504165848</v>
      </c>
      <c r="N14" s="81">
        <v>1556129504</v>
      </c>
      <c r="O14" s="81">
        <v>1504165848</v>
      </c>
      <c r="P14" s="81">
        <v>1504165848</v>
      </c>
      <c r="Q14" s="81">
        <v>1504165848</v>
      </c>
      <c r="R14" s="81">
        <f t="shared" si="1"/>
        <v>1336075907</v>
      </c>
      <c r="S14" s="81">
        <f t="shared" si="1"/>
        <v>2143779538</v>
      </c>
      <c r="T14" s="81">
        <f t="shared" si="1"/>
        <v>2143779538</v>
      </c>
      <c r="U14" s="81">
        <f>+U10+U12</f>
        <v>858779538</v>
      </c>
      <c r="V14" s="81">
        <f>+V10+V12</f>
        <v>2856254538</v>
      </c>
      <c r="W14" s="181">
        <f t="shared" si="2"/>
        <v>4183045257</v>
      </c>
      <c r="X14" s="73">
        <f>X10+X12</f>
        <v>4075217713</v>
      </c>
      <c r="Y14" s="81">
        <f t="shared" si="4"/>
        <v>4199697986</v>
      </c>
      <c r="Z14" s="81">
        <f t="shared" si="4"/>
        <v>4199697986</v>
      </c>
      <c r="AA14" s="81">
        <f t="shared" si="4"/>
        <v>4290163848</v>
      </c>
      <c r="AB14" s="81">
        <f t="shared" si="4"/>
        <v>5333043888</v>
      </c>
      <c r="AC14" s="81">
        <f t="shared" si="4"/>
        <v>5385337380</v>
      </c>
      <c r="AD14" s="81">
        <f t="shared" si="4"/>
        <v>5342272708</v>
      </c>
      <c r="AE14" s="333"/>
      <c r="AF14" s="81"/>
      <c r="AG14" s="81"/>
      <c r="AH14" s="81"/>
      <c r="AI14" s="81"/>
      <c r="AJ14" s="81"/>
      <c r="AK14" s="73">
        <f t="shared" si="5"/>
        <v>350599950</v>
      </c>
      <c r="AL14" s="73">
        <f>+AL10+AL12</f>
        <v>1453092454</v>
      </c>
      <c r="AM14" s="73">
        <f t="shared" si="5"/>
        <v>2654758579</v>
      </c>
      <c r="AN14" s="73">
        <f>+AN10+AN12</f>
        <v>5342272708</v>
      </c>
      <c r="AO14" s="189">
        <f t="shared" si="6"/>
        <v>0.9920033474300175</v>
      </c>
      <c r="AP14" s="208">
        <f>(L14+R14+X14+AN14)/H14</f>
        <v>0.9963410862093751</v>
      </c>
      <c r="AQ14" s="440"/>
      <c r="AR14" s="524"/>
      <c r="AS14" s="524"/>
      <c r="AT14" s="430"/>
      <c r="AU14" s="430"/>
      <c r="AV14" s="285"/>
    </row>
    <row r="15" spans="1:48" s="5" customFormat="1" ht="17.25" customHeight="1">
      <c r="A15" s="449"/>
      <c r="B15" s="444">
        <v>2</v>
      </c>
      <c r="C15" s="441" t="s">
        <v>83</v>
      </c>
      <c r="D15" s="456" t="s">
        <v>84</v>
      </c>
      <c r="E15" s="549"/>
      <c r="F15" s="549"/>
      <c r="G15" s="198" t="s">
        <v>8</v>
      </c>
      <c r="H15" s="212">
        <v>5</v>
      </c>
      <c r="I15" s="93">
        <v>1</v>
      </c>
      <c r="J15" s="37">
        <v>1</v>
      </c>
      <c r="K15" s="74">
        <v>1</v>
      </c>
      <c r="L15" s="213">
        <v>0.6</v>
      </c>
      <c r="M15" s="213">
        <v>1</v>
      </c>
      <c r="N15" s="74">
        <v>1</v>
      </c>
      <c r="O15" s="74">
        <v>1</v>
      </c>
      <c r="P15" s="74">
        <v>1</v>
      </c>
      <c r="Q15" s="74">
        <v>1</v>
      </c>
      <c r="R15" s="74">
        <v>1</v>
      </c>
      <c r="S15" s="74">
        <v>1</v>
      </c>
      <c r="T15" s="74">
        <v>1</v>
      </c>
      <c r="U15" s="74">
        <v>1</v>
      </c>
      <c r="V15" s="74">
        <v>1</v>
      </c>
      <c r="W15" s="178">
        <v>1</v>
      </c>
      <c r="X15" s="74">
        <v>1</v>
      </c>
      <c r="Y15" s="74">
        <v>1</v>
      </c>
      <c r="Z15" s="214">
        <v>2</v>
      </c>
      <c r="AA15" s="214">
        <v>2</v>
      </c>
      <c r="AB15" s="214">
        <v>2</v>
      </c>
      <c r="AC15" s="214">
        <v>2</v>
      </c>
      <c r="AD15" s="214">
        <f>+AN15</f>
        <v>2</v>
      </c>
      <c r="AE15" s="214"/>
      <c r="AF15" s="214"/>
      <c r="AG15" s="74"/>
      <c r="AH15" s="74"/>
      <c r="AI15" s="74"/>
      <c r="AJ15" s="74"/>
      <c r="AK15" s="289">
        <v>0.4</v>
      </c>
      <c r="AL15" s="289">
        <v>0.4</v>
      </c>
      <c r="AM15" s="289">
        <v>0.7</v>
      </c>
      <c r="AN15" s="213">
        <v>2</v>
      </c>
      <c r="AO15" s="205">
        <f>+AN15/AC15</f>
        <v>1</v>
      </c>
      <c r="AP15" s="215">
        <f>(L15+R15+R17+X15+AN15)/H15</f>
        <v>1</v>
      </c>
      <c r="AQ15" s="438" t="s">
        <v>266</v>
      </c>
      <c r="AR15" s="459" t="s">
        <v>234</v>
      </c>
      <c r="AS15" s="525" t="s">
        <v>234</v>
      </c>
      <c r="AT15" s="525" t="s">
        <v>152</v>
      </c>
      <c r="AU15" s="525" t="s">
        <v>153</v>
      </c>
      <c r="AV15" s="285"/>
    </row>
    <row r="16" spans="1:48" s="5" customFormat="1" ht="17.25" customHeight="1">
      <c r="A16" s="449"/>
      <c r="B16" s="445"/>
      <c r="C16" s="442"/>
      <c r="D16" s="457"/>
      <c r="E16" s="549"/>
      <c r="F16" s="549"/>
      <c r="G16" s="199" t="s">
        <v>9</v>
      </c>
      <c r="H16" s="207">
        <f>L16+R16+X16+AA16</f>
        <v>463419683</v>
      </c>
      <c r="I16" s="78">
        <v>250000000</v>
      </c>
      <c r="J16" s="61">
        <v>124000000</v>
      </c>
      <c r="K16" s="79">
        <f>85595420+38404580</f>
        <v>124000000</v>
      </c>
      <c r="L16" s="40">
        <v>110575745</v>
      </c>
      <c r="M16" s="40">
        <v>155000000</v>
      </c>
      <c r="N16" s="69">
        <v>155000000</v>
      </c>
      <c r="O16" s="69">
        <v>155000000</v>
      </c>
      <c r="P16" s="69">
        <v>155000000</v>
      </c>
      <c r="Q16" s="69">
        <v>155000000</v>
      </c>
      <c r="R16" s="69">
        <v>29234500</v>
      </c>
      <c r="S16" s="69">
        <v>115000000</v>
      </c>
      <c r="T16" s="69">
        <v>115000000</v>
      </c>
      <c r="U16" s="69">
        <v>115000000</v>
      </c>
      <c r="V16" s="69">
        <v>115000000</v>
      </c>
      <c r="W16" s="173">
        <v>148583000</v>
      </c>
      <c r="X16" s="191">
        <v>142270558</v>
      </c>
      <c r="Y16" s="69">
        <v>181338880</v>
      </c>
      <c r="Z16" s="69">
        <v>181338880</v>
      </c>
      <c r="AA16" s="192">
        <v>181338880</v>
      </c>
      <c r="AB16" s="192">
        <v>177899831</v>
      </c>
      <c r="AC16" s="192">
        <v>90907801</v>
      </c>
      <c r="AD16" s="192">
        <f>+AN16</f>
        <v>59433558</v>
      </c>
      <c r="AE16" s="192"/>
      <c r="AF16" s="192"/>
      <c r="AG16" s="69"/>
      <c r="AH16" s="69"/>
      <c r="AI16" s="69"/>
      <c r="AJ16" s="69"/>
      <c r="AK16" s="40">
        <v>0</v>
      </c>
      <c r="AL16" s="40">
        <f>25065000+7250000</f>
        <v>32315000</v>
      </c>
      <c r="AM16" s="40">
        <v>32315000</v>
      </c>
      <c r="AN16" s="40">
        <v>59433558</v>
      </c>
      <c r="AO16" s="189">
        <f>+AN16/AC16</f>
        <v>0.6537784144619228</v>
      </c>
      <c r="AP16" s="216">
        <f>(L16+R16+X16+AN16)/H16</f>
        <v>0.7369440132304437</v>
      </c>
      <c r="AQ16" s="439"/>
      <c r="AR16" s="460"/>
      <c r="AS16" s="526"/>
      <c r="AT16" s="526"/>
      <c r="AU16" s="526"/>
      <c r="AV16" s="285"/>
    </row>
    <row r="17" spans="1:48" s="5" customFormat="1" ht="17.25" customHeight="1">
      <c r="A17" s="449"/>
      <c r="B17" s="445"/>
      <c r="C17" s="442"/>
      <c r="D17" s="457"/>
      <c r="E17" s="549"/>
      <c r="F17" s="549"/>
      <c r="G17" s="200" t="s">
        <v>10</v>
      </c>
      <c r="H17" s="217">
        <v>0</v>
      </c>
      <c r="I17" s="334"/>
      <c r="J17" s="334"/>
      <c r="K17" s="334"/>
      <c r="L17" s="335"/>
      <c r="M17" s="95">
        <v>0.4</v>
      </c>
      <c r="N17" s="107">
        <v>0.4</v>
      </c>
      <c r="O17" s="108">
        <v>0.4</v>
      </c>
      <c r="P17" s="108">
        <v>0.4</v>
      </c>
      <c r="Q17" s="108">
        <v>0.4</v>
      </c>
      <c r="R17" s="108">
        <v>0.4</v>
      </c>
      <c r="S17" s="59">
        <v>0</v>
      </c>
      <c r="T17" s="59">
        <v>0</v>
      </c>
      <c r="U17" s="59">
        <v>0</v>
      </c>
      <c r="V17" s="59">
        <v>0</v>
      </c>
      <c r="W17" s="337"/>
      <c r="X17" s="334"/>
      <c r="Y17" s="339"/>
      <c r="Z17" s="339"/>
      <c r="AA17" s="339"/>
      <c r="AB17" s="339"/>
      <c r="AC17" s="339"/>
      <c r="AD17" s="339"/>
      <c r="AE17" s="339"/>
      <c r="AF17" s="339"/>
      <c r="AG17" s="339"/>
      <c r="AH17" s="339"/>
      <c r="AI17" s="339"/>
      <c r="AJ17" s="339"/>
      <c r="AK17" s="339"/>
      <c r="AL17" s="339"/>
      <c r="AM17" s="339"/>
      <c r="AN17" s="339"/>
      <c r="AO17" s="339"/>
      <c r="AP17" s="340"/>
      <c r="AQ17" s="439"/>
      <c r="AR17" s="460"/>
      <c r="AS17" s="526"/>
      <c r="AT17" s="526"/>
      <c r="AU17" s="526"/>
      <c r="AV17" s="285"/>
    </row>
    <row r="18" spans="1:48" s="5" customFormat="1" ht="17.25" customHeight="1">
      <c r="A18" s="449"/>
      <c r="B18" s="445"/>
      <c r="C18" s="442"/>
      <c r="D18" s="457"/>
      <c r="E18" s="549"/>
      <c r="F18" s="549"/>
      <c r="G18" s="199" t="s">
        <v>11</v>
      </c>
      <c r="H18" s="207">
        <f>L18+R18+X18+AA18</f>
        <v>200102087</v>
      </c>
      <c r="I18" s="334"/>
      <c r="J18" s="334"/>
      <c r="K18" s="334"/>
      <c r="L18" s="336"/>
      <c r="M18" s="40">
        <v>80302963</v>
      </c>
      <c r="N18" s="76">
        <v>28339305</v>
      </c>
      <c r="O18" s="76">
        <v>80302963</v>
      </c>
      <c r="P18" s="76">
        <v>80302963</v>
      </c>
      <c r="Q18" s="76">
        <v>80302963</v>
      </c>
      <c r="R18" s="76">
        <v>80302963</v>
      </c>
      <c r="S18" s="76">
        <v>1190467</v>
      </c>
      <c r="T18" s="76">
        <v>0</v>
      </c>
      <c r="U18" s="76">
        <v>0</v>
      </c>
      <c r="V18" s="76">
        <v>0</v>
      </c>
      <c r="W18" s="338"/>
      <c r="X18" s="334"/>
      <c r="Y18" s="76">
        <v>119799124</v>
      </c>
      <c r="Z18" s="76">
        <v>119799124</v>
      </c>
      <c r="AA18" s="76">
        <v>119799124</v>
      </c>
      <c r="AB18" s="76">
        <v>119784414</v>
      </c>
      <c r="AC18" s="76">
        <v>119784116</v>
      </c>
      <c r="AD18" s="76">
        <f>+AN18</f>
        <v>119780948</v>
      </c>
      <c r="AE18" s="76"/>
      <c r="AF18" s="76"/>
      <c r="AG18" s="76"/>
      <c r="AH18" s="76"/>
      <c r="AI18" s="76"/>
      <c r="AJ18" s="76"/>
      <c r="AK18" s="40">
        <v>24710582</v>
      </c>
      <c r="AL18" s="40">
        <v>101338432</v>
      </c>
      <c r="AM18" s="40">
        <v>119780948</v>
      </c>
      <c r="AN18" s="40">
        <v>119780948</v>
      </c>
      <c r="AO18" s="190">
        <f>+AN18/AC18</f>
        <v>0.9999735524199218</v>
      </c>
      <c r="AP18" s="208">
        <f>(L18+R18+X18+AN18)/H18</f>
        <v>0.9999091663646666</v>
      </c>
      <c r="AQ18" s="439"/>
      <c r="AR18" s="460"/>
      <c r="AS18" s="526"/>
      <c r="AT18" s="526"/>
      <c r="AU18" s="526"/>
      <c r="AV18" s="285"/>
    </row>
    <row r="19" spans="1:48" s="5" customFormat="1" ht="17.25" customHeight="1">
      <c r="A19" s="449"/>
      <c r="B19" s="445"/>
      <c r="C19" s="442"/>
      <c r="D19" s="457"/>
      <c r="E19" s="549"/>
      <c r="F19" s="549"/>
      <c r="G19" s="200" t="s">
        <v>12</v>
      </c>
      <c r="H19" s="218">
        <f>+H15+H17</f>
        <v>5</v>
      </c>
      <c r="I19" s="77">
        <f>+I15+I17</f>
        <v>1</v>
      </c>
      <c r="J19" s="62">
        <f aca="true" t="shared" si="7" ref="J19:L20">+J15+J17</f>
        <v>1</v>
      </c>
      <c r="K19" s="77">
        <f t="shared" si="7"/>
        <v>1</v>
      </c>
      <c r="L19" s="75">
        <f t="shared" si="7"/>
        <v>0.6</v>
      </c>
      <c r="M19" s="96">
        <f>+M15+M17</f>
        <v>1.4</v>
      </c>
      <c r="N19" s="109">
        <v>1.4</v>
      </c>
      <c r="O19" s="109">
        <v>1.4</v>
      </c>
      <c r="P19" s="109">
        <v>1.4</v>
      </c>
      <c r="Q19" s="109">
        <v>1.4</v>
      </c>
      <c r="R19" s="109">
        <v>1.4</v>
      </c>
      <c r="S19" s="77">
        <f aca="true" t="shared" si="8" ref="R19:W20">+S15+S17</f>
        <v>1</v>
      </c>
      <c r="T19" s="77">
        <f t="shared" si="8"/>
        <v>1</v>
      </c>
      <c r="U19" s="77">
        <f t="shared" si="8"/>
        <v>1</v>
      </c>
      <c r="V19" s="77">
        <f t="shared" si="8"/>
        <v>1</v>
      </c>
      <c r="W19" s="179">
        <f t="shared" si="8"/>
        <v>1</v>
      </c>
      <c r="X19" s="191">
        <f>X15</f>
        <v>1</v>
      </c>
      <c r="Y19" s="194">
        <f aca="true" t="shared" si="9" ref="Y19:AB20">+Y15+Y17</f>
        <v>1</v>
      </c>
      <c r="Z19" s="194">
        <f t="shared" si="9"/>
        <v>2</v>
      </c>
      <c r="AA19" s="194">
        <f t="shared" si="9"/>
        <v>2</v>
      </c>
      <c r="AB19" s="194">
        <f t="shared" si="9"/>
        <v>2</v>
      </c>
      <c r="AC19" s="194">
        <f aca="true" t="shared" si="10" ref="AC19">+AC15+AC17</f>
        <v>2</v>
      </c>
      <c r="AD19" s="194">
        <f>+AN19</f>
        <v>2</v>
      </c>
      <c r="AE19" s="194"/>
      <c r="AF19" s="194"/>
      <c r="AG19" s="194"/>
      <c r="AH19" s="194"/>
      <c r="AI19" s="194"/>
      <c r="AJ19" s="194"/>
      <c r="AK19" s="75">
        <f>+AK15+AK17</f>
        <v>0.4</v>
      </c>
      <c r="AL19" s="75">
        <f aca="true" t="shared" si="11" ref="AL19:AM20">+AL15+AL17</f>
        <v>0.4</v>
      </c>
      <c r="AM19" s="75">
        <f t="shared" si="11"/>
        <v>0.7</v>
      </c>
      <c r="AN19" s="75">
        <f>+AN15+AN17</f>
        <v>2</v>
      </c>
      <c r="AO19" s="190">
        <f>+AN19/AC19</f>
        <v>1</v>
      </c>
      <c r="AP19" s="219">
        <f>(L19+R19+X19+AN19)/H19</f>
        <v>1</v>
      </c>
      <c r="AQ19" s="439"/>
      <c r="AR19" s="460"/>
      <c r="AS19" s="526"/>
      <c r="AT19" s="526"/>
      <c r="AU19" s="526"/>
      <c r="AV19" s="285"/>
    </row>
    <row r="20" spans="1:48" s="5" customFormat="1" ht="17.25" customHeight="1" thickBot="1">
      <c r="A20" s="449"/>
      <c r="B20" s="470"/>
      <c r="C20" s="471"/>
      <c r="D20" s="469"/>
      <c r="E20" s="549"/>
      <c r="F20" s="549"/>
      <c r="G20" s="201" t="s">
        <v>13</v>
      </c>
      <c r="H20" s="210">
        <f>+H16+H18</f>
        <v>663521770</v>
      </c>
      <c r="I20" s="220">
        <f>+I16+I18</f>
        <v>250000000</v>
      </c>
      <c r="J20" s="221">
        <f t="shared" si="7"/>
        <v>124000000</v>
      </c>
      <c r="K20" s="220">
        <f t="shared" si="7"/>
        <v>124000000</v>
      </c>
      <c r="L20" s="73">
        <f t="shared" si="7"/>
        <v>110575745</v>
      </c>
      <c r="M20" s="73">
        <f>+M16+M18</f>
        <v>235302963</v>
      </c>
      <c r="N20" s="220">
        <v>183339305</v>
      </c>
      <c r="O20" s="220">
        <v>235302963</v>
      </c>
      <c r="P20" s="220">
        <v>235302963</v>
      </c>
      <c r="Q20" s="220">
        <v>235302963</v>
      </c>
      <c r="R20" s="220">
        <f t="shared" si="8"/>
        <v>109537463</v>
      </c>
      <c r="S20" s="220">
        <f t="shared" si="8"/>
        <v>116190467</v>
      </c>
      <c r="T20" s="220">
        <f t="shared" si="8"/>
        <v>115000000</v>
      </c>
      <c r="U20" s="220">
        <f t="shared" si="8"/>
        <v>115000000</v>
      </c>
      <c r="V20" s="220">
        <f t="shared" si="8"/>
        <v>115000000</v>
      </c>
      <c r="W20" s="222">
        <f t="shared" si="8"/>
        <v>148583000</v>
      </c>
      <c r="X20" s="83">
        <f>+X16+X18</f>
        <v>142270558</v>
      </c>
      <c r="Y20" s="81">
        <f t="shared" si="9"/>
        <v>301138004</v>
      </c>
      <c r="Z20" s="81">
        <f t="shared" si="9"/>
        <v>301138004</v>
      </c>
      <c r="AA20" s="81">
        <f t="shared" si="9"/>
        <v>301138004</v>
      </c>
      <c r="AB20" s="81">
        <f t="shared" si="9"/>
        <v>297684245</v>
      </c>
      <c r="AC20" s="81">
        <f aca="true" t="shared" si="12" ref="AC20:AD20">+AC16+AC18</f>
        <v>210691917</v>
      </c>
      <c r="AD20" s="81">
        <f t="shared" si="12"/>
        <v>179214506</v>
      </c>
      <c r="AE20" s="81"/>
      <c r="AF20" s="81"/>
      <c r="AG20" s="81"/>
      <c r="AH20" s="81"/>
      <c r="AI20" s="81"/>
      <c r="AJ20" s="81"/>
      <c r="AK20" s="73">
        <f>+AK16+AK18</f>
        <v>24710582</v>
      </c>
      <c r="AL20" s="73">
        <f>+AL16+AL18</f>
        <v>133653432</v>
      </c>
      <c r="AM20" s="73">
        <f t="shared" si="11"/>
        <v>152095948</v>
      </c>
      <c r="AN20" s="73">
        <f>+AN16+AN18</f>
        <v>179214506</v>
      </c>
      <c r="AO20" s="223">
        <f>+AN20/AC20</f>
        <v>0.8505998167931615</v>
      </c>
      <c r="AP20" s="211">
        <f>(L20+R20+X20+AN20)/H20</f>
        <v>0.8162479310965185</v>
      </c>
      <c r="AQ20" s="440"/>
      <c r="AR20" s="461"/>
      <c r="AS20" s="527"/>
      <c r="AT20" s="527"/>
      <c r="AU20" s="527"/>
      <c r="AV20" s="285"/>
    </row>
    <row r="21" spans="1:48" s="5" customFormat="1" ht="17.25" customHeight="1">
      <c r="A21" s="449"/>
      <c r="B21" s="444">
        <v>3</v>
      </c>
      <c r="C21" s="441" t="s">
        <v>225</v>
      </c>
      <c r="D21" s="456" t="s">
        <v>82</v>
      </c>
      <c r="E21" s="549"/>
      <c r="F21" s="549"/>
      <c r="G21" s="198" t="s">
        <v>8</v>
      </c>
      <c r="H21" s="245">
        <v>26</v>
      </c>
      <c r="I21" s="80">
        <v>5</v>
      </c>
      <c r="J21" s="63">
        <v>5</v>
      </c>
      <c r="K21" s="80">
        <v>5</v>
      </c>
      <c r="L21" s="225">
        <v>5</v>
      </c>
      <c r="M21" s="225">
        <v>10</v>
      </c>
      <c r="N21" s="80">
        <v>10</v>
      </c>
      <c r="O21" s="80">
        <v>10</v>
      </c>
      <c r="P21" s="80">
        <v>10</v>
      </c>
      <c r="Q21" s="80">
        <v>10</v>
      </c>
      <c r="R21" s="80">
        <v>10</v>
      </c>
      <c r="S21" s="80">
        <v>15</v>
      </c>
      <c r="T21" s="80">
        <v>15</v>
      </c>
      <c r="U21" s="80">
        <v>15</v>
      </c>
      <c r="V21" s="80">
        <v>15</v>
      </c>
      <c r="W21" s="175">
        <v>15</v>
      </c>
      <c r="X21" s="80">
        <v>15</v>
      </c>
      <c r="Y21" s="80">
        <v>20</v>
      </c>
      <c r="Z21" s="226">
        <v>25</v>
      </c>
      <c r="AA21" s="274">
        <v>25</v>
      </c>
      <c r="AB21" s="80">
        <v>25</v>
      </c>
      <c r="AC21" s="80">
        <v>25</v>
      </c>
      <c r="AD21" s="80">
        <f>+AN21</f>
        <v>25</v>
      </c>
      <c r="AE21" s="80">
        <v>26</v>
      </c>
      <c r="AF21" s="80"/>
      <c r="AG21" s="80"/>
      <c r="AH21" s="80"/>
      <c r="AI21" s="80"/>
      <c r="AJ21" s="80"/>
      <c r="AK21" s="226">
        <v>17.5</v>
      </c>
      <c r="AL21" s="289">
        <v>20</v>
      </c>
      <c r="AM21" s="290">
        <v>22</v>
      </c>
      <c r="AN21" s="80">
        <v>25</v>
      </c>
      <c r="AO21" s="261">
        <f>+AN21/AC21</f>
        <v>1</v>
      </c>
      <c r="AP21" s="244">
        <f>+AN21/H21</f>
        <v>0.9615384615384616</v>
      </c>
      <c r="AQ21" s="438" t="s">
        <v>233</v>
      </c>
      <c r="AR21" s="459" t="s">
        <v>234</v>
      </c>
      <c r="AS21" s="459" t="s">
        <v>234</v>
      </c>
      <c r="AT21" s="428" t="s">
        <v>155</v>
      </c>
      <c r="AU21" s="428" t="s">
        <v>154</v>
      </c>
      <c r="AV21" s="285"/>
    </row>
    <row r="22" spans="1:48" s="5" customFormat="1" ht="17.25" customHeight="1">
      <c r="A22" s="449"/>
      <c r="B22" s="445"/>
      <c r="C22" s="442"/>
      <c r="D22" s="457"/>
      <c r="E22" s="549"/>
      <c r="F22" s="549"/>
      <c r="G22" s="199" t="s">
        <v>9</v>
      </c>
      <c r="H22" s="207">
        <f>L22+R22+X22+AB22+AE22</f>
        <v>211493359</v>
      </c>
      <c r="I22" s="69">
        <v>66493359</v>
      </c>
      <c r="J22" s="35">
        <v>70000000</v>
      </c>
      <c r="K22" s="69">
        <v>70000000</v>
      </c>
      <c r="L22" s="40">
        <v>66493359</v>
      </c>
      <c r="M22" s="40">
        <v>30000000</v>
      </c>
      <c r="N22" s="69">
        <v>30000000</v>
      </c>
      <c r="O22" s="69">
        <v>30000000</v>
      </c>
      <c r="P22" s="69">
        <v>30000000</v>
      </c>
      <c r="Q22" s="69">
        <v>30000000</v>
      </c>
      <c r="R22" s="291">
        <v>30000000</v>
      </c>
      <c r="S22" s="69">
        <v>50000000</v>
      </c>
      <c r="T22" s="69">
        <v>50000000</v>
      </c>
      <c r="U22" s="69">
        <v>50000000</v>
      </c>
      <c r="V22" s="69">
        <v>50000000</v>
      </c>
      <c r="W22" s="173">
        <v>50000000</v>
      </c>
      <c r="X22" s="69">
        <v>50000000</v>
      </c>
      <c r="Y22" s="69">
        <v>60000000</v>
      </c>
      <c r="Z22" s="69">
        <v>60000000</v>
      </c>
      <c r="AA22" s="69">
        <v>60000000</v>
      </c>
      <c r="AB22" s="69">
        <v>45000000</v>
      </c>
      <c r="AC22" s="69">
        <v>45000000</v>
      </c>
      <c r="AD22" s="69">
        <f>+AN22</f>
        <v>45000000</v>
      </c>
      <c r="AE22" s="69">
        <v>20000000</v>
      </c>
      <c r="AF22" s="40"/>
      <c r="AG22" s="40"/>
      <c r="AH22" s="40"/>
      <c r="AI22" s="40"/>
      <c r="AJ22" s="40"/>
      <c r="AK22" s="40">
        <v>0</v>
      </c>
      <c r="AL22" s="40">
        <v>45000000</v>
      </c>
      <c r="AM22" s="40">
        <v>45000000</v>
      </c>
      <c r="AN22" s="40">
        <v>45000000</v>
      </c>
      <c r="AO22" s="189">
        <f>+AN22/AC22</f>
        <v>1</v>
      </c>
      <c r="AP22" s="208">
        <f>(L22+R22+X22+AN22)/H22</f>
        <v>0.9054343829301987</v>
      </c>
      <c r="AQ22" s="439"/>
      <c r="AR22" s="460"/>
      <c r="AS22" s="460"/>
      <c r="AT22" s="429"/>
      <c r="AU22" s="429"/>
      <c r="AV22" s="285"/>
    </row>
    <row r="23" spans="1:48" s="5" customFormat="1" ht="17.25" customHeight="1">
      <c r="A23" s="449"/>
      <c r="B23" s="445"/>
      <c r="C23" s="442"/>
      <c r="D23" s="457"/>
      <c r="E23" s="549"/>
      <c r="F23" s="549"/>
      <c r="G23" s="200" t="s">
        <v>10</v>
      </c>
      <c r="H23" s="358"/>
      <c r="I23" s="328"/>
      <c r="J23" s="328"/>
      <c r="K23" s="328"/>
      <c r="L23" s="335"/>
      <c r="M23" s="335"/>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9"/>
      <c r="AP23" s="330"/>
      <c r="AQ23" s="439"/>
      <c r="AR23" s="460"/>
      <c r="AS23" s="460"/>
      <c r="AT23" s="429"/>
      <c r="AU23" s="429"/>
      <c r="AV23" s="285"/>
    </row>
    <row r="24" spans="1:48" s="5" customFormat="1" ht="17.25" customHeight="1">
      <c r="A24" s="449"/>
      <c r="B24" s="445"/>
      <c r="C24" s="442"/>
      <c r="D24" s="457"/>
      <c r="E24" s="549"/>
      <c r="F24" s="549"/>
      <c r="G24" s="199" t="s">
        <v>11</v>
      </c>
      <c r="H24" s="207">
        <f>L24+R24+X24+AA24</f>
        <v>101504978</v>
      </c>
      <c r="I24" s="328"/>
      <c r="J24" s="328"/>
      <c r="K24" s="328"/>
      <c r="L24" s="336"/>
      <c r="M24" s="40">
        <v>21511408</v>
      </c>
      <c r="N24" s="69">
        <v>40300517</v>
      </c>
      <c r="O24" s="69">
        <v>21511408</v>
      </c>
      <c r="P24" s="69">
        <v>21511408</v>
      </c>
      <c r="Q24" s="69">
        <v>21511408</v>
      </c>
      <c r="R24" s="69">
        <v>21511408</v>
      </c>
      <c r="S24" s="69">
        <v>29994052</v>
      </c>
      <c r="T24" s="69">
        <v>29994052</v>
      </c>
      <c r="U24" s="69">
        <v>29994052</v>
      </c>
      <c r="V24" s="69">
        <v>29994052</v>
      </c>
      <c r="W24" s="173">
        <v>29994052</v>
      </c>
      <c r="X24" s="69">
        <v>29993570</v>
      </c>
      <c r="Y24" s="69">
        <v>50000000</v>
      </c>
      <c r="Z24" s="69">
        <v>50000000</v>
      </c>
      <c r="AA24" s="69">
        <v>50000000</v>
      </c>
      <c r="AB24" s="69">
        <v>50000000</v>
      </c>
      <c r="AC24" s="69">
        <v>50000000</v>
      </c>
      <c r="AD24" s="69">
        <f>+AN24</f>
        <v>50000000</v>
      </c>
      <c r="AE24" s="69"/>
      <c r="AF24" s="69"/>
      <c r="AG24" s="69"/>
      <c r="AH24" s="69"/>
      <c r="AI24" s="69"/>
      <c r="AJ24" s="69"/>
      <c r="AK24" s="40">
        <v>0</v>
      </c>
      <c r="AL24" s="292">
        <v>50000000</v>
      </c>
      <c r="AM24" s="40">
        <v>50000000</v>
      </c>
      <c r="AN24" s="40">
        <v>50000000</v>
      </c>
      <c r="AO24" s="189">
        <f>+AN24/AC24</f>
        <v>1</v>
      </c>
      <c r="AP24" s="208">
        <f>(L24+R24+X24+AN24)/H24</f>
        <v>1</v>
      </c>
      <c r="AQ24" s="439"/>
      <c r="AR24" s="460"/>
      <c r="AS24" s="460"/>
      <c r="AT24" s="429"/>
      <c r="AU24" s="429"/>
      <c r="AV24" s="285"/>
    </row>
    <row r="25" spans="1:48" s="5" customFormat="1" ht="17.25" customHeight="1">
      <c r="A25" s="449"/>
      <c r="B25" s="445"/>
      <c r="C25" s="442"/>
      <c r="D25" s="457"/>
      <c r="E25" s="549"/>
      <c r="F25" s="549"/>
      <c r="G25" s="200" t="s">
        <v>12</v>
      </c>
      <c r="H25" s="246">
        <v>25</v>
      </c>
      <c r="I25" s="69">
        <f>+I21+I23</f>
        <v>5</v>
      </c>
      <c r="J25" s="35">
        <f aca="true" t="shared" si="13" ref="J25:L26">+J21+J23</f>
        <v>5</v>
      </c>
      <c r="K25" s="69">
        <f t="shared" si="13"/>
        <v>5</v>
      </c>
      <c r="L25" s="75">
        <f t="shared" si="13"/>
        <v>5</v>
      </c>
      <c r="M25" s="75">
        <f>+M21+M23</f>
        <v>10</v>
      </c>
      <c r="N25" s="69">
        <v>10</v>
      </c>
      <c r="O25" s="69">
        <v>10</v>
      </c>
      <c r="P25" s="69">
        <v>10</v>
      </c>
      <c r="Q25" s="69">
        <v>10</v>
      </c>
      <c r="R25" s="69">
        <f aca="true" t="shared" si="14" ref="R25:W26">+R21+R23</f>
        <v>10</v>
      </c>
      <c r="S25" s="69">
        <f t="shared" si="14"/>
        <v>15</v>
      </c>
      <c r="T25" s="69">
        <f t="shared" si="14"/>
        <v>15</v>
      </c>
      <c r="U25" s="69">
        <f t="shared" si="14"/>
        <v>15</v>
      </c>
      <c r="V25" s="69" t="s">
        <v>162</v>
      </c>
      <c r="W25" s="173">
        <f aca="true" t="shared" si="15" ref="W25">+W21+W23</f>
        <v>15</v>
      </c>
      <c r="X25" s="69">
        <f aca="true" t="shared" si="16" ref="X25">+AN25</f>
        <v>25</v>
      </c>
      <c r="Y25" s="69">
        <f aca="true" t="shared" si="17" ref="Y25:AA26">+Y21+Y23</f>
        <v>20</v>
      </c>
      <c r="Z25" s="69">
        <f t="shared" si="17"/>
        <v>25</v>
      </c>
      <c r="AA25" s="243">
        <f>+AA21+AA23</f>
        <v>25</v>
      </c>
      <c r="AB25" s="69">
        <f aca="true" t="shared" si="18" ref="AB25:AK25">+AB21+AB23</f>
        <v>25</v>
      </c>
      <c r="AC25" s="69">
        <f>+AC21+AC23</f>
        <v>25</v>
      </c>
      <c r="AD25" s="69">
        <f t="shared" si="18"/>
        <v>25</v>
      </c>
      <c r="AE25" s="69">
        <f t="shared" si="18"/>
        <v>26</v>
      </c>
      <c r="AF25" s="69"/>
      <c r="AG25" s="69"/>
      <c r="AH25" s="69"/>
      <c r="AI25" s="69"/>
      <c r="AJ25" s="69"/>
      <c r="AK25" s="94">
        <f t="shared" si="18"/>
        <v>17.5</v>
      </c>
      <c r="AL25" s="260">
        <f>+AL21+AL23</f>
        <v>20</v>
      </c>
      <c r="AM25" s="259">
        <f>+AM21+AM23</f>
        <v>22</v>
      </c>
      <c r="AN25" s="75">
        <f aca="true" t="shared" si="19" ref="AK25:AN26">+AN21+AN23</f>
        <v>25</v>
      </c>
      <c r="AO25" s="189">
        <f aca="true" t="shared" si="20" ref="AO25:AO26">+AN25/AC25</f>
        <v>1</v>
      </c>
      <c r="AP25" s="208">
        <f>+AN25/H25</f>
        <v>1</v>
      </c>
      <c r="AQ25" s="439"/>
      <c r="AR25" s="460"/>
      <c r="AS25" s="460"/>
      <c r="AT25" s="429"/>
      <c r="AU25" s="429"/>
      <c r="AV25" s="285"/>
    </row>
    <row r="26" spans="1:48" s="5" customFormat="1" ht="17.25" customHeight="1" thickBot="1">
      <c r="A26" s="449"/>
      <c r="B26" s="446"/>
      <c r="C26" s="443"/>
      <c r="D26" s="458"/>
      <c r="E26" s="549"/>
      <c r="F26" s="549"/>
      <c r="G26" s="201" t="s">
        <v>13</v>
      </c>
      <c r="H26" s="210">
        <f>+H22+H24</f>
        <v>312998337</v>
      </c>
      <c r="I26" s="81">
        <f>+I22+I24</f>
        <v>66493359</v>
      </c>
      <c r="J26" s="64">
        <f t="shared" si="13"/>
        <v>70000000</v>
      </c>
      <c r="K26" s="81">
        <f t="shared" si="13"/>
        <v>70000000</v>
      </c>
      <c r="L26" s="73">
        <f t="shared" si="13"/>
        <v>66493359</v>
      </c>
      <c r="M26" s="73">
        <f>+M22+M24</f>
        <v>51511408</v>
      </c>
      <c r="N26" s="81">
        <v>70300517</v>
      </c>
      <c r="O26" s="81">
        <v>51511408</v>
      </c>
      <c r="P26" s="81">
        <v>51511408</v>
      </c>
      <c r="Q26" s="81">
        <v>51511408</v>
      </c>
      <c r="R26" s="81">
        <f t="shared" si="14"/>
        <v>51511408</v>
      </c>
      <c r="S26" s="81">
        <f t="shared" si="14"/>
        <v>79994052</v>
      </c>
      <c r="T26" s="81">
        <f t="shared" si="14"/>
        <v>79994052</v>
      </c>
      <c r="U26" s="81">
        <f t="shared" si="14"/>
        <v>79994052</v>
      </c>
      <c r="V26" s="81">
        <f t="shared" si="14"/>
        <v>79994052</v>
      </c>
      <c r="W26" s="181">
        <f t="shared" si="14"/>
        <v>79994052</v>
      </c>
      <c r="X26" s="81">
        <f>X22+X24</f>
        <v>79993570</v>
      </c>
      <c r="Y26" s="81">
        <f t="shared" si="17"/>
        <v>110000000</v>
      </c>
      <c r="Z26" s="81">
        <f t="shared" si="17"/>
        <v>110000000</v>
      </c>
      <c r="AA26" s="81">
        <f t="shared" si="17"/>
        <v>110000000</v>
      </c>
      <c r="AB26" s="81">
        <f>+AB22+AB24</f>
        <v>95000000</v>
      </c>
      <c r="AC26" s="81">
        <f>+AC22+AC24</f>
        <v>95000000</v>
      </c>
      <c r="AD26" s="81">
        <f>+AD22+AD24</f>
        <v>95000000</v>
      </c>
      <c r="AE26" s="81"/>
      <c r="AF26" s="81"/>
      <c r="AG26" s="81"/>
      <c r="AH26" s="81"/>
      <c r="AI26" s="81"/>
      <c r="AJ26" s="81"/>
      <c r="AK26" s="73">
        <f t="shared" si="19"/>
        <v>0</v>
      </c>
      <c r="AL26" s="40">
        <f t="shared" si="19"/>
        <v>95000000</v>
      </c>
      <c r="AM26" s="73">
        <f>+AM22+AM24</f>
        <v>95000000</v>
      </c>
      <c r="AN26" s="73">
        <f t="shared" si="19"/>
        <v>95000000</v>
      </c>
      <c r="AO26" s="189">
        <f t="shared" si="20"/>
        <v>1</v>
      </c>
      <c r="AP26" s="211">
        <f>(L26+R26+X26+AN26)/H26</f>
        <v>0.9361018969247751</v>
      </c>
      <c r="AQ26" s="440"/>
      <c r="AR26" s="461"/>
      <c r="AS26" s="461"/>
      <c r="AT26" s="430"/>
      <c r="AU26" s="430"/>
      <c r="AV26" s="285"/>
    </row>
    <row r="27" spans="1:48" s="170" customFormat="1" ht="17.25" customHeight="1">
      <c r="A27" s="483" t="s">
        <v>91</v>
      </c>
      <c r="B27" s="445">
        <v>4</v>
      </c>
      <c r="C27" s="442" t="s">
        <v>226</v>
      </c>
      <c r="D27" s="457" t="s">
        <v>82</v>
      </c>
      <c r="E27" s="549"/>
      <c r="F27" s="549"/>
      <c r="G27" s="200" t="s">
        <v>8</v>
      </c>
      <c r="H27" s="224">
        <v>11</v>
      </c>
      <c r="I27" s="226">
        <v>0.8</v>
      </c>
      <c r="J27" s="63">
        <v>1</v>
      </c>
      <c r="K27" s="80">
        <v>1</v>
      </c>
      <c r="L27" s="213">
        <v>0.8</v>
      </c>
      <c r="M27" s="213">
        <v>4</v>
      </c>
      <c r="N27" s="80">
        <v>4</v>
      </c>
      <c r="O27" s="80">
        <v>4</v>
      </c>
      <c r="P27" s="80">
        <v>4</v>
      </c>
      <c r="Q27" s="80">
        <v>4</v>
      </c>
      <c r="R27" s="80">
        <v>4</v>
      </c>
      <c r="S27" s="80">
        <v>7</v>
      </c>
      <c r="T27" s="80">
        <v>7</v>
      </c>
      <c r="U27" s="80">
        <v>7</v>
      </c>
      <c r="V27" s="80">
        <v>7</v>
      </c>
      <c r="W27" s="175">
        <v>7</v>
      </c>
      <c r="X27" s="226">
        <v>6.5</v>
      </c>
      <c r="Y27" s="80">
        <v>9</v>
      </c>
      <c r="Z27" s="80">
        <v>10</v>
      </c>
      <c r="AA27" s="80">
        <v>10</v>
      </c>
      <c r="AB27" s="80">
        <v>10</v>
      </c>
      <c r="AC27" s="80">
        <v>10</v>
      </c>
      <c r="AD27" s="80">
        <f>+AN27</f>
        <v>10</v>
      </c>
      <c r="AE27" s="80">
        <v>11</v>
      </c>
      <c r="AF27" s="80"/>
      <c r="AG27" s="80"/>
      <c r="AH27" s="80"/>
      <c r="AI27" s="80"/>
      <c r="AJ27" s="80"/>
      <c r="AK27" s="289">
        <v>7.7</v>
      </c>
      <c r="AL27" s="289">
        <v>8.5</v>
      </c>
      <c r="AM27" s="289">
        <v>9.1</v>
      </c>
      <c r="AN27" s="213">
        <v>10</v>
      </c>
      <c r="AO27" s="262">
        <f>+AN27/AC27</f>
        <v>1</v>
      </c>
      <c r="AP27" s="227">
        <f>(AN27)/H27</f>
        <v>0.9090909090909091</v>
      </c>
      <c r="AQ27" s="467" t="s">
        <v>267</v>
      </c>
      <c r="AR27" s="462" t="s">
        <v>234</v>
      </c>
      <c r="AS27" s="462" t="s">
        <v>234</v>
      </c>
      <c r="AT27" s="434" t="s">
        <v>156</v>
      </c>
      <c r="AU27" s="436" t="s">
        <v>157</v>
      </c>
      <c r="AV27" s="285"/>
    </row>
    <row r="28" spans="1:48" s="171" customFormat="1" ht="17.25" customHeight="1">
      <c r="A28" s="449"/>
      <c r="B28" s="445"/>
      <c r="C28" s="442"/>
      <c r="D28" s="457"/>
      <c r="E28" s="549"/>
      <c r="F28" s="549"/>
      <c r="G28" s="199" t="s">
        <v>9</v>
      </c>
      <c r="H28" s="207">
        <f>L28+R28+X28+AB28+AE28</f>
        <v>1433395395</v>
      </c>
      <c r="I28" s="69">
        <v>129054090</v>
      </c>
      <c r="J28" s="35">
        <v>380062738</v>
      </c>
      <c r="K28" s="69">
        <f>247726072+132336666</f>
        <v>380062738</v>
      </c>
      <c r="L28" s="40">
        <v>129054090</v>
      </c>
      <c r="M28" s="40">
        <v>549823000</v>
      </c>
      <c r="N28" s="69">
        <v>549823000</v>
      </c>
      <c r="O28" s="69">
        <v>549823000</v>
      </c>
      <c r="P28" s="69">
        <v>549823000</v>
      </c>
      <c r="Q28" s="69">
        <f>549823000-1367840</f>
        <v>548455160</v>
      </c>
      <c r="R28" s="69">
        <v>534003078</v>
      </c>
      <c r="S28" s="69">
        <v>470000000</v>
      </c>
      <c r="T28" s="69">
        <v>470000000</v>
      </c>
      <c r="U28" s="69">
        <v>470000000</v>
      </c>
      <c r="V28" s="69">
        <v>468632160</v>
      </c>
      <c r="W28" s="173">
        <v>244323294</v>
      </c>
      <c r="X28" s="69">
        <v>208655553</v>
      </c>
      <c r="Y28" s="69">
        <v>458047700</v>
      </c>
      <c r="Z28" s="69">
        <f>+Y28</f>
        <v>458047700</v>
      </c>
      <c r="AA28" s="69">
        <f>332438000+32300000</f>
        <v>364738000</v>
      </c>
      <c r="AB28" s="69">
        <v>359475674</v>
      </c>
      <c r="AC28" s="69">
        <v>300017879</v>
      </c>
      <c r="AD28" s="69">
        <f>+AN28</f>
        <v>297952412</v>
      </c>
      <c r="AE28" s="69">
        <v>202207000</v>
      </c>
      <c r="AF28" s="69"/>
      <c r="AG28" s="69"/>
      <c r="AH28" s="69"/>
      <c r="AI28" s="69"/>
      <c r="AJ28" s="69"/>
      <c r="AK28" s="40">
        <v>18876000</v>
      </c>
      <c r="AL28" s="40">
        <v>115596000</v>
      </c>
      <c r="AM28" s="40">
        <v>115596000</v>
      </c>
      <c r="AN28" s="40">
        <v>297952412</v>
      </c>
      <c r="AO28" s="190">
        <f>+AN28/AC28</f>
        <v>0.9931155202920423</v>
      </c>
      <c r="AP28" s="219">
        <f>(L28+R28+X28+AN28)/H28</f>
        <v>0.8160101093390215</v>
      </c>
      <c r="AQ28" s="439"/>
      <c r="AR28" s="460"/>
      <c r="AS28" s="460"/>
      <c r="AT28" s="429"/>
      <c r="AU28" s="432"/>
      <c r="AV28" s="285"/>
    </row>
    <row r="29" spans="1:48" s="171" customFormat="1" ht="17.25" customHeight="1">
      <c r="A29" s="449"/>
      <c r="B29" s="445"/>
      <c r="C29" s="442"/>
      <c r="D29" s="457"/>
      <c r="E29" s="549"/>
      <c r="F29" s="549"/>
      <c r="G29" s="200" t="s">
        <v>10</v>
      </c>
      <c r="H29" s="358"/>
      <c r="I29" s="328"/>
      <c r="J29" s="328"/>
      <c r="K29" s="328"/>
      <c r="L29" s="335"/>
      <c r="M29" s="335"/>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41"/>
      <c r="AP29" s="342"/>
      <c r="AQ29" s="439"/>
      <c r="AR29" s="460"/>
      <c r="AS29" s="460"/>
      <c r="AT29" s="429"/>
      <c r="AU29" s="432"/>
      <c r="AV29" s="285"/>
    </row>
    <row r="30" spans="1:48" s="171" customFormat="1" ht="17.25" customHeight="1">
      <c r="A30" s="449"/>
      <c r="B30" s="445"/>
      <c r="C30" s="442"/>
      <c r="D30" s="457"/>
      <c r="E30" s="549"/>
      <c r="F30" s="549"/>
      <c r="G30" s="199" t="s">
        <v>11</v>
      </c>
      <c r="H30" s="207">
        <f>L30+R30+X30+AA30</f>
        <v>533139886</v>
      </c>
      <c r="I30" s="328"/>
      <c r="J30" s="328"/>
      <c r="K30" s="328"/>
      <c r="L30" s="336"/>
      <c r="M30" s="40">
        <v>115472095</v>
      </c>
      <c r="N30" s="69">
        <v>96683188</v>
      </c>
      <c r="O30" s="69">
        <v>115472095</v>
      </c>
      <c r="P30" s="69">
        <v>115472095</v>
      </c>
      <c r="Q30" s="69">
        <v>115472095</v>
      </c>
      <c r="R30" s="69">
        <v>115472095</v>
      </c>
      <c r="S30" s="69">
        <f>1773200+17245700+8004334+3492800+2837900+323000000+3856633+66531591+4219267+1673633</f>
        <v>432635058</v>
      </c>
      <c r="T30" s="69">
        <v>404885358</v>
      </c>
      <c r="U30" s="69">
        <v>404885358</v>
      </c>
      <c r="V30" s="100">
        <v>398263591</v>
      </c>
      <c r="W30" s="174">
        <v>398263591</v>
      </c>
      <c r="X30" s="69">
        <v>365963591</v>
      </c>
      <c r="Y30" s="69">
        <v>51704200</v>
      </c>
      <c r="Z30" s="69">
        <v>51704200</v>
      </c>
      <c r="AA30" s="69">
        <v>51704200</v>
      </c>
      <c r="AB30" s="69">
        <v>51704200</v>
      </c>
      <c r="AC30" s="69">
        <v>51704200</v>
      </c>
      <c r="AD30" s="69">
        <f>+AN30</f>
        <v>51704200</v>
      </c>
      <c r="AE30" s="69"/>
      <c r="AF30" s="69"/>
      <c r="AG30" s="69"/>
      <c r="AH30" s="69"/>
      <c r="AI30" s="69"/>
      <c r="AJ30" s="69"/>
      <c r="AK30" s="40">
        <v>16782867</v>
      </c>
      <c r="AL30" s="40">
        <v>33846834</v>
      </c>
      <c r="AM30" s="40">
        <v>44212447</v>
      </c>
      <c r="AN30" s="40">
        <v>51704200</v>
      </c>
      <c r="AO30" s="190">
        <f>+AN30/AC30</f>
        <v>1</v>
      </c>
      <c r="AP30" s="208">
        <f>(L30+R30+X30+AN30)/H30</f>
        <v>1</v>
      </c>
      <c r="AQ30" s="439"/>
      <c r="AR30" s="460"/>
      <c r="AS30" s="460"/>
      <c r="AT30" s="429"/>
      <c r="AU30" s="432"/>
      <c r="AV30" s="285"/>
    </row>
    <row r="31" spans="1:48" s="171" customFormat="1" ht="17.25" customHeight="1">
      <c r="A31" s="449"/>
      <c r="B31" s="445"/>
      <c r="C31" s="442"/>
      <c r="D31" s="457"/>
      <c r="E31" s="549"/>
      <c r="F31" s="549"/>
      <c r="G31" s="200" t="s">
        <v>12</v>
      </c>
      <c r="H31" s="207">
        <f>+H27+H29</f>
        <v>11</v>
      </c>
      <c r="I31" s="94">
        <f>+I27+I29</f>
        <v>0.8</v>
      </c>
      <c r="J31" s="35">
        <f aca="true" t="shared" si="21" ref="J31:L32">+J27+J29</f>
        <v>1</v>
      </c>
      <c r="K31" s="69">
        <f t="shared" si="21"/>
        <v>1</v>
      </c>
      <c r="L31" s="75">
        <f t="shared" si="21"/>
        <v>0.8</v>
      </c>
      <c r="M31" s="75">
        <f>+M27+M29</f>
        <v>4</v>
      </c>
      <c r="N31" s="69">
        <v>4</v>
      </c>
      <c r="O31" s="69">
        <v>4</v>
      </c>
      <c r="P31" s="69">
        <v>4</v>
      </c>
      <c r="Q31" s="69">
        <v>4</v>
      </c>
      <c r="R31" s="69">
        <f aca="true" t="shared" si="22" ref="R31:W32">+R27+R29</f>
        <v>4</v>
      </c>
      <c r="S31" s="69">
        <f t="shared" si="22"/>
        <v>7</v>
      </c>
      <c r="T31" s="69">
        <f>+T27+T29</f>
        <v>7</v>
      </c>
      <c r="U31" s="69">
        <f>+U27+U29</f>
        <v>7</v>
      </c>
      <c r="V31" s="69">
        <f>+V27+V29</f>
        <v>7</v>
      </c>
      <c r="W31" s="173">
        <f aca="true" t="shared" si="23" ref="W31">+W27+W29</f>
        <v>7</v>
      </c>
      <c r="X31" s="69">
        <f aca="true" t="shared" si="24" ref="X31">+AN31</f>
        <v>10</v>
      </c>
      <c r="Y31" s="69">
        <f aca="true" t="shared" si="25" ref="Y31:AB32">+Y27+Y29</f>
        <v>9</v>
      </c>
      <c r="Z31" s="69">
        <f t="shared" si="25"/>
        <v>10</v>
      </c>
      <c r="AA31" s="69">
        <f t="shared" si="25"/>
        <v>10</v>
      </c>
      <c r="AB31" s="69">
        <f>+AB27+AB29</f>
        <v>10</v>
      </c>
      <c r="AC31" s="69">
        <f>+AC27+AC29</f>
        <v>10</v>
      </c>
      <c r="AD31" s="69">
        <f>+AN31</f>
        <v>10</v>
      </c>
      <c r="AE31" s="69"/>
      <c r="AF31" s="69"/>
      <c r="AG31" s="69"/>
      <c r="AH31" s="69"/>
      <c r="AI31" s="69"/>
      <c r="AJ31" s="69"/>
      <c r="AK31" s="75">
        <f aca="true" t="shared" si="26" ref="AK31:AN32">+AK27+AK29</f>
        <v>7.7</v>
      </c>
      <c r="AL31" s="75">
        <f>+AL27+AL29</f>
        <v>8.5</v>
      </c>
      <c r="AM31" s="75">
        <f aca="true" t="shared" si="27" ref="AM31:AM32">+AM27+AM29</f>
        <v>9.1</v>
      </c>
      <c r="AN31" s="75">
        <f>+AN27+AN29</f>
        <v>10</v>
      </c>
      <c r="AO31" s="190">
        <f>+AN31/AC31</f>
        <v>1</v>
      </c>
      <c r="AP31" s="208">
        <f>+AN31/H31</f>
        <v>0.9090909090909091</v>
      </c>
      <c r="AQ31" s="439"/>
      <c r="AR31" s="460"/>
      <c r="AS31" s="460"/>
      <c r="AT31" s="429"/>
      <c r="AU31" s="432"/>
      <c r="AV31" s="285"/>
    </row>
    <row r="32" spans="1:48" s="172" customFormat="1" ht="17.25" customHeight="1" thickBot="1">
      <c r="A32" s="484"/>
      <c r="B32" s="445"/>
      <c r="C32" s="442"/>
      <c r="D32" s="457"/>
      <c r="E32" s="549"/>
      <c r="F32" s="549"/>
      <c r="G32" s="199" t="s">
        <v>13</v>
      </c>
      <c r="H32" s="210">
        <f>+H28+H30</f>
        <v>1966535281</v>
      </c>
      <c r="I32" s="81">
        <f>+I28+I30</f>
        <v>129054090</v>
      </c>
      <c r="J32" s="64">
        <f t="shared" si="21"/>
        <v>380062738</v>
      </c>
      <c r="K32" s="81">
        <f t="shared" si="21"/>
        <v>380062738</v>
      </c>
      <c r="L32" s="73">
        <f t="shared" si="21"/>
        <v>129054090</v>
      </c>
      <c r="M32" s="73">
        <f>+M28+M30</f>
        <v>665295095</v>
      </c>
      <c r="N32" s="81">
        <v>646506188</v>
      </c>
      <c r="O32" s="81">
        <v>646506188</v>
      </c>
      <c r="P32" s="81">
        <v>646506188</v>
      </c>
      <c r="Q32" s="81">
        <v>646506188</v>
      </c>
      <c r="R32" s="81">
        <f t="shared" si="22"/>
        <v>649475173</v>
      </c>
      <c r="S32" s="81">
        <f t="shared" si="22"/>
        <v>902635058</v>
      </c>
      <c r="T32" s="81">
        <f t="shared" si="22"/>
        <v>874885358</v>
      </c>
      <c r="U32" s="81">
        <f t="shared" si="22"/>
        <v>874885358</v>
      </c>
      <c r="V32" s="81">
        <f t="shared" si="22"/>
        <v>866895751</v>
      </c>
      <c r="W32" s="181">
        <f t="shared" si="22"/>
        <v>642586885</v>
      </c>
      <c r="X32" s="81">
        <f>X28+X30</f>
        <v>574619144</v>
      </c>
      <c r="Y32" s="81">
        <f t="shared" si="25"/>
        <v>509751900</v>
      </c>
      <c r="Z32" s="81">
        <f t="shared" si="25"/>
        <v>509751900</v>
      </c>
      <c r="AA32" s="81">
        <f t="shared" si="25"/>
        <v>416442200</v>
      </c>
      <c r="AB32" s="81">
        <f t="shared" si="25"/>
        <v>411179874</v>
      </c>
      <c r="AC32" s="81">
        <f aca="true" t="shared" si="28" ref="AC32:AD32">+AC28+AC30</f>
        <v>351722079</v>
      </c>
      <c r="AD32" s="81">
        <f t="shared" si="28"/>
        <v>349656612</v>
      </c>
      <c r="AE32" s="81"/>
      <c r="AF32" s="81"/>
      <c r="AG32" s="81"/>
      <c r="AH32" s="81"/>
      <c r="AI32" s="81"/>
      <c r="AJ32" s="81"/>
      <c r="AK32" s="73">
        <f t="shared" si="26"/>
        <v>35658867</v>
      </c>
      <c r="AL32" s="73">
        <f t="shared" si="26"/>
        <v>149442834</v>
      </c>
      <c r="AM32" s="73">
        <f t="shared" si="27"/>
        <v>159808447</v>
      </c>
      <c r="AN32" s="73">
        <f t="shared" si="26"/>
        <v>349656612</v>
      </c>
      <c r="AO32" s="190">
        <f>+AN32/AC32</f>
        <v>0.9941275594472987</v>
      </c>
      <c r="AP32" s="211">
        <f>(L32+R32+X32+AN32)/H32</f>
        <v>0.8658909074512556</v>
      </c>
      <c r="AQ32" s="468"/>
      <c r="AR32" s="463"/>
      <c r="AS32" s="463"/>
      <c r="AT32" s="435"/>
      <c r="AU32" s="437"/>
      <c r="AV32" s="285"/>
    </row>
    <row r="33" spans="1:48" s="33" customFormat="1" ht="17.25" customHeight="1">
      <c r="A33" s="447" t="s">
        <v>92</v>
      </c>
      <c r="B33" s="444">
        <v>5</v>
      </c>
      <c r="C33" s="441" t="s">
        <v>87</v>
      </c>
      <c r="D33" s="456" t="s">
        <v>82</v>
      </c>
      <c r="E33" s="549"/>
      <c r="F33" s="549"/>
      <c r="G33" s="198" t="s">
        <v>8</v>
      </c>
      <c r="H33" s="228">
        <v>0.9</v>
      </c>
      <c r="I33" s="229">
        <v>0.85</v>
      </c>
      <c r="J33" s="230">
        <v>0.85</v>
      </c>
      <c r="K33" s="229">
        <v>0.85</v>
      </c>
      <c r="L33" s="39">
        <v>0.85</v>
      </c>
      <c r="M33" s="204">
        <v>0.865</v>
      </c>
      <c r="N33" s="231">
        <v>0.865</v>
      </c>
      <c r="O33" s="231">
        <v>0.865</v>
      </c>
      <c r="P33" s="231">
        <v>0.865</v>
      </c>
      <c r="Q33" s="231">
        <v>0.865</v>
      </c>
      <c r="R33" s="231">
        <v>0.865</v>
      </c>
      <c r="S33" s="229">
        <v>0.88</v>
      </c>
      <c r="T33" s="229">
        <v>0.88</v>
      </c>
      <c r="U33" s="229">
        <v>0.88</v>
      </c>
      <c r="V33" s="229">
        <v>0.88</v>
      </c>
      <c r="W33" s="232">
        <v>0.88</v>
      </c>
      <c r="X33" s="229">
        <v>0.88</v>
      </c>
      <c r="Y33" s="229">
        <v>0.89</v>
      </c>
      <c r="Z33" s="229">
        <v>0.89</v>
      </c>
      <c r="AA33" s="229">
        <v>0.89</v>
      </c>
      <c r="AB33" s="229">
        <v>0.89</v>
      </c>
      <c r="AC33" s="229">
        <v>0.89</v>
      </c>
      <c r="AD33" s="229">
        <f>+AN33</f>
        <v>0.89</v>
      </c>
      <c r="AE33" s="229">
        <v>0.9</v>
      </c>
      <c r="AF33" s="229"/>
      <c r="AG33" s="229"/>
      <c r="AH33" s="229"/>
      <c r="AI33" s="229"/>
      <c r="AJ33" s="229"/>
      <c r="AK33" s="293">
        <v>0.8825</v>
      </c>
      <c r="AL33" s="293">
        <v>0.885</v>
      </c>
      <c r="AM33" s="293">
        <v>0.8875</v>
      </c>
      <c r="AN33" s="39">
        <v>0.89</v>
      </c>
      <c r="AO33" s="190">
        <f>+AN33/AC33</f>
        <v>1</v>
      </c>
      <c r="AP33" s="206">
        <f>(AN33)/H33</f>
        <v>0.9888888888888889</v>
      </c>
      <c r="AQ33" s="464" t="s">
        <v>250</v>
      </c>
      <c r="AR33" s="459" t="s">
        <v>234</v>
      </c>
      <c r="AS33" s="459" t="s">
        <v>234</v>
      </c>
      <c r="AT33" s="428" t="s">
        <v>158</v>
      </c>
      <c r="AU33" s="431" t="s">
        <v>159</v>
      </c>
      <c r="AV33" s="285"/>
    </row>
    <row r="34" spans="1:48" s="5" customFormat="1" ht="17.25" customHeight="1">
      <c r="A34" s="447"/>
      <c r="B34" s="445"/>
      <c r="C34" s="442"/>
      <c r="D34" s="457"/>
      <c r="E34" s="549"/>
      <c r="F34" s="549"/>
      <c r="G34" s="199" t="s">
        <v>9</v>
      </c>
      <c r="H34" s="207">
        <f>L34+R34+X34+AA34</f>
        <v>2089293898</v>
      </c>
      <c r="I34" s="233">
        <v>425843558</v>
      </c>
      <c r="J34" s="65">
        <v>456438958</v>
      </c>
      <c r="K34" s="69">
        <f>8500000+417938958</f>
        <v>426438958</v>
      </c>
      <c r="L34" s="40">
        <v>425843558</v>
      </c>
      <c r="M34" s="40">
        <v>521417500</v>
      </c>
      <c r="N34" s="69">
        <v>522000000</v>
      </c>
      <c r="O34" s="69">
        <v>522000000</v>
      </c>
      <c r="P34" s="69">
        <v>522000000</v>
      </c>
      <c r="Q34" s="69">
        <v>522000000</v>
      </c>
      <c r="R34" s="291">
        <v>521417500</v>
      </c>
      <c r="S34" s="69">
        <v>527000000</v>
      </c>
      <c r="T34" s="69">
        <f>+S34</f>
        <v>527000000</v>
      </c>
      <c r="U34" s="69">
        <v>524176500</v>
      </c>
      <c r="V34" s="69">
        <v>524176500</v>
      </c>
      <c r="W34" s="173">
        <v>538355500</v>
      </c>
      <c r="X34" s="69">
        <v>537875500</v>
      </c>
      <c r="Y34" s="69">
        <v>604157340</v>
      </c>
      <c r="Z34" s="69">
        <v>604157340</v>
      </c>
      <c r="AA34" s="69">
        <v>604157340</v>
      </c>
      <c r="AB34" s="69">
        <v>566938667</v>
      </c>
      <c r="AC34" s="69">
        <v>613964000</v>
      </c>
      <c r="AD34" s="69">
        <f>+AN34</f>
        <v>613964000</v>
      </c>
      <c r="AE34" s="69">
        <v>410658000</v>
      </c>
      <c r="AF34" s="69"/>
      <c r="AG34" s="69"/>
      <c r="AH34" s="69"/>
      <c r="AI34" s="69"/>
      <c r="AJ34" s="69"/>
      <c r="AK34" s="40">
        <v>529980000</v>
      </c>
      <c r="AL34" s="40">
        <v>556052000</v>
      </c>
      <c r="AM34" s="40">
        <v>556052000</v>
      </c>
      <c r="AN34" s="40">
        <v>613964000</v>
      </c>
      <c r="AO34" s="190">
        <f>+AN34/AC34</f>
        <v>1</v>
      </c>
      <c r="AP34" s="208">
        <f>(L34+R34+X34+AN34)/H34</f>
        <v>1.0046937675974583</v>
      </c>
      <c r="AQ34" s="465"/>
      <c r="AR34" s="460"/>
      <c r="AS34" s="460"/>
      <c r="AT34" s="429"/>
      <c r="AU34" s="432"/>
      <c r="AV34" s="285"/>
    </row>
    <row r="35" spans="1:48" s="33" customFormat="1" ht="17.25" customHeight="1">
      <c r="A35" s="447"/>
      <c r="B35" s="445"/>
      <c r="C35" s="442"/>
      <c r="D35" s="457"/>
      <c r="E35" s="549"/>
      <c r="F35" s="549"/>
      <c r="G35" s="200" t="s">
        <v>10</v>
      </c>
      <c r="H35" s="359"/>
      <c r="I35" s="323"/>
      <c r="J35" s="323"/>
      <c r="K35" s="323"/>
      <c r="L35" s="324"/>
      <c r="M35" s="324"/>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4"/>
      <c r="AL35" s="324"/>
      <c r="AM35" s="324"/>
      <c r="AN35" s="324"/>
      <c r="AO35" s="341"/>
      <c r="AP35" s="330"/>
      <c r="AQ35" s="465"/>
      <c r="AR35" s="460"/>
      <c r="AS35" s="460"/>
      <c r="AT35" s="429"/>
      <c r="AU35" s="432"/>
      <c r="AV35" s="285"/>
    </row>
    <row r="36" spans="1:48" s="5" customFormat="1" ht="17.25" customHeight="1">
      <c r="A36" s="447"/>
      <c r="B36" s="445"/>
      <c r="C36" s="442"/>
      <c r="D36" s="457"/>
      <c r="E36" s="549"/>
      <c r="F36" s="549"/>
      <c r="G36" s="199" t="s">
        <v>11</v>
      </c>
      <c r="H36" s="207">
        <f>L36+R36+X36+AA36</f>
        <v>205360950</v>
      </c>
      <c r="I36" s="323"/>
      <c r="J36" s="323"/>
      <c r="K36" s="328"/>
      <c r="L36" s="336"/>
      <c r="M36" s="40">
        <v>130745383</v>
      </c>
      <c r="N36" s="69">
        <v>117004537</v>
      </c>
      <c r="O36" s="69">
        <v>130745383</v>
      </c>
      <c r="P36" s="69">
        <v>130745383</v>
      </c>
      <c r="Q36" s="69">
        <v>130745383</v>
      </c>
      <c r="R36" s="291">
        <v>130745383</v>
      </c>
      <c r="S36" s="69">
        <v>2885500</v>
      </c>
      <c r="T36" s="69">
        <v>2885500</v>
      </c>
      <c r="U36" s="69">
        <v>2885500</v>
      </c>
      <c r="V36" s="69">
        <v>2885500</v>
      </c>
      <c r="W36" s="173">
        <v>2885500</v>
      </c>
      <c r="X36" s="69">
        <v>2885500</v>
      </c>
      <c r="Y36" s="69">
        <v>72376134</v>
      </c>
      <c r="Z36" s="69">
        <v>72376134</v>
      </c>
      <c r="AA36" s="69">
        <v>71730067</v>
      </c>
      <c r="AB36" s="69">
        <v>71730067</v>
      </c>
      <c r="AC36" s="69">
        <v>71730067</v>
      </c>
      <c r="AD36" s="69">
        <f>+AN36</f>
        <v>71730067</v>
      </c>
      <c r="AE36" s="69"/>
      <c r="AF36" s="69"/>
      <c r="AG36" s="69"/>
      <c r="AH36" s="69"/>
      <c r="AI36" s="69"/>
      <c r="AJ36" s="69"/>
      <c r="AK36" s="40">
        <v>68315667</v>
      </c>
      <c r="AL36" s="40">
        <v>71730067</v>
      </c>
      <c r="AM36" s="40">
        <v>71730067</v>
      </c>
      <c r="AN36" s="40">
        <v>71730067</v>
      </c>
      <c r="AO36" s="190">
        <f>+AN36/AC36</f>
        <v>1</v>
      </c>
      <c r="AP36" s="208">
        <f>(L36+R36+X36+AN36)/H36</f>
        <v>1</v>
      </c>
      <c r="AQ36" s="465"/>
      <c r="AR36" s="460"/>
      <c r="AS36" s="460"/>
      <c r="AT36" s="429"/>
      <c r="AU36" s="432"/>
      <c r="AV36" s="285"/>
    </row>
    <row r="37" spans="1:48" s="33" customFormat="1" ht="17.25" customHeight="1">
      <c r="A37" s="447"/>
      <c r="B37" s="445"/>
      <c r="C37" s="442"/>
      <c r="D37" s="457"/>
      <c r="E37" s="549"/>
      <c r="F37" s="549"/>
      <c r="G37" s="200" t="s">
        <v>12</v>
      </c>
      <c r="H37" s="234">
        <f>+H33+H35</f>
        <v>0.9</v>
      </c>
      <c r="I37" s="60">
        <f>+I33+I35</f>
        <v>0.85</v>
      </c>
      <c r="J37" s="41">
        <f aca="true" t="shared" si="29" ref="J37:L38">+J33+J35</f>
        <v>0.85</v>
      </c>
      <c r="K37" s="60">
        <f t="shared" si="29"/>
        <v>0.85</v>
      </c>
      <c r="L37" s="70">
        <f t="shared" si="29"/>
        <v>0.85</v>
      </c>
      <c r="M37" s="97">
        <f>+M33+M35</f>
        <v>0.865</v>
      </c>
      <c r="N37" s="110">
        <v>0.865</v>
      </c>
      <c r="O37" s="110">
        <v>0.865</v>
      </c>
      <c r="P37" s="110">
        <v>0.865</v>
      </c>
      <c r="Q37" s="110">
        <v>0.865</v>
      </c>
      <c r="R37" s="110">
        <f aca="true" t="shared" si="30" ref="R37:T38">+R33+R35</f>
        <v>0.865</v>
      </c>
      <c r="S37" s="60">
        <f t="shared" si="30"/>
        <v>0.88</v>
      </c>
      <c r="T37" s="60">
        <f t="shared" si="30"/>
        <v>0.88</v>
      </c>
      <c r="U37" s="60">
        <f>+U33+U35</f>
        <v>0.88</v>
      </c>
      <c r="V37" s="60">
        <f>+V33+V35</f>
        <v>0.88</v>
      </c>
      <c r="W37" s="180">
        <f aca="true" t="shared" si="31" ref="W37">+W33+W35</f>
        <v>0.88</v>
      </c>
      <c r="X37" s="195">
        <f>X33</f>
        <v>0.88</v>
      </c>
      <c r="Y37" s="60">
        <f>+Y33+Y35</f>
        <v>0.89</v>
      </c>
      <c r="Z37" s="60">
        <f>+Z33+Z35</f>
        <v>0.89</v>
      </c>
      <c r="AA37" s="60">
        <f aca="true" t="shared" si="32" ref="AA37:AD37">+AA33+AA35</f>
        <v>0.89</v>
      </c>
      <c r="AB37" s="60">
        <f t="shared" si="32"/>
        <v>0.89</v>
      </c>
      <c r="AC37" s="60">
        <f t="shared" si="32"/>
        <v>0.89</v>
      </c>
      <c r="AD37" s="60">
        <f t="shared" si="32"/>
        <v>0.89</v>
      </c>
      <c r="AE37" s="60">
        <f aca="true" t="shared" si="33" ref="AE37">+AE33+AE35</f>
        <v>0.9</v>
      </c>
      <c r="AF37" s="60"/>
      <c r="AG37" s="60"/>
      <c r="AH37" s="60"/>
      <c r="AI37" s="60"/>
      <c r="AJ37" s="60"/>
      <c r="AK37" s="196">
        <f aca="true" t="shared" si="34" ref="AK37">+AK33+AK35</f>
        <v>0.8825</v>
      </c>
      <c r="AL37" s="196">
        <f aca="true" t="shared" si="35" ref="AL37:AN38">+AL33+AL35</f>
        <v>0.885</v>
      </c>
      <c r="AM37" s="196">
        <f t="shared" si="35"/>
        <v>0.8875</v>
      </c>
      <c r="AN37" s="60">
        <f t="shared" si="35"/>
        <v>0.89</v>
      </c>
      <c r="AO37" s="190">
        <f>+AN37/AC37</f>
        <v>1</v>
      </c>
      <c r="AP37" s="208">
        <f>+AN37/H37</f>
        <v>0.9888888888888889</v>
      </c>
      <c r="AQ37" s="465"/>
      <c r="AR37" s="460"/>
      <c r="AS37" s="460"/>
      <c r="AT37" s="429"/>
      <c r="AU37" s="432"/>
      <c r="AV37" s="285"/>
    </row>
    <row r="38" spans="1:48" s="5" customFormat="1" ht="17.25" customHeight="1" thickBot="1">
      <c r="A38" s="447"/>
      <c r="B38" s="446"/>
      <c r="C38" s="443"/>
      <c r="D38" s="458"/>
      <c r="E38" s="549"/>
      <c r="F38" s="549"/>
      <c r="G38" s="201" t="s">
        <v>13</v>
      </c>
      <c r="H38" s="210">
        <f>+H34+H36</f>
        <v>2294654848</v>
      </c>
      <c r="I38" s="81">
        <f>+I34+I36</f>
        <v>425843558</v>
      </c>
      <c r="J38" s="64">
        <f t="shared" si="29"/>
        <v>456438958</v>
      </c>
      <c r="K38" s="81">
        <f t="shared" si="29"/>
        <v>426438958</v>
      </c>
      <c r="L38" s="73">
        <f t="shared" si="29"/>
        <v>425843558</v>
      </c>
      <c r="M38" s="73">
        <f>+M34+M36</f>
        <v>652162883</v>
      </c>
      <c r="N38" s="81">
        <v>639004537</v>
      </c>
      <c r="O38" s="81">
        <v>652745383</v>
      </c>
      <c r="P38" s="81">
        <v>652745383</v>
      </c>
      <c r="Q38" s="81">
        <v>652745383</v>
      </c>
      <c r="R38" s="81">
        <f t="shared" si="30"/>
        <v>652162883</v>
      </c>
      <c r="S38" s="81">
        <f>+S34+S36</f>
        <v>529885500</v>
      </c>
      <c r="T38" s="81">
        <f>+T34+T36</f>
        <v>529885500</v>
      </c>
      <c r="U38" s="81">
        <f>+U34+U36</f>
        <v>527062000</v>
      </c>
      <c r="V38" s="81">
        <f>+V34+V36</f>
        <v>527062000</v>
      </c>
      <c r="W38" s="181">
        <f>+W34+W36</f>
        <v>541241000</v>
      </c>
      <c r="X38" s="81">
        <f>X34+X36</f>
        <v>540761000</v>
      </c>
      <c r="Y38" s="81">
        <f>+Y34+Y36</f>
        <v>676533474</v>
      </c>
      <c r="Z38" s="81">
        <f>+Z34+Z36</f>
        <v>676533474</v>
      </c>
      <c r="AA38" s="81">
        <f>+AA34+AA36</f>
        <v>675887407</v>
      </c>
      <c r="AB38" s="81">
        <f>+AB34+AB36</f>
        <v>638668734</v>
      </c>
      <c r="AC38" s="81">
        <f>+AC34+AC36</f>
        <v>685694067</v>
      </c>
      <c r="AD38" s="81">
        <f>+AD34+AD36</f>
        <v>685694067</v>
      </c>
      <c r="AE38" s="81">
        <f>+AE34+AE36</f>
        <v>410658000</v>
      </c>
      <c r="AF38" s="81"/>
      <c r="AG38" s="81"/>
      <c r="AH38" s="81"/>
      <c r="AI38" s="81"/>
      <c r="AJ38" s="81"/>
      <c r="AK38" s="81">
        <f>+AK34+AK36</f>
        <v>598295667</v>
      </c>
      <c r="AL38" s="81">
        <f t="shared" si="35"/>
        <v>627782067</v>
      </c>
      <c r="AM38" s="81">
        <f>+AM34+AM36</f>
        <v>627782067</v>
      </c>
      <c r="AN38" s="81">
        <f t="shared" si="35"/>
        <v>685694067</v>
      </c>
      <c r="AO38" s="223">
        <f>+AN38/AC38</f>
        <v>1</v>
      </c>
      <c r="AP38" s="211">
        <f>(L38+R38+X38+AN38)/H38</f>
        <v>1.004273697200495</v>
      </c>
      <c r="AQ38" s="466"/>
      <c r="AR38" s="461"/>
      <c r="AS38" s="461"/>
      <c r="AT38" s="430"/>
      <c r="AU38" s="433"/>
      <c r="AV38" s="285"/>
    </row>
    <row r="39" spans="1:48" s="33" customFormat="1" ht="17.25" customHeight="1" thickBot="1">
      <c r="A39" s="447"/>
      <c r="B39" s="444">
        <v>6</v>
      </c>
      <c r="C39" s="441" t="s">
        <v>88</v>
      </c>
      <c r="D39" s="456" t="s">
        <v>89</v>
      </c>
      <c r="E39" s="549"/>
      <c r="F39" s="549"/>
      <c r="G39" s="198" t="s">
        <v>8</v>
      </c>
      <c r="H39" s="236">
        <v>0.82</v>
      </c>
      <c r="I39" s="38">
        <v>0.82</v>
      </c>
      <c r="J39" s="38">
        <v>0.82</v>
      </c>
      <c r="K39" s="38">
        <v>0.82</v>
      </c>
      <c r="L39" s="39">
        <v>0.82</v>
      </c>
      <c r="M39" s="39">
        <v>0.82</v>
      </c>
      <c r="N39" s="38">
        <v>0.82</v>
      </c>
      <c r="O39" s="38">
        <v>0.82</v>
      </c>
      <c r="P39" s="38">
        <v>0.82</v>
      </c>
      <c r="Q39" s="38">
        <v>0.82</v>
      </c>
      <c r="R39" s="38">
        <v>0.82</v>
      </c>
      <c r="S39" s="38">
        <v>0.82</v>
      </c>
      <c r="T39" s="38">
        <v>0.82</v>
      </c>
      <c r="U39" s="38">
        <v>0.82</v>
      </c>
      <c r="V39" s="38">
        <v>0.82</v>
      </c>
      <c r="W39" s="288">
        <v>0.82</v>
      </c>
      <c r="X39" s="38">
        <v>0.82</v>
      </c>
      <c r="Y39" s="38">
        <v>0.82</v>
      </c>
      <c r="Z39" s="38">
        <v>0.82</v>
      </c>
      <c r="AA39" s="38">
        <v>0.82</v>
      </c>
      <c r="AB39" s="38">
        <v>0.82</v>
      </c>
      <c r="AC39" s="38">
        <v>0.82</v>
      </c>
      <c r="AD39" s="38">
        <f>+AN39</f>
        <v>0.82</v>
      </c>
      <c r="AE39" s="38">
        <v>0.82</v>
      </c>
      <c r="AF39" s="38"/>
      <c r="AG39" s="38"/>
      <c r="AH39" s="38"/>
      <c r="AI39" s="38"/>
      <c r="AJ39" s="38"/>
      <c r="AK39" s="39">
        <v>0.82</v>
      </c>
      <c r="AL39" s="39">
        <v>0.82</v>
      </c>
      <c r="AM39" s="39">
        <v>0.82</v>
      </c>
      <c r="AN39" s="39">
        <v>0.82</v>
      </c>
      <c r="AO39" s="237">
        <f>+AN39/AC39</f>
        <v>1</v>
      </c>
      <c r="AP39" s="263">
        <f>(1/16)*14</f>
        <v>0.875</v>
      </c>
      <c r="AQ39" s="438" t="s">
        <v>254</v>
      </c>
      <c r="AR39" s="459" t="s">
        <v>234</v>
      </c>
      <c r="AS39" s="459" t="s">
        <v>234</v>
      </c>
      <c r="AT39" s="428" t="s">
        <v>160</v>
      </c>
      <c r="AU39" s="431" t="s">
        <v>161</v>
      </c>
      <c r="AV39" s="285"/>
    </row>
    <row r="40" spans="1:48" s="5" customFormat="1" ht="17.25" customHeight="1">
      <c r="A40" s="447"/>
      <c r="B40" s="445"/>
      <c r="C40" s="442"/>
      <c r="D40" s="457"/>
      <c r="E40" s="549"/>
      <c r="F40" s="549"/>
      <c r="G40" s="199" t="s">
        <v>9</v>
      </c>
      <c r="H40" s="207">
        <f>L40+R40+X40+AC40</f>
        <v>2015725664</v>
      </c>
      <c r="I40" s="66">
        <v>381526164</v>
      </c>
      <c r="J40" s="65">
        <v>351561042</v>
      </c>
      <c r="K40" s="69">
        <f>+J40+30000000</f>
        <v>381561042</v>
      </c>
      <c r="L40" s="40">
        <v>381526164</v>
      </c>
      <c r="M40" s="40">
        <v>480689000</v>
      </c>
      <c r="N40" s="69">
        <v>502000000</v>
      </c>
      <c r="O40" s="69">
        <v>502000000</v>
      </c>
      <c r="P40" s="69">
        <v>502000000</v>
      </c>
      <c r="Q40" s="69">
        <v>502000000</v>
      </c>
      <c r="R40" s="291">
        <v>480689000</v>
      </c>
      <c r="S40" s="69">
        <v>520000000</v>
      </c>
      <c r="T40" s="69">
        <v>522000000</v>
      </c>
      <c r="U40" s="99">
        <f>+AL40</f>
        <v>560912000</v>
      </c>
      <c r="V40" s="69">
        <v>522823500</v>
      </c>
      <c r="W40" s="173">
        <v>534037500</v>
      </c>
      <c r="X40" s="40">
        <v>529542500</v>
      </c>
      <c r="Y40" s="69">
        <v>583291800</v>
      </c>
      <c r="Z40" s="69">
        <v>583291800</v>
      </c>
      <c r="AA40" s="69">
        <v>583291800</v>
      </c>
      <c r="AB40" s="69">
        <v>576837000</v>
      </c>
      <c r="AC40" s="69">
        <v>623968000</v>
      </c>
      <c r="AD40" s="69">
        <f>+AN40</f>
        <v>623968000</v>
      </c>
      <c r="AE40" s="69">
        <v>537477000</v>
      </c>
      <c r="AF40" s="69"/>
      <c r="AG40" s="69"/>
      <c r="AH40" s="69"/>
      <c r="AI40" s="69"/>
      <c r="AJ40" s="69"/>
      <c r="AK40" s="40">
        <v>537202000</v>
      </c>
      <c r="AL40" s="40">
        <v>560912000</v>
      </c>
      <c r="AM40" s="40">
        <v>560912000</v>
      </c>
      <c r="AN40" s="40">
        <v>623968000</v>
      </c>
      <c r="AO40" s="237">
        <f>+AN40/AC40</f>
        <v>1</v>
      </c>
      <c r="AP40" s="208">
        <f>(L40+R40+X40+AN40)/H40</f>
        <v>1</v>
      </c>
      <c r="AQ40" s="439"/>
      <c r="AR40" s="460"/>
      <c r="AS40" s="460"/>
      <c r="AT40" s="429"/>
      <c r="AU40" s="432"/>
      <c r="AV40" s="285"/>
    </row>
    <row r="41" spans="1:48" s="33" customFormat="1" ht="17.25" customHeight="1" thickBot="1">
      <c r="A41" s="447"/>
      <c r="B41" s="445"/>
      <c r="C41" s="442"/>
      <c r="D41" s="457"/>
      <c r="E41" s="549"/>
      <c r="F41" s="549"/>
      <c r="G41" s="200" t="s">
        <v>10</v>
      </c>
      <c r="H41" s="360"/>
      <c r="I41" s="343"/>
      <c r="J41" s="323"/>
      <c r="K41" s="323"/>
      <c r="L41" s="324"/>
      <c r="M41" s="324"/>
      <c r="N41" s="325"/>
      <c r="O41" s="325"/>
      <c r="P41" s="325"/>
      <c r="Q41" s="325"/>
      <c r="R41" s="325"/>
      <c r="S41" s="325"/>
      <c r="T41" s="325"/>
      <c r="U41" s="325"/>
      <c r="V41" s="325"/>
      <c r="W41" s="326"/>
      <c r="X41" s="327"/>
      <c r="Y41" s="325"/>
      <c r="Z41" s="325"/>
      <c r="AA41" s="325"/>
      <c r="AB41" s="325"/>
      <c r="AC41" s="325"/>
      <c r="AD41" s="325"/>
      <c r="AE41" s="325"/>
      <c r="AF41" s="325"/>
      <c r="AG41" s="325"/>
      <c r="AH41" s="325"/>
      <c r="AI41" s="325"/>
      <c r="AJ41" s="325"/>
      <c r="AK41" s="324">
        <v>0</v>
      </c>
      <c r="AL41" s="324"/>
      <c r="AM41" s="324"/>
      <c r="AN41" s="324"/>
      <c r="AO41" s="344"/>
      <c r="AP41" s="342"/>
      <c r="AQ41" s="439"/>
      <c r="AR41" s="460"/>
      <c r="AS41" s="460"/>
      <c r="AT41" s="429"/>
      <c r="AU41" s="432"/>
      <c r="AV41" s="285"/>
    </row>
    <row r="42" spans="1:48" s="34" customFormat="1" ht="17.25" customHeight="1" thickBot="1">
      <c r="A42" s="447"/>
      <c r="B42" s="445"/>
      <c r="C42" s="442"/>
      <c r="D42" s="457"/>
      <c r="E42" s="549"/>
      <c r="F42" s="549"/>
      <c r="G42" s="199" t="s">
        <v>11</v>
      </c>
      <c r="H42" s="207">
        <f>L42+R42+X42+AA42</f>
        <v>164660572</v>
      </c>
      <c r="I42" s="343"/>
      <c r="J42" s="323"/>
      <c r="K42" s="323"/>
      <c r="L42" s="345"/>
      <c r="M42" s="98">
        <v>97152272</v>
      </c>
      <c r="N42" s="111">
        <v>110892918</v>
      </c>
      <c r="O42" s="111">
        <v>97152272</v>
      </c>
      <c r="P42" s="111">
        <v>97152272</v>
      </c>
      <c r="Q42" s="111">
        <v>97152272</v>
      </c>
      <c r="R42" s="111">
        <v>97152272</v>
      </c>
      <c r="S42" s="69">
        <f>4091967+2442733+19383000</f>
        <v>25917700</v>
      </c>
      <c r="T42" s="69">
        <f>4091967+2442733+19383000</f>
        <v>25917700</v>
      </c>
      <c r="U42" s="69">
        <f>4091967+2442733+19383000</f>
        <v>25917700</v>
      </c>
      <c r="V42" s="69">
        <v>25702333</v>
      </c>
      <c r="W42" s="173">
        <v>25702333</v>
      </c>
      <c r="X42" s="40">
        <v>25702333</v>
      </c>
      <c r="Y42" s="69">
        <v>44119467</v>
      </c>
      <c r="Z42" s="69">
        <v>44119467</v>
      </c>
      <c r="AA42" s="69">
        <v>41805967</v>
      </c>
      <c r="AB42" s="69">
        <v>41805967</v>
      </c>
      <c r="AC42" s="69">
        <v>41805967</v>
      </c>
      <c r="AD42" s="82">
        <f>+AN42</f>
        <v>41805967</v>
      </c>
      <c r="AE42" s="82"/>
      <c r="AF42" s="82"/>
      <c r="AG42" s="82"/>
      <c r="AH42" s="82"/>
      <c r="AI42" s="82"/>
      <c r="AJ42" s="82"/>
      <c r="AK42" s="40">
        <v>41805967</v>
      </c>
      <c r="AL42" s="40">
        <v>41805967</v>
      </c>
      <c r="AM42" s="40">
        <v>41805967</v>
      </c>
      <c r="AN42" s="40">
        <v>41805967</v>
      </c>
      <c r="AO42" s="237">
        <f>+AN42/AC42</f>
        <v>1</v>
      </c>
      <c r="AP42" s="216"/>
      <c r="AQ42" s="439"/>
      <c r="AR42" s="460"/>
      <c r="AS42" s="460"/>
      <c r="AT42" s="429"/>
      <c r="AU42" s="432"/>
      <c r="AV42" s="285"/>
    </row>
    <row r="43" spans="1:48" s="33" customFormat="1" ht="17.25" customHeight="1" thickBot="1">
      <c r="A43" s="447"/>
      <c r="B43" s="445"/>
      <c r="C43" s="442"/>
      <c r="D43" s="457"/>
      <c r="E43" s="549"/>
      <c r="F43" s="549"/>
      <c r="G43" s="200" t="s">
        <v>12</v>
      </c>
      <c r="H43" s="209">
        <f>+H39+H41</f>
        <v>0.82</v>
      </c>
      <c r="I43" s="72">
        <f>+I39+I41</f>
        <v>0.82</v>
      </c>
      <c r="J43" s="36">
        <f aca="true" t="shared" si="36" ref="J43:L44">+J39+J41</f>
        <v>0.82</v>
      </c>
      <c r="K43" s="72">
        <f t="shared" si="36"/>
        <v>0.82</v>
      </c>
      <c r="L43" s="70">
        <f t="shared" si="36"/>
        <v>0.82</v>
      </c>
      <c r="M43" s="70">
        <f>+M39+M41</f>
        <v>0.82</v>
      </c>
      <c r="N43" s="72">
        <v>0.82</v>
      </c>
      <c r="O43" s="72">
        <v>0.82</v>
      </c>
      <c r="P43" s="72">
        <v>0.82</v>
      </c>
      <c r="Q43" s="72">
        <v>0.82</v>
      </c>
      <c r="R43" s="72">
        <f aca="true" t="shared" si="37" ref="R43:AD44">+R39+R41</f>
        <v>0.82</v>
      </c>
      <c r="S43" s="72">
        <f t="shared" si="37"/>
        <v>0.82</v>
      </c>
      <c r="T43" s="72">
        <f t="shared" si="37"/>
        <v>0.82</v>
      </c>
      <c r="U43" s="72">
        <f t="shared" si="37"/>
        <v>0.82</v>
      </c>
      <c r="V43" s="72">
        <f t="shared" si="37"/>
        <v>0.82</v>
      </c>
      <c r="W43" s="177">
        <f t="shared" si="37"/>
        <v>0.82</v>
      </c>
      <c r="X43" s="72">
        <f aca="true" t="shared" si="38" ref="X43">+AN43</f>
        <v>0.82</v>
      </c>
      <c r="Y43" s="72">
        <f t="shared" si="37"/>
        <v>0.82</v>
      </c>
      <c r="Z43" s="72">
        <f t="shared" si="37"/>
        <v>0.82</v>
      </c>
      <c r="AA43" s="72">
        <f t="shared" si="37"/>
        <v>0.82</v>
      </c>
      <c r="AB43" s="72">
        <f t="shared" si="37"/>
        <v>0.82</v>
      </c>
      <c r="AC43" s="72">
        <f t="shared" si="37"/>
        <v>0.82</v>
      </c>
      <c r="AD43" s="72">
        <f t="shared" si="37"/>
        <v>0.82</v>
      </c>
      <c r="AE43" s="72">
        <f aca="true" t="shared" si="39" ref="AE43">+AE39+AE41</f>
        <v>0.82</v>
      </c>
      <c r="AF43" s="72"/>
      <c r="AG43" s="72"/>
      <c r="AH43" s="72"/>
      <c r="AI43" s="72"/>
      <c r="AJ43" s="72"/>
      <c r="AK43" s="72">
        <f aca="true" t="shared" si="40" ref="AK43">+AK39+AK41</f>
        <v>0.82</v>
      </c>
      <c r="AL43" s="72">
        <f aca="true" t="shared" si="41" ref="AL43:AN44">+AL39+AL41</f>
        <v>0.82</v>
      </c>
      <c r="AM43" s="72">
        <f t="shared" si="41"/>
        <v>0.82</v>
      </c>
      <c r="AN43" s="72">
        <f t="shared" si="41"/>
        <v>0.82</v>
      </c>
      <c r="AO43" s="237">
        <f aca="true" t="shared" si="42" ref="AO43:AO44">+AN43/AC43</f>
        <v>1</v>
      </c>
      <c r="AP43" s="263">
        <f>(1/16)*14</f>
        <v>0.875</v>
      </c>
      <c r="AQ43" s="439"/>
      <c r="AR43" s="460"/>
      <c r="AS43" s="460"/>
      <c r="AT43" s="429"/>
      <c r="AU43" s="432"/>
      <c r="AV43" s="285"/>
    </row>
    <row r="44" spans="1:48" s="5" customFormat="1" ht="17.25" customHeight="1" thickBot="1">
      <c r="A44" s="447"/>
      <c r="B44" s="470"/>
      <c r="C44" s="471"/>
      <c r="D44" s="469"/>
      <c r="E44" s="549"/>
      <c r="F44" s="549"/>
      <c r="G44" s="235" t="s">
        <v>13</v>
      </c>
      <c r="H44" s="210">
        <f>+H40+H42</f>
        <v>2180386236</v>
      </c>
      <c r="I44" s="81">
        <f>+I40+I42</f>
        <v>381526164</v>
      </c>
      <c r="J44" s="64">
        <f t="shared" si="36"/>
        <v>351561042</v>
      </c>
      <c r="K44" s="81">
        <f t="shared" si="36"/>
        <v>381561042</v>
      </c>
      <c r="L44" s="73">
        <f t="shared" si="36"/>
        <v>381526164</v>
      </c>
      <c r="M44" s="73">
        <f>+M40+M42</f>
        <v>577841272</v>
      </c>
      <c r="N44" s="81">
        <v>612892918</v>
      </c>
      <c r="O44" s="81">
        <v>599152272</v>
      </c>
      <c r="P44" s="81">
        <v>599152272</v>
      </c>
      <c r="Q44" s="81">
        <v>599152272</v>
      </c>
      <c r="R44" s="81">
        <f t="shared" si="37"/>
        <v>577841272</v>
      </c>
      <c r="S44" s="81">
        <f t="shared" si="37"/>
        <v>545917700</v>
      </c>
      <c r="T44" s="81">
        <f t="shared" si="37"/>
        <v>547917700</v>
      </c>
      <c r="U44" s="81">
        <f t="shared" si="37"/>
        <v>586829700</v>
      </c>
      <c r="V44" s="81">
        <f t="shared" si="37"/>
        <v>548525833</v>
      </c>
      <c r="W44" s="181">
        <f t="shared" si="37"/>
        <v>559739833</v>
      </c>
      <c r="X44" s="73">
        <f>X40+X42</f>
        <v>555244833</v>
      </c>
      <c r="Y44" s="81">
        <f aca="true" t="shared" si="43" ref="Y44:AE44">+Y40+Y42</f>
        <v>627411267</v>
      </c>
      <c r="Z44" s="81">
        <f t="shared" si="43"/>
        <v>627411267</v>
      </c>
      <c r="AA44" s="81">
        <f t="shared" si="43"/>
        <v>625097767</v>
      </c>
      <c r="AB44" s="81">
        <f t="shared" si="43"/>
        <v>618642967</v>
      </c>
      <c r="AC44" s="81">
        <f t="shared" si="43"/>
        <v>665773967</v>
      </c>
      <c r="AD44" s="81">
        <f t="shared" si="43"/>
        <v>665773967</v>
      </c>
      <c r="AE44" s="81">
        <f t="shared" si="43"/>
        <v>537477000</v>
      </c>
      <c r="AF44" s="81"/>
      <c r="AG44" s="81"/>
      <c r="AH44" s="81"/>
      <c r="AI44" s="81"/>
      <c r="AJ44" s="81"/>
      <c r="AK44" s="81">
        <f>+AK40+AK42</f>
        <v>579007967</v>
      </c>
      <c r="AL44" s="81">
        <f t="shared" si="41"/>
        <v>602717967</v>
      </c>
      <c r="AM44" s="81">
        <f t="shared" si="41"/>
        <v>602717967</v>
      </c>
      <c r="AN44" s="81">
        <f t="shared" si="41"/>
        <v>665773967</v>
      </c>
      <c r="AO44" s="237">
        <f t="shared" si="42"/>
        <v>1</v>
      </c>
      <c r="AP44" s="208">
        <f>(L44+R44+X44+AN44)/H44</f>
        <v>1</v>
      </c>
      <c r="AQ44" s="440"/>
      <c r="AR44" s="461"/>
      <c r="AS44" s="461"/>
      <c r="AT44" s="430"/>
      <c r="AU44" s="433"/>
      <c r="AV44" s="285"/>
    </row>
    <row r="45" spans="1:48" s="33" customFormat="1" ht="17.25" customHeight="1" thickBot="1">
      <c r="A45" s="542" t="s">
        <v>220</v>
      </c>
      <c r="B45" s="545">
        <v>7</v>
      </c>
      <c r="C45" s="441" t="s">
        <v>220</v>
      </c>
      <c r="D45" s="456" t="s">
        <v>89</v>
      </c>
      <c r="E45" s="549"/>
      <c r="F45" s="549"/>
      <c r="G45" s="238" t="s">
        <v>8</v>
      </c>
      <c r="H45" s="236">
        <v>1</v>
      </c>
      <c r="I45" s="331"/>
      <c r="J45" s="331"/>
      <c r="K45" s="331"/>
      <c r="L45" s="346"/>
      <c r="M45" s="346"/>
      <c r="N45" s="331"/>
      <c r="O45" s="331"/>
      <c r="P45" s="331"/>
      <c r="Q45" s="331"/>
      <c r="R45" s="331"/>
      <c r="S45" s="331"/>
      <c r="T45" s="331"/>
      <c r="U45" s="331"/>
      <c r="V45" s="331"/>
      <c r="W45" s="347"/>
      <c r="X45" s="331"/>
      <c r="Y45" s="331"/>
      <c r="Z45" s="331"/>
      <c r="AA45" s="38">
        <v>1</v>
      </c>
      <c r="AB45" s="38">
        <v>1</v>
      </c>
      <c r="AC45" s="38">
        <v>1</v>
      </c>
      <c r="AD45" s="38">
        <v>1</v>
      </c>
      <c r="AE45" s="38">
        <v>1</v>
      </c>
      <c r="AF45" s="38"/>
      <c r="AG45" s="38"/>
      <c r="AH45" s="38"/>
      <c r="AI45" s="38"/>
      <c r="AJ45" s="38"/>
      <c r="AK45" s="39">
        <v>0</v>
      </c>
      <c r="AL45" s="39">
        <v>0</v>
      </c>
      <c r="AM45" s="39">
        <v>0</v>
      </c>
      <c r="AN45" s="39">
        <v>1</v>
      </c>
      <c r="AO45" s="237">
        <f>+AN45/AC45</f>
        <v>1</v>
      </c>
      <c r="AP45" s="215">
        <f>+AO45/H45</f>
        <v>1</v>
      </c>
      <c r="AQ45" s="438" t="s">
        <v>255</v>
      </c>
      <c r="AR45" s="459" t="s">
        <v>234</v>
      </c>
      <c r="AS45" s="459" t="s">
        <v>234</v>
      </c>
      <c r="AT45" s="428" t="s">
        <v>268</v>
      </c>
      <c r="AU45" s="431" t="s">
        <v>224</v>
      </c>
      <c r="AV45" s="285"/>
    </row>
    <row r="46" spans="1:48" s="5" customFormat="1" ht="17.25" customHeight="1">
      <c r="A46" s="543"/>
      <c r="B46" s="546"/>
      <c r="C46" s="442"/>
      <c r="D46" s="457"/>
      <c r="E46" s="549"/>
      <c r="F46" s="549"/>
      <c r="G46" s="239" t="s">
        <v>9</v>
      </c>
      <c r="H46" s="207">
        <f>L46+R46+X46+AA46</f>
        <v>2843838</v>
      </c>
      <c r="I46" s="348"/>
      <c r="J46" s="349"/>
      <c r="K46" s="328"/>
      <c r="L46" s="336"/>
      <c r="M46" s="336"/>
      <c r="N46" s="328"/>
      <c r="O46" s="328"/>
      <c r="P46" s="328"/>
      <c r="Q46" s="328"/>
      <c r="R46" s="350"/>
      <c r="S46" s="328"/>
      <c r="T46" s="328"/>
      <c r="U46" s="351"/>
      <c r="V46" s="328"/>
      <c r="W46" s="352"/>
      <c r="X46" s="336"/>
      <c r="Y46" s="328"/>
      <c r="Z46" s="328"/>
      <c r="AA46" s="99">
        <f>35143838-32300000</f>
        <v>2843838</v>
      </c>
      <c r="AB46" s="69">
        <v>2843838</v>
      </c>
      <c r="AC46" s="69">
        <v>2843838</v>
      </c>
      <c r="AD46" s="69">
        <f>+AN46</f>
        <v>2843838</v>
      </c>
      <c r="AE46" s="69">
        <v>0</v>
      </c>
      <c r="AF46" s="69"/>
      <c r="AG46" s="69"/>
      <c r="AH46" s="69"/>
      <c r="AI46" s="69"/>
      <c r="AJ46" s="69"/>
      <c r="AK46" s="40">
        <v>0</v>
      </c>
      <c r="AL46" s="39">
        <v>0</v>
      </c>
      <c r="AM46" s="40">
        <v>0</v>
      </c>
      <c r="AN46" s="40">
        <v>2843838</v>
      </c>
      <c r="AO46" s="237">
        <f>+AN46/AC46</f>
        <v>1</v>
      </c>
      <c r="AP46" s="219">
        <f>(L46+R46+W46)/H46</f>
        <v>0</v>
      </c>
      <c r="AQ46" s="439"/>
      <c r="AR46" s="460"/>
      <c r="AS46" s="460"/>
      <c r="AT46" s="429"/>
      <c r="AU46" s="432"/>
      <c r="AV46" s="285"/>
    </row>
    <row r="47" spans="1:48" s="33" customFormat="1" ht="17.25" customHeight="1">
      <c r="A47" s="543"/>
      <c r="B47" s="546"/>
      <c r="C47" s="442"/>
      <c r="D47" s="457"/>
      <c r="E47" s="549"/>
      <c r="F47" s="549"/>
      <c r="G47" s="240" t="s">
        <v>10</v>
      </c>
      <c r="H47" s="360"/>
      <c r="I47" s="343"/>
      <c r="J47" s="323"/>
      <c r="K47" s="323"/>
      <c r="L47" s="324"/>
      <c r="M47" s="324"/>
      <c r="N47" s="325"/>
      <c r="O47" s="325"/>
      <c r="P47" s="325"/>
      <c r="Q47" s="325"/>
      <c r="R47" s="325"/>
      <c r="S47" s="325"/>
      <c r="T47" s="325"/>
      <c r="U47" s="325"/>
      <c r="V47" s="325"/>
      <c r="W47" s="326"/>
      <c r="X47" s="327"/>
      <c r="Y47" s="325"/>
      <c r="Z47" s="325"/>
      <c r="AA47" s="161"/>
      <c r="AB47" s="325"/>
      <c r="AC47" s="325"/>
      <c r="AD47" s="325"/>
      <c r="AE47" s="325"/>
      <c r="AF47" s="325"/>
      <c r="AG47" s="325"/>
      <c r="AH47" s="325"/>
      <c r="AI47" s="325"/>
      <c r="AJ47" s="325"/>
      <c r="AK47" s="324"/>
      <c r="AL47" s="324"/>
      <c r="AM47" s="324"/>
      <c r="AN47" s="324"/>
      <c r="AO47" s="193"/>
      <c r="AP47" s="342"/>
      <c r="AQ47" s="439"/>
      <c r="AR47" s="460"/>
      <c r="AS47" s="460"/>
      <c r="AT47" s="429"/>
      <c r="AU47" s="432"/>
      <c r="AV47" s="285"/>
    </row>
    <row r="48" spans="1:48" s="34" customFormat="1" ht="17.25" customHeight="1" thickBot="1">
      <c r="A48" s="543"/>
      <c r="B48" s="546"/>
      <c r="C48" s="442"/>
      <c r="D48" s="457"/>
      <c r="E48" s="549"/>
      <c r="F48" s="549"/>
      <c r="G48" s="239" t="s">
        <v>11</v>
      </c>
      <c r="H48" s="360"/>
      <c r="I48" s="343"/>
      <c r="J48" s="323"/>
      <c r="K48" s="323"/>
      <c r="L48" s="345"/>
      <c r="M48" s="345"/>
      <c r="N48" s="353"/>
      <c r="O48" s="353"/>
      <c r="P48" s="353"/>
      <c r="Q48" s="353"/>
      <c r="R48" s="353"/>
      <c r="S48" s="328"/>
      <c r="T48" s="328"/>
      <c r="U48" s="328"/>
      <c r="V48" s="328"/>
      <c r="W48" s="352"/>
      <c r="X48" s="336"/>
      <c r="Y48" s="328"/>
      <c r="Z48" s="328"/>
      <c r="AA48" s="82"/>
      <c r="AB48" s="357"/>
      <c r="AC48" s="357"/>
      <c r="AD48" s="357"/>
      <c r="AE48" s="357"/>
      <c r="AF48" s="357"/>
      <c r="AG48" s="357"/>
      <c r="AH48" s="357"/>
      <c r="AI48" s="357"/>
      <c r="AJ48" s="357"/>
      <c r="AK48" s="336"/>
      <c r="AL48" s="336"/>
      <c r="AM48" s="336"/>
      <c r="AN48" s="336"/>
      <c r="AO48" s="193">
        <v>0</v>
      </c>
      <c r="AP48" s="216"/>
      <c r="AQ48" s="439"/>
      <c r="AR48" s="460"/>
      <c r="AS48" s="460"/>
      <c r="AT48" s="429"/>
      <c r="AU48" s="432"/>
      <c r="AV48" s="285"/>
    </row>
    <row r="49" spans="1:48" s="33" customFormat="1" ht="17.25" customHeight="1" thickBot="1">
      <c r="A49" s="543"/>
      <c r="B49" s="546"/>
      <c r="C49" s="442"/>
      <c r="D49" s="457"/>
      <c r="E49" s="549"/>
      <c r="F49" s="549"/>
      <c r="G49" s="240" t="s">
        <v>12</v>
      </c>
      <c r="H49" s="209">
        <f>+H45+H47</f>
        <v>1</v>
      </c>
      <c r="I49" s="327"/>
      <c r="J49" s="327"/>
      <c r="K49" s="327"/>
      <c r="L49" s="324"/>
      <c r="M49" s="324"/>
      <c r="N49" s="327"/>
      <c r="O49" s="327"/>
      <c r="P49" s="327"/>
      <c r="Q49" s="327"/>
      <c r="R49" s="327"/>
      <c r="S49" s="327"/>
      <c r="T49" s="327"/>
      <c r="U49" s="327"/>
      <c r="V49" s="327"/>
      <c r="W49" s="354"/>
      <c r="X49" s="327"/>
      <c r="Y49" s="327"/>
      <c r="Z49" s="327"/>
      <c r="AA49" s="72">
        <f aca="true" t="shared" si="44" ref="AA49:AN49">+AA45+AA47</f>
        <v>1</v>
      </c>
      <c r="AB49" s="72">
        <f t="shared" si="44"/>
        <v>1</v>
      </c>
      <c r="AC49" s="72">
        <f t="shared" si="44"/>
        <v>1</v>
      </c>
      <c r="AD49" s="72">
        <f t="shared" si="44"/>
        <v>1</v>
      </c>
      <c r="AE49" s="72">
        <f aca="true" t="shared" si="45" ref="AE49">+AE45+AE47</f>
        <v>1</v>
      </c>
      <c r="AF49" s="72"/>
      <c r="AG49" s="72"/>
      <c r="AH49" s="72"/>
      <c r="AI49" s="72"/>
      <c r="AJ49" s="72"/>
      <c r="AK49" s="72">
        <f t="shared" si="44"/>
        <v>0</v>
      </c>
      <c r="AL49" s="72">
        <f t="shared" si="44"/>
        <v>0</v>
      </c>
      <c r="AM49" s="72">
        <f t="shared" si="44"/>
        <v>0</v>
      </c>
      <c r="AN49" s="72">
        <f t="shared" si="44"/>
        <v>1</v>
      </c>
      <c r="AO49" s="237">
        <f>+AN49/AC49</f>
        <v>1</v>
      </c>
      <c r="AP49" s="215">
        <f>+AO49/H49</f>
        <v>1</v>
      </c>
      <c r="AQ49" s="439"/>
      <c r="AR49" s="460"/>
      <c r="AS49" s="460"/>
      <c r="AT49" s="429"/>
      <c r="AU49" s="432"/>
      <c r="AV49" s="285"/>
    </row>
    <row r="50" spans="1:48" s="5" customFormat="1" ht="17.25" customHeight="1" thickBot="1">
      <c r="A50" s="544"/>
      <c r="B50" s="547"/>
      <c r="C50" s="443"/>
      <c r="D50" s="458"/>
      <c r="E50" s="550"/>
      <c r="F50" s="550"/>
      <c r="G50" s="241" t="s">
        <v>13</v>
      </c>
      <c r="H50" s="210">
        <f>+H46+H48</f>
        <v>2843838</v>
      </c>
      <c r="I50" s="333"/>
      <c r="J50" s="333"/>
      <c r="K50" s="333"/>
      <c r="L50" s="355"/>
      <c r="M50" s="355"/>
      <c r="N50" s="333"/>
      <c r="O50" s="333"/>
      <c r="P50" s="333"/>
      <c r="Q50" s="333"/>
      <c r="R50" s="333"/>
      <c r="S50" s="333"/>
      <c r="T50" s="333"/>
      <c r="U50" s="333"/>
      <c r="V50" s="333"/>
      <c r="W50" s="356"/>
      <c r="X50" s="355"/>
      <c r="Y50" s="333"/>
      <c r="Z50" s="333"/>
      <c r="AA50" s="81"/>
      <c r="AB50" s="81">
        <f>+AB48+AB46</f>
        <v>2843838</v>
      </c>
      <c r="AC50" s="81">
        <f>+AC48+AC46</f>
        <v>2843838</v>
      </c>
      <c r="AD50" s="81">
        <f>+AD48+AD46</f>
        <v>2843838</v>
      </c>
      <c r="AE50" s="81">
        <f>+AE46+AE48</f>
        <v>0</v>
      </c>
      <c r="AF50" s="81"/>
      <c r="AG50" s="81"/>
      <c r="AH50" s="81"/>
      <c r="AI50" s="81"/>
      <c r="AJ50" s="81"/>
      <c r="AK50" s="81">
        <f>+AK46+AK48</f>
        <v>0</v>
      </c>
      <c r="AL50" s="81">
        <f aca="true" t="shared" si="46" ref="AL50:AN50">+AL46+AL48</f>
        <v>0</v>
      </c>
      <c r="AM50" s="81">
        <f>+AM48+AM46</f>
        <v>0</v>
      </c>
      <c r="AN50" s="81">
        <f t="shared" si="46"/>
        <v>2843838</v>
      </c>
      <c r="AO50" s="237">
        <f>+AN50/AC50</f>
        <v>1</v>
      </c>
      <c r="AP50" s="219">
        <f>(L50+R50+W50)/H50</f>
        <v>0</v>
      </c>
      <c r="AQ50" s="440"/>
      <c r="AR50" s="461"/>
      <c r="AS50" s="461"/>
      <c r="AT50" s="430"/>
      <c r="AU50" s="433"/>
      <c r="AV50" s="285"/>
    </row>
    <row r="51" spans="1:47" ht="17.25" customHeight="1" thickBot="1">
      <c r="A51" s="498" t="s">
        <v>14</v>
      </c>
      <c r="B51" s="499"/>
      <c r="C51" s="499"/>
      <c r="D51" s="499"/>
      <c r="E51" s="499"/>
      <c r="F51" s="500"/>
      <c r="G51" s="150" t="s">
        <v>9</v>
      </c>
      <c r="H51" s="67">
        <f>+H10+H16+H22+H28+H34+H40+H46</f>
        <v>13075510100</v>
      </c>
      <c r="I51" s="67">
        <f aca="true" t="shared" si="47" ref="I51">+I10+I16+I22+I28+I34+I40</f>
        <v>2226083019</v>
      </c>
      <c r="J51" s="67">
        <f>+J10+J16+J22+J28+J34+J40</f>
        <v>1682062738</v>
      </c>
      <c r="K51" s="67">
        <f>+K10+K16+K22+K28+K34+K40</f>
        <v>2358891062</v>
      </c>
      <c r="L51" s="67">
        <f>+L10+L16+L22+L28+L34+L40</f>
        <v>2086658764</v>
      </c>
      <c r="M51" s="67">
        <f aca="true" t="shared" si="48" ref="M51">+M10+M16+M22+M28+M34+M40</f>
        <v>2267929500</v>
      </c>
      <c r="N51" s="67">
        <f>+N10+N16+N22+N28+N34+N40</f>
        <v>2289823000</v>
      </c>
      <c r="O51" s="67">
        <f aca="true" t="shared" si="49" ref="O51:Z51">+O10+O16+O22+O28+O34+O40</f>
        <v>2289823000</v>
      </c>
      <c r="P51" s="67">
        <f t="shared" si="49"/>
        <v>2289823000</v>
      </c>
      <c r="Q51" s="67">
        <f>+Q10+Q16+Q22+Q28+Q34+Q40</f>
        <v>2288455160</v>
      </c>
      <c r="R51" s="67">
        <f>+R10+R16+R22+R28+R34+R40</f>
        <v>2076203613</v>
      </c>
      <c r="S51" s="67">
        <f t="shared" si="49"/>
        <v>3517000000</v>
      </c>
      <c r="T51" s="67">
        <f t="shared" si="49"/>
        <v>3519000000</v>
      </c>
      <c r="U51" s="67">
        <f>+U10+U16+U22+U28+U34+U40</f>
        <v>2270088500</v>
      </c>
      <c r="V51" s="67">
        <f>+V10+V16+V22+V28+V34+V40</f>
        <v>4230632160</v>
      </c>
      <c r="W51" s="186">
        <f t="shared" si="49"/>
        <v>5392090013</v>
      </c>
      <c r="X51" s="67">
        <f t="shared" si="49"/>
        <v>5240588317</v>
      </c>
      <c r="Y51" s="67">
        <f t="shared" si="49"/>
        <v>2334265000</v>
      </c>
      <c r="Z51" s="67">
        <f t="shared" si="49"/>
        <v>2334265000</v>
      </c>
      <c r="AA51" s="67">
        <f>+AA10+AA16+AA22+AA28+AA34+AA40+AA46</f>
        <v>2334265000</v>
      </c>
      <c r="AB51" s="67">
        <f>+AB10+AB16+AB22+AB28+AB34+AB40+AB50</f>
        <v>3309770192</v>
      </c>
      <c r="AC51" s="67">
        <f>+AC10+AC16+AC22+AC28+AC34+AC40+AC50</f>
        <v>3309770192</v>
      </c>
      <c r="AD51" s="67">
        <f>+AD10+AD16+AD22+AD28+AD34+AD40+AD50</f>
        <v>3270913954</v>
      </c>
      <c r="AE51" s="67">
        <f aca="true" t="shared" si="50" ref="AE51">+AE10+AE16+AE22+AE28+AE34+AE40</f>
        <v>1170342000</v>
      </c>
      <c r="AF51" s="67"/>
      <c r="AG51" s="67"/>
      <c r="AH51" s="67"/>
      <c r="AI51" s="67"/>
      <c r="AJ51" s="67"/>
      <c r="AK51" s="67">
        <f>+AK10+AK16+AK22+AK28+AK34+AK40</f>
        <v>1107510400</v>
      </c>
      <c r="AL51" s="67">
        <f>+AL10+AL16+AL22+AL28+AL34+AL40</f>
        <v>1412573161</v>
      </c>
      <c r="AM51" s="67">
        <f>+AM10+AM16+AM22+AM28+AM34+AM40</f>
        <v>1556739140</v>
      </c>
      <c r="AN51" s="67">
        <f>+AN10+AN16+AN22+AN28+AN34+AN40+AN46</f>
        <v>3270913954</v>
      </c>
      <c r="AO51" s="237">
        <f aca="true" t="shared" si="51" ref="AO51:AO53">+AN51/AC51</f>
        <v>0.9882601402073417</v>
      </c>
      <c r="AP51" s="242"/>
      <c r="AQ51" s="528"/>
      <c r="AR51" s="529"/>
      <c r="AS51" s="529"/>
      <c r="AT51" s="529"/>
      <c r="AU51" s="530"/>
    </row>
    <row r="52" spans="1:47" ht="17.25" customHeight="1" thickBot="1">
      <c r="A52" s="498"/>
      <c r="B52" s="499"/>
      <c r="C52" s="499"/>
      <c r="D52" s="499"/>
      <c r="E52" s="499"/>
      <c r="F52" s="500"/>
      <c r="G52" s="151" t="s">
        <v>11</v>
      </c>
      <c r="H52" s="66">
        <f>+H12+H18+H24+H30+H36+H42+H48</f>
        <v>6115227058</v>
      </c>
      <c r="I52" s="67">
        <f aca="true" t="shared" si="52" ref="I52:R52">+I12+I18+I24+I30+I36+I42</f>
        <v>0</v>
      </c>
      <c r="J52" s="66">
        <f t="shared" si="52"/>
        <v>0</v>
      </c>
      <c r="K52" s="348"/>
      <c r="L52" s="348"/>
      <c r="M52" s="67">
        <f t="shared" si="52"/>
        <v>1418349969</v>
      </c>
      <c r="N52" s="66">
        <f t="shared" si="52"/>
        <v>1418349969</v>
      </c>
      <c r="O52" s="66">
        <f t="shared" si="52"/>
        <v>1418349969</v>
      </c>
      <c r="P52" s="66">
        <f t="shared" si="52"/>
        <v>1418349969</v>
      </c>
      <c r="Q52" s="66">
        <f t="shared" si="52"/>
        <v>1418349969</v>
      </c>
      <c r="R52" s="66">
        <f t="shared" si="52"/>
        <v>1300400493</v>
      </c>
      <c r="S52" s="66">
        <f aca="true" t="shared" si="53" ref="S52:AA52">+S12+S18+S24+S30+S36+S42</f>
        <v>801402315</v>
      </c>
      <c r="T52" s="66">
        <f>+T12+T18+T24+T30+T36+T42</f>
        <v>772462148</v>
      </c>
      <c r="U52" s="66">
        <f>+U12+U18+U24+U30+U36+U42</f>
        <v>772462148</v>
      </c>
      <c r="V52" s="66">
        <f t="shared" si="53"/>
        <v>763100014</v>
      </c>
      <c r="W52" s="187">
        <f t="shared" si="53"/>
        <v>763100014</v>
      </c>
      <c r="X52" s="66">
        <f t="shared" si="53"/>
        <v>727518501</v>
      </c>
      <c r="Y52" s="66">
        <f t="shared" si="53"/>
        <v>4090267631</v>
      </c>
      <c r="Z52" s="66">
        <f t="shared" si="53"/>
        <v>4090267631</v>
      </c>
      <c r="AA52" s="66">
        <f t="shared" si="53"/>
        <v>4087308064</v>
      </c>
      <c r="AB52" s="66">
        <f>+AB12+AB18+AB24+AB30+AB36+AB42+AB48</f>
        <v>4087293354</v>
      </c>
      <c r="AC52" s="66">
        <f>+AC12+AC18+AC24+AC30+AC36+AC42+AC48</f>
        <v>4087293056</v>
      </c>
      <c r="AD52" s="66">
        <f aca="true" t="shared" si="54" ref="AD52:AE52">+AD12+AD18+AD24+AD30+AD36+AD42+AD48</f>
        <v>4049541744</v>
      </c>
      <c r="AE52" s="66">
        <f t="shared" si="54"/>
        <v>0</v>
      </c>
      <c r="AF52" s="66"/>
      <c r="AG52" s="66"/>
      <c r="AH52" s="66"/>
      <c r="AI52" s="66"/>
      <c r="AJ52" s="66"/>
      <c r="AK52" s="66">
        <f>+AK12+AK18+AK24+AK30+AK36+AK42</f>
        <v>480762633</v>
      </c>
      <c r="AL52" s="66">
        <f>+AL12+AL18+AL24+AL30+AL36+AL42</f>
        <v>1649115593</v>
      </c>
      <c r="AM52" s="66">
        <f>+AM12+AM18+AM24+AM30+AM36+AM42</f>
        <v>2735423868</v>
      </c>
      <c r="AN52" s="66">
        <f>+AN12+AN18+AN24+AN30+AN36+AN42</f>
        <v>4049541744</v>
      </c>
      <c r="AO52" s="237">
        <f t="shared" si="51"/>
        <v>0.9907637373971552</v>
      </c>
      <c r="AP52" s="197"/>
      <c r="AQ52" s="531"/>
      <c r="AR52" s="532"/>
      <c r="AS52" s="532"/>
      <c r="AT52" s="532"/>
      <c r="AU52" s="533"/>
    </row>
    <row r="53" spans="1:50" ht="17.25" customHeight="1" thickBot="1">
      <c r="A53" s="501"/>
      <c r="B53" s="502"/>
      <c r="C53" s="502"/>
      <c r="D53" s="502"/>
      <c r="E53" s="502"/>
      <c r="F53" s="503"/>
      <c r="G53" s="152" t="s">
        <v>14</v>
      </c>
      <c r="H53" s="68">
        <f>+H51+H52</f>
        <v>19190737158</v>
      </c>
      <c r="I53" s="83">
        <f aca="true" t="shared" si="55" ref="I53:R53">+I51+I52</f>
        <v>2226083019</v>
      </c>
      <c r="J53" s="68">
        <f t="shared" si="55"/>
        <v>1682062738</v>
      </c>
      <c r="K53" s="83">
        <f t="shared" si="55"/>
        <v>2358891062</v>
      </c>
      <c r="L53" s="83">
        <f t="shared" si="55"/>
        <v>2086658764</v>
      </c>
      <c r="M53" s="83">
        <f t="shared" si="55"/>
        <v>3686279469</v>
      </c>
      <c r="N53" s="83">
        <f t="shared" si="55"/>
        <v>3708172969</v>
      </c>
      <c r="O53" s="83">
        <f t="shared" si="55"/>
        <v>3708172969</v>
      </c>
      <c r="P53" s="83">
        <f t="shared" si="55"/>
        <v>3708172969</v>
      </c>
      <c r="Q53" s="83">
        <f t="shared" si="55"/>
        <v>3706805129</v>
      </c>
      <c r="R53" s="83">
        <f t="shared" si="55"/>
        <v>3376604106</v>
      </c>
      <c r="S53" s="83">
        <f aca="true" t="shared" si="56" ref="S53:AK53">+S51+S52</f>
        <v>4318402315</v>
      </c>
      <c r="T53" s="83">
        <f t="shared" si="56"/>
        <v>4291462148</v>
      </c>
      <c r="U53" s="83">
        <f>+U51+U52</f>
        <v>3042550648</v>
      </c>
      <c r="V53" s="83">
        <f t="shared" si="56"/>
        <v>4993732174</v>
      </c>
      <c r="W53" s="188">
        <f t="shared" si="56"/>
        <v>6155190027</v>
      </c>
      <c r="X53" s="191">
        <f t="shared" si="56"/>
        <v>5968106818</v>
      </c>
      <c r="Y53" s="191">
        <f>+Y51+Y52</f>
        <v>6424532631</v>
      </c>
      <c r="Z53" s="191">
        <f t="shared" si="56"/>
        <v>6424532631</v>
      </c>
      <c r="AA53" s="191">
        <f t="shared" si="56"/>
        <v>6421573064</v>
      </c>
      <c r="AB53" s="191">
        <f>+AB51+AB52</f>
        <v>7397063546</v>
      </c>
      <c r="AC53" s="191">
        <f t="shared" si="56"/>
        <v>7397063248</v>
      </c>
      <c r="AD53" s="191">
        <f t="shared" si="56"/>
        <v>7320455698</v>
      </c>
      <c r="AE53" s="191">
        <f aca="true" t="shared" si="57" ref="AE53">+AE51+AE52</f>
        <v>1170342000</v>
      </c>
      <c r="AF53" s="191"/>
      <c r="AG53" s="191"/>
      <c r="AH53" s="191"/>
      <c r="AI53" s="191"/>
      <c r="AJ53" s="191"/>
      <c r="AK53" s="191">
        <f t="shared" si="56"/>
        <v>1588273033</v>
      </c>
      <c r="AL53" s="191">
        <f>+AL51+AL52</f>
        <v>3061688754</v>
      </c>
      <c r="AM53" s="191">
        <f>+AM51+AM52</f>
        <v>4292163008</v>
      </c>
      <c r="AN53" s="191">
        <f>+AN51+AN52</f>
        <v>7320455698</v>
      </c>
      <c r="AO53" s="237">
        <f t="shared" si="51"/>
        <v>0.9896435183218539</v>
      </c>
      <c r="AP53" s="197"/>
      <c r="AQ53" s="534"/>
      <c r="AR53" s="535"/>
      <c r="AS53" s="535"/>
      <c r="AT53" s="535"/>
      <c r="AU53" s="536"/>
      <c r="AV53" s="286"/>
      <c r="AW53" s="6"/>
      <c r="AX53" s="6"/>
    </row>
    <row r="54" spans="1:47" ht="17.25" customHeight="1">
      <c r="A54" s="541"/>
      <c r="B54" s="541"/>
      <c r="C54" s="541"/>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41"/>
      <c r="AL54" s="541"/>
      <c r="AM54" s="541"/>
      <c r="AN54" s="541"/>
      <c r="AO54" s="541"/>
      <c r="AP54" s="541"/>
      <c r="AQ54" s="541"/>
      <c r="AR54" s="541"/>
      <c r="AS54" s="541"/>
      <c r="AT54" s="541"/>
      <c r="AU54" s="541"/>
    </row>
    <row r="55" spans="30:40" ht="17.25" customHeight="1">
      <c r="AD55" s="162"/>
      <c r="AL55" s="163"/>
      <c r="AN55" s="102"/>
    </row>
    <row r="56" spans="1:40" ht="17.25" customHeight="1">
      <c r="A56" s="146" t="s">
        <v>201</v>
      </c>
      <c r="G56" s="146"/>
      <c r="H56" s="1"/>
      <c r="I56" s="1"/>
      <c r="J56" s="1"/>
      <c r="K56" s="1"/>
      <c r="L56" s="1"/>
      <c r="M56" s="1"/>
      <c r="AA56" s="162"/>
      <c r="AM56" s="24"/>
      <c r="AN56" s="24"/>
    </row>
    <row r="57" spans="1:40" ht="17.25" customHeight="1">
      <c r="A57" s="184" t="s">
        <v>202</v>
      </c>
      <c r="B57" s="537" t="s">
        <v>203</v>
      </c>
      <c r="C57" s="538"/>
      <c r="D57" s="538"/>
      <c r="E57" s="539"/>
      <c r="F57" s="540" t="s">
        <v>204</v>
      </c>
      <c r="G57" s="540"/>
      <c r="H57" s="540"/>
      <c r="AM57" s="24"/>
      <c r="AN57" s="102"/>
    </row>
    <row r="58" spans="1:40" ht="13.5" customHeight="1">
      <c r="A58" s="185">
        <v>11</v>
      </c>
      <c r="B58" s="185" t="s">
        <v>205</v>
      </c>
      <c r="C58" s="185"/>
      <c r="D58" s="185"/>
      <c r="E58" s="185"/>
      <c r="F58" s="504" t="s">
        <v>206</v>
      </c>
      <c r="G58" s="504"/>
      <c r="H58" s="504"/>
      <c r="AM58" s="24"/>
      <c r="AN58" s="24"/>
    </row>
    <row r="59" spans="39:40" ht="17.25" customHeight="1">
      <c r="AM59" s="24"/>
      <c r="AN59" s="24"/>
    </row>
  </sheetData>
  <autoFilter ref="B8:D53"/>
  <mergeCells count="98">
    <mergeCell ref="AQ51:AU53"/>
    <mergeCell ref="B57:E57"/>
    <mergeCell ref="AS45:AS50"/>
    <mergeCell ref="AT45:AT50"/>
    <mergeCell ref="AU45:AU50"/>
    <mergeCell ref="AR45:AR50"/>
    <mergeCell ref="F57:H57"/>
    <mergeCell ref="A54:AU54"/>
    <mergeCell ref="A45:A50"/>
    <mergeCell ref="B45:B50"/>
    <mergeCell ref="C45:C50"/>
    <mergeCell ref="D45:D50"/>
    <mergeCell ref="AQ45:AQ50"/>
    <mergeCell ref="F9:F50"/>
    <mergeCell ref="E9:E50"/>
    <mergeCell ref="C15:C20"/>
    <mergeCell ref="A51:F53"/>
    <mergeCell ref="AT21:AT26"/>
    <mergeCell ref="B15:B20"/>
    <mergeCell ref="F58:H58"/>
    <mergeCell ref="A1:E3"/>
    <mergeCell ref="F3:AL3"/>
    <mergeCell ref="F1:AU1"/>
    <mergeCell ref="F2:AU2"/>
    <mergeCell ref="AK6:AN6"/>
    <mergeCell ref="AO6:AO8"/>
    <mergeCell ref="AR6:AR8"/>
    <mergeCell ref="A6:A8"/>
    <mergeCell ref="AS6:AS8"/>
    <mergeCell ref="AT6:AT8"/>
    <mergeCell ref="AU6:AU8"/>
    <mergeCell ref="AQ6:AQ8"/>
    <mergeCell ref="AM3:AU3"/>
    <mergeCell ref="A4:P4"/>
    <mergeCell ref="A5:P5"/>
    <mergeCell ref="C27:C32"/>
    <mergeCell ref="C33:C38"/>
    <mergeCell ref="A27:A32"/>
    <mergeCell ref="B6:D7"/>
    <mergeCell ref="E6:E8"/>
    <mergeCell ref="I7:L7"/>
    <mergeCell ref="I6:AJ6"/>
    <mergeCell ref="M7:R7"/>
    <mergeCell ref="S7:X7"/>
    <mergeCell ref="Y7:AD7"/>
    <mergeCell ref="Q4:AU4"/>
    <mergeCell ref="F6:F8"/>
    <mergeCell ref="G6:G8"/>
    <mergeCell ref="AQ21:AQ26"/>
    <mergeCell ref="AR21:AR26"/>
    <mergeCell ref="H6:H8"/>
    <mergeCell ref="AP6:AP8"/>
    <mergeCell ref="Q5:AU5"/>
    <mergeCell ref="AK7:AN7"/>
    <mergeCell ref="AE7:AJ7"/>
    <mergeCell ref="AR9:AR14"/>
    <mergeCell ref="AT15:AT20"/>
    <mergeCell ref="AU15:AU20"/>
    <mergeCell ref="AS9:AS14"/>
    <mergeCell ref="AT9:AT14"/>
    <mergeCell ref="AS15:AS20"/>
    <mergeCell ref="AU9:AU14"/>
    <mergeCell ref="A33:A44"/>
    <mergeCell ref="A9:A26"/>
    <mergeCell ref="B9:B14"/>
    <mergeCell ref="C9:C14"/>
    <mergeCell ref="D9:D14"/>
    <mergeCell ref="D21:D26"/>
    <mergeCell ref="D27:D32"/>
    <mergeCell ref="D33:D38"/>
    <mergeCell ref="B27:B32"/>
    <mergeCell ref="B33:B38"/>
    <mergeCell ref="D15:D20"/>
    <mergeCell ref="B39:B44"/>
    <mergeCell ref="C39:C44"/>
    <mergeCell ref="D39:D44"/>
    <mergeCell ref="AQ9:AQ14"/>
    <mergeCell ref="AQ15:AQ20"/>
    <mergeCell ref="C21:C26"/>
    <mergeCell ref="B21:B26"/>
    <mergeCell ref="AT39:AT44"/>
    <mergeCell ref="AS39:AS44"/>
    <mergeCell ref="AQ39:AQ44"/>
    <mergeCell ref="AS27:AS32"/>
    <mergeCell ref="AQ33:AQ38"/>
    <mergeCell ref="AR33:AR38"/>
    <mergeCell ref="AS33:AS38"/>
    <mergeCell ref="AS21:AS26"/>
    <mergeCell ref="AQ27:AQ32"/>
    <mergeCell ref="AR27:AR32"/>
    <mergeCell ref="AR15:AR20"/>
    <mergeCell ref="AR39:AR44"/>
    <mergeCell ref="AU21:AU26"/>
    <mergeCell ref="AU39:AU44"/>
    <mergeCell ref="AT33:AT38"/>
    <mergeCell ref="AU33:AU38"/>
    <mergeCell ref="AT27:AT32"/>
    <mergeCell ref="AU27:AU32"/>
  </mergeCells>
  <printOptions horizontalCentered="1" verticalCentered="1"/>
  <pageMargins left="0" right="0" top="0" bottom="0.3937007874015748" header="0.31496062992125984" footer="0.31496062992125984"/>
  <pageSetup fitToHeight="0" horizontalDpi="600" verticalDpi="600" orientation="landscape" paperSize="9" scale="54"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45"/>
  <sheetViews>
    <sheetView tabSelected="1" zoomScale="66" zoomScaleNormal="66" zoomScaleSheetLayoutView="80" workbookViewId="0" topLeftCell="A1">
      <selection activeCell="I12" sqref="I12"/>
    </sheetView>
  </sheetViews>
  <sheetFormatPr defaultColWidth="11.421875" defaultRowHeight="18" customHeight="1"/>
  <cols>
    <col min="1" max="1" width="6.8515625" style="9" customWidth="1"/>
    <col min="2" max="2" width="11.140625" style="9" customWidth="1"/>
    <col min="3" max="3" width="20.140625" style="251" customWidth="1"/>
    <col min="4" max="4" width="6.28125" style="9" customWidth="1"/>
    <col min="5" max="5" width="5.7109375" style="9" customWidth="1"/>
    <col min="6" max="6" width="6.57421875" style="9" customWidth="1"/>
    <col min="7" max="8" width="7.7109375" style="258" customWidth="1"/>
    <col min="9" max="10" width="11.421875" style="258" customWidth="1"/>
    <col min="11" max="11" width="9.140625" style="258" customWidth="1"/>
    <col min="12" max="12" width="10.140625" style="258" customWidth="1"/>
    <col min="13" max="13" width="10.57421875" style="258" customWidth="1"/>
    <col min="14" max="14" width="9.140625" style="257" customWidth="1"/>
    <col min="15" max="15" width="11.57421875" style="257" customWidth="1"/>
    <col min="16" max="16" width="7.28125" style="10" customWidth="1"/>
    <col min="17" max="17" width="8.00390625" style="10" customWidth="1"/>
    <col min="18" max="18" width="7.7109375" style="10" customWidth="1"/>
    <col min="19" max="19" width="6.421875" style="10" customWidth="1"/>
    <col min="20" max="20" width="9.7109375" style="10" customWidth="1"/>
    <col min="21" max="21" width="11.57421875" style="10" customWidth="1"/>
    <col min="22" max="22" width="45.57421875" style="280" customWidth="1"/>
    <col min="23" max="23" width="17.8515625" style="183" customWidth="1"/>
    <col min="24" max="24" width="17.140625" style="13" customWidth="1"/>
    <col min="25" max="60" width="11.421875" style="13" customWidth="1"/>
    <col min="61" max="16384" width="11.421875" style="9" customWidth="1"/>
  </cols>
  <sheetData>
    <row r="1" spans="1:23" s="11" customFormat="1" ht="33" customHeight="1">
      <c r="A1" s="505"/>
      <c r="B1" s="506"/>
      <c r="C1" s="506"/>
      <c r="D1" s="570" t="s">
        <v>192</v>
      </c>
      <c r="E1" s="571"/>
      <c r="F1" s="571"/>
      <c r="G1" s="571"/>
      <c r="H1" s="571"/>
      <c r="I1" s="571"/>
      <c r="J1" s="571"/>
      <c r="K1" s="571"/>
      <c r="L1" s="571"/>
      <c r="M1" s="571"/>
      <c r="N1" s="571"/>
      <c r="O1" s="571"/>
      <c r="P1" s="571"/>
      <c r="Q1" s="571"/>
      <c r="R1" s="571"/>
      <c r="S1" s="571"/>
      <c r="T1" s="571"/>
      <c r="U1" s="571"/>
      <c r="V1" s="572"/>
      <c r="W1" s="183"/>
    </row>
    <row r="2" spans="1:23" s="11" customFormat="1" ht="48.75" customHeight="1">
      <c r="A2" s="508"/>
      <c r="B2" s="509"/>
      <c r="C2" s="509"/>
      <c r="D2" s="573" t="s">
        <v>207</v>
      </c>
      <c r="E2" s="574"/>
      <c r="F2" s="574"/>
      <c r="G2" s="574"/>
      <c r="H2" s="574"/>
      <c r="I2" s="574"/>
      <c r="J2" s="574"/>
      <c r="K2" s="574"/>
      <c r="L2" s="574"/>
      <c r="M2" s="574"/>
      <c r="N2" s="574"/>
      <c r="O2" s="574"/>
      <c r="P2" s="574"/>
      <c r="Q2" s="574"/>
      <c r="R2" s="574"/>
      <c r="S2" s="574"/>
      <c r="T2" s="574"/>
      <c r="U2" s="574"/>
      <c r="V2" s="575"/>
      <c r="W2" s="183"/>
    </row>
    <row r="3" spans="1:23" s="11" customFormat="1" ht="28.5" customHeight="1" thickBot="1">
      <c r="A3" s="511"/>
      <c r="B3" s="512"/>
      <c r="C3" s="512"/>
      <c r="D3" s="576" t="s">
        <v>194</v>
      </c>
      <c r="E3" s="372"/>
      <c r="F3" s="372"/>
      <c r="G3" s="372"/>
      <c r="H3" s="372"/>
      <c r="I3" s="372"/>
      <c r="J3" s="372"/>
      <c r="K3" s="372"/>
      <c r="L3" s="372"/>
      <c r="M3" s="372"/>
      <c r="N3" s="372"/>
      <c r="O3" s="372"/>
      <c r="P3" s="372"/>
      <c r="Q3" s="372"/>
      <c r="R3" s="372"/>
      <c r="S3" s="372"/>
      <c r="T3" s="372"/>
      <c r="U3" s="415"/>
      <c r="V3" s="278" t="s">
        <v>195</v>
      </c>
      <c r="W3" s="183"/>
    </row>
    <row r="4" spans="1:23" s="11" customFormat="1" ht="29.25" customHeight="1" thickBot="1">
      <c r="A4" s="577" t="s">
        <v>0</v>
      </c>
      <c r="B4" s="578"/>
      <c r="C4" s="579"/>
      <c r="D4" s="553" t="s">
        <v>210</v>
      </c>
      <c r="E4" s="553"/>
      <c r="F4" s="553"/>
      <c r="G4" s="553"/>
      <c r="H4" s="553"/>
      <c r="I4" s="553"/>
      <c r="J4" s="553"/>
      <c r="K4" s="553"/>
      <c r="L4" s="553"/>
      <c r="M4" s="553"/>
      <c r="N4" s="553"/>
      <c r="O4" s="553"/>
      <c r="P4" s="553"/>
      <c r="Q4" s="553"/>
      <c r="R4" s="553"/>
      <c r="S4" s="553"/>
      <c r="T4" s="553"/>
      <c r="U4" s="553"/>
      <c r="V4" s="553"/>
      <c r="W4" s="183"/>
    </row>
    <row r="5" spans="1:23" s="11" customFormat="1" ht="32.25" customHeight="1" thickBot="1">
      <c r="A5" s="580" t="s">
        <v>2</v>
      </c>
      <c r="B5" s="581"/>
      <c r="C5" s="582"/>
      <c r="D5" s="583" t="s">
        <v>214</v>
      </c>
      <c r="E5" s="583"/>
      <c r="F5" s="583"/>
      <c r="G5" s="583"/>
      <c r="H5" s="583"/>
      <c r="I5" s="583"/>
      <c r="J5" s="583"/>
      <c r="K5" s="583"/>
      <c r="L5" s="583"/>
      <c r="M5" s="583"/>
      <c r="N5" s="583"/>
      <c r="O5" s="583"/>
      <c r="P5" s="583"/>
      <c r="Q5" s="583"/>
      <c r="R5" s="583"/>
      <c r="S5" s="583"/>
      <c r="T5" s="583"/>
      <c r="U5" s="583"/>
      <c r="V5" s="583"/>
      <c r="W5" s="183"/>
    </row>
    <row r="6" spans="1:23" s="12" customFormat="1" ht="43.5" customHeight="1" thickBot="1">
      <c r="A6" s="554" t="s">
        <v>32</v>
      </c>
      <c r="B6" s="556" t="s">
        <v>33</v>
      </c>
      <c r="C6" s="558" t="s">
        <v>34</v>
      </c>
      <c r="D6" s="560" t="s">
        <v>35</v>
      </c>
      <c r="E6" s="561"/>
      <c r="F6" s="562" t="s">
        <v>218</v>
      </c>
      <c r="G6" s="563"/>
      <c r="H6" s="563"/>
      <c r="I6" s="563"/>
      <c r="J6" s="563"/>
      <c r="K6" s="563"/>
      <c r="L6" s="563"/>
      <c r="M6" s="563"/>
      <c r="N6" s="563"/>
      <c r="O6" s="563"/>
      <c r="P6" s="563"/>
      <c r="Q6" s="563"/>
      <c r="R6" s="563"/>
      <c r="S6" s="564"/>
      <c r="T6" s="556" t="s">
        <v>39</v>
      </c>
      <c r="U6" s="556"/>
      <c r="V6" s="565" t="s">
        <v>274</v>
      </c>
      <c r="W6" s="183"/>
    </row>
    <row r="7" spans="1:23" s="12" customFormat="1" ht="60.75" customHeight="1" thickBot="1">
      <c r="A7" s="555"/>
      <c r="B7" s="557"/>
      <c r="C7" s="559"/>
      <c r="D7" s="143" t="s">
        <v>36</v>
      </c>
      <c r="E7" s="143" t="s">
        <v>37</v>
      </c>
      <c r="F7" s="143" t="s">
        <v>38</v>
      </c>
      <c r="G7" s="252" t="s">
        <v>15</v>
      </c>
      <c r="H7" s="252" t="s">
        <v>16</v>
      </c>
      <c r="I7" s="252" t="s">
        <v>17</v>
      </c>
      <c r="J7" s="252" t="s">
        <v>18</v>
      </c>
      <c r="K7" s="252" t="s">
        <v>19</v>
      </c>
      <c r="L7" s="252" t="s">
        <v>20</v>
      </c>
      <c r="M7" s="252" t="s">
        <v>21</v>
      </c>
      <c r="N7" s="252" t="s">
        <v>22</v>
      </c>
      <c r="O7" s="252" t="s">
        <v>23</v>
      </c>
      <c r="P7" s="144" t="s">
        <v>24</v>
      </c>
      <c r="Q7" s="144" t="s">
        <v>25</v>
      </c>
      <c r="R7" s="144" t="s">
        <v>26</v>
      </c>
      <c r="S7" s="159" t="s">
        <v>27</v>
      </c>
      <c r="T7" s="159" t="s">
        <v>40</v>
      </c>
      <c r="U7" s="159" t="s">
        <v>41</v>
      </c>
      <c r="V7" s="566"/>
      <c r="W7" s="183"/>
    </row>
    <row r="8" spans="1:24" s="13" customFormat="1" ht="39.95" customHeight="1">
      <c r="A8" s="584" t="s">
        <v>93</v>
      </c>
      <c r="B8" s="586" t="s">
        <v>81</v>
      </c>
      <c r="C8" s="587" t="s">
        <v>163</v>
      </c>
      <c r="D8" s="568"/>
      <c r="E8" s="568" t="s">
        <v>94</v>
      </c>
      <c r="F8" s="127" t="s">
        <v>28</v>
      </c>
      <c r="G8" s="294">
        <v>0</v>
      </c>
      <c r="H8" s="294">
        <v>0.125</v>
      </c>
      <c r="I8" s="294">
        <v>0.125</v>
      </c>
      <c r="J8" s="294">
        <v>0.125</v>
      </c>
      <c r="K8" s="294">
        <v>0.125</v>
      </c>
      <c r="L8" s="294">
        <v>0.125</v>
      </c>
      <c r="M8" s="294">
        <v>0.125</v>
      </c>
      <c r="N8" s="294">
        <v>0.125</v>
      </c>
      <c r="O8" s="295">
        <v>0.125</v>
      </c>
      <c r="P8" s="296">
        <v>0</v>
      </c>
      <c r="Q8" s="296">
        <v>0</v>
      </c>
      <c r="R8" s="296">
        <v>0</v>
      </c>
      <c r="S8" s="127">
        <f>SUM(G8:R8)</f>
        <v>1</v>
      </c>
      <c r="T8" s="588">
        <v>0.2</v>
      </c>
      <c r="U8" s="569">
        <v>0.04</v>
      </c>
      <c r="V8" s="591" t="s">
        <v>238</v>
      </c>
      <c r="W8" s="183"/>
      <c r="X8" s="601"/>
    </row>
    <row r="9" spans="1:24" s="13" customFormat="1" ht="39.95" customHeight="1" thickBot="1">
      <c r="A9" s="584"/>
      <c r="B9" s="584"/>
      <c r="C9" s="587"/>
      <c r="D9" s="568"/>
      <c r="E9" s="568"/>
      <c r="F9" s="128" t="s">
        <v>29</v>
      </c>
      <c r="G9" s="294">
        <v>0</v>
      </c>
      <c r="H9" s="294">
        <v>0.125</v>
      </c>
      <c r="I9" s="294">
        <v>0.125</v>
      </c>
      <c r="J9" s="294">
        <v>0.125</v>
      </c>
      <c r="K9" s="294">
        <v>0.125</v>
      </c>
      <c r="L9" s="294">
        <v>0.125</v>
      </c>
      <c r="M9" s="294">
        <v>0.125</v>
      </c>
      <c r="N9" s="294">
        <v>0.125</v>
      </c>
      <c r="O9" s="294">
        <v>0.125</v>
      </c>
      <c r="P9" s="296">
        <v>0</v>
      </c>
      <c r="Q9" s="296">
        <v>0</v>
      </c>
      <c r="R9" s="296">
        <v>0</v>
      </c>
      <c r="S9" s="128">
        <f aca="true" t="shared" si="0" ref="S9:S69">SUM(G9:R9)</f>
        <v>1</v>
      </c>
      <c r="T9" s="589"/>
      <c r="U9" s="569"/>
      <c r="V9" s="591"/>
      <c r="W9" s="183"/>
      <c r="X9" s="601"/>
    </row>
    <row r="10" spans="1:23" s="13" customFormat="1" ht="39.95" customHeight="1">
      <c r="A10" s="584"/>
      <c r="B10" s="584"/>
      <c r="C10" s="567" t="s">
        <v>164</v>
      </c>
      <c r="D10" s="568"/>
      <c r="E10" s="568" t="s">
        <v>94</v>
      </c>
      <c r="F10" s="127" t="s">
        <v>28</v>
      </c>
      <c r="G10" s="294">
        <v>0</v>
      </c>
      <c r="H10" s="294">
        <v>0.1</v>
      </c>
      <c r="I10" s="294">
        <v>0.1</v>
      </c>
      <c r="J10" s="294">
        <v>0.1</v>
      </c>
      <c r="K10" s="294">
        <v>0.1</v>
      </c>
      <c r="L10" s="294">
        <v>0.1</v>
      </c>
      <c r="M10" s="294">
        <v>0.1</v>
      </c>
      <c r="N10" s="294">
        <v>0.1</v>
      </c>
      <c r="O10" s="294">
        <v>0.1</v>
      </c>
      <c r="P10" s="296">
        <v>0.1</v>
      </c>
      <c r="Q10" s="296">
        <v>0.1</v>
      </c>
      <c r="R10" s="296">
        <v>0</v>
      </c>
      <c r="S10" s="127">
        <f>SUM(G10:R10)</f>
        <v>0.9999999999999999</v>
      </c>
      <c r="T10" s="589"/>
      <c r="U10" s="569">
        <v>0.04</v>
      </c>
      <c r="V10" s="591" t="s">
        <v>270</v>
      </c>
      <c r="W10" s="183"/>
    </row>
    <row r="11" spans="1:23" s="13" customFormat="1" ht="39.95" customHeight="1" thickBot="1">
      <c r="A11" s="584"/>
      <c r="B11" s="584"/>
      <c r="C11" s="567"/>
      <c r="D11" s="568"/>
      <c r="E11" s="568"/>
      <c r="F11" s="128" t="s">
        <v>29</v>
      </c>
      <c r="G11" s="275">
        <v>0</v>
      </c>
      <c r="H11" s="275">
        <v>0.1</v>
      </c>
      <c r="I11" s="275">
        <v>0.1</v>
      </c>
      <c r="J11" s="275">
        <v>0.1</v>
      </c>
      <c r="K11" s="275">
        <v>0.1</v>
      </c>
      <c r="L11" s="275">
        <v>0.1</v>
      </c>
      <c r="M11" s="275">
        <v>0.1</v>
      </c>
      <c r="N11" s="275">
        <v>0.1</v>
      </c>
      <c r="O11" s="275">
        <v>0.1</v>
      </c>
      <c r="P11" s="276">
        <v>0.04</v>
      </c>
      <c r="Q11" s="276">
        <v>0.04</v>
      </c>
      <c r="R11" s="276">
        <v>0</v>
      </c>
      <c r="S11" s="128">
        <f t="shared" si="0"/>
        <v>0.88</v>
      </c>
      <c r="T11" s="589"/>
      <c r="U11" s="569"/>
      <c r="V11" s="591"/>
      <c r="W11" s="183"/>
    </row>
    <row r="12" spans="1:23" s="13" customFormat="1" ht="39.95" customHeight="1">
      <c r="A12" s="584"/>
      <c r="B12" s="584"/>
      <c r="C12" s="567" t="s">
        <v>165</v>
      </c>
      <c r="D12" s="568"/>
      <c r="E12" s="568" t="s">
        <v>94</v>
      </c>
      <c r="F12" s="127" t="s">
        <v>28</v>
      </c>
      <c r="G12" s="294">
        <v>0</v>
      </c>
      <c r="H12" s="294">
        <v>0.1</v>
      </c>
      <c r="I12" s="294">
        <v>0.1</v>
      </c>
      <c r="J12" s="294">
        <v>0.1</v>
      </c>
      <c r="K12" s="294">
        <v>0.1</v>
      </c>
      <c r="L12" s="294">
        <v>0.1</v>
      </c>
      <c r="M12" s="294">
        <v>0.1</v>
      </c>
      <c r="N12" s="294">
        <v>0.1</v>
      </c>
      <c r="O12" s="294">
        <v>0.1</v>
      </c>
      <c r="P12" s="296">
        <v>0.1</v>
      </c>
      <c r="Q12" s="296">
        <v>0.1</v>
      </c>
      <c r="R12" s="296">
        <v>0</v>
      </c>
      <c r="S12" s="127">
        <f t="shared" si="0"/>
        <v>0.9999999999999999</v>
      </c>
      <c r="T12" s="589"/>
      <c r="U12" s="569">
        <v>0.04</v>
      </c>
      <c r="V12" s="591" t="s">
        <v>260</v>
      </c>
      <c r="W12" s="183"/>
    </row>
    <row r="13" spans="1:23" s="12" customFormat="1" ht="39.95" customHeight="1" thickBot="1">
      <c r="A13" s="584"/>
      <c r="B13" s="584"/>
      <c r="C13" s="567"/>
      <c r="D13" s="568"/>
      <c r="E13" s="568"/>
      <c r="F13" s="128" t="s">
        <v>29</v>
      </c>
      <c r="G13" s="275">
        <v>0</v>
      </c>
      <c r="H13" s="275">
        <v>0.1</v>
      </c>
      <c r="I13" s="275">
        <v>0.1</v>
      </c>
      <c r="J13" s="275">
        <v>0.1</v>
      </c>
      <c r="K13" s="275">
        <v>0.1</v>
      </c>
      <c r="L13" s="275">
        <v>0.1</v>
      </c>
      <c r="M13" s="294">
        <v>0.1</v>
      </c>
      <c r="N13" s="294">
        <v>0.1</v>
      </c>
      <c r="O13" s="294">
        <v>0.1</v>
      </c>
      <c r="P13" s="276">
        <v>0.1</v>
      </c>
      <c r="Q13" s="276">
        <v>0.1</v>
      </c>
      <c r="R13" s="276">
        <v>0</v>
      </c>
      <c r="S13" s="128">
        <f t="shared" si="0"/>
        <v>0.9999999999999999</v>
      </c>
      <c r="T13" s="589"/>
      <c r="U13" s="569"/>
      <c r="V13" s="591"/>
      <c r="W13" s="183"/>
    </row>
    <row r="14" spans="1:23" s="167" customFormat="1" ht="39.95" customHeight="1">
      <c r="A14" s="584"/>
      <c r="B14" s="584"/>
      <c r="C14" s="567" t="s">
        <v>256</v>
      </c>
      <c r="D14" s="568" t="s">
        <v>94</v>
      </c>
      <c r="E14" s="607"/>
      <c r="F14" s="127" t="s">
        <v>28</v>
      </c>
      <c r="G14" s="294">
        <v>0</v>
      </c>
      <c r="H14" s="297">
        <v>0</v>
      </c>
      <c r="I14" s="297">
        <v>0</v>
      </c>
      <c r="J14" s="297">
        <v>0</v>
      </c>
      <c r="K14" s="298">
        <v>0</v>
      </c>
      <c r="L14" s="298">
        <v>0</v>
      </c>
      <c r="M14" s="298">
        <v>0</v>
      </c>
      <c r="N14" s="298">
        <v>0</v>
      </c>
      <c r="O14" s="298">
        <v>0</v>
      </c>
      <c r="P14" s="299">
        <v>0</v>
      </c>
      <c r="Q14" s="299">
        <v>0.5</v>
      </c>
      <c r="R14" s="299">
        <v>0.5</v>
      </c>
      <c r="S14" s="127">
        <f t="shared" si="0"/>
        <v>1</v>
      </c>
      <c r="T14" s="589"/>
      <c r="U14" s="569">
        <v>0.02</v>
      </c>
      <c r="V14" s="605" t="s">
        <v>261</v>
      </c>
      <c r="W14" s="183"/>
    </row>
    <row r="15" spans="1:23" s="167" customFormat="1" ht="39.95" customHeight="1" thickBot="1">
      <c r="A15" s="584"/>
      <c r="B15" s="584"/>
      <c r="C15" s="567"/>
      <c r="D15" s="568"/>
      <c r="E15" s="608"/>
      <c r="F15" s="128" t="s">
        <v>29</v>
      </c>
      <c r="G15" s="297">
        <v>0</v>
      </c>
      <c r="H15" s="297">
        <v>0</v>
      </c>
      <c r="I15" s="297">
        <v>0</v>
      </c>
      <c r="J15" s="297">
        <v>0</v>
      </c>
      <c r="K15" s="297">
        <v>0</v>
      </c>
      <c r="L15" s="297">
        <v>0</v>
      </c>
      <c r="M15" s="297">
        <v>0</v>
      </c>
      <c r="N15" s="297">
        <v>0</v>
      </c>
      <c r="O15" s="297">
        <v>0</v>
      </c>
      <c r="P15" s="300">
        <v>0</v>
      </c>
      <c r="Q15" s="300">
        <v>0.2</v>
      </c>
      <c r="R15" s="300">
        <v>0.2</v>
      </c>
      <c r="S15" s="128">
        <f t="shared" si="0"/>
        <v>0.4</v>
      </c>
      <c r="T15" s="589"/>
      <c r="U15" s="569"/>
      <c r="V15" s="606"/>
      <c r="W15" s="183"/>
    </row>
    <row r="16" spans="1:23" s="13" customFormat="1" ht="39.95" customHeight="1">
      <c r="A16" s="584"/>
      <c r="B16" s="584"/>
      <c r="C16" s="567" t="s">
        <v>222</v>
      </c>
      <c r="D16" s="568"/>
      <c r="E16" s="568" t="s">
        <v>94</v>
      </c>
      <c r="F16" s="127" t="s">
        <v>28</v>
      </c>
      <c r="G16" s="294">
        <v>0</v>
      </c>
      <c r="H16" s="275">
        <v>0</v>
      </c>
      <c r="I16" s="275">
        <v>0</v>
      </c>
      <c r="J16" s="275">
        <v>0.2</v>
      </c>
      <c r="K16" s="298">
        <v>0.2</v>
      </c>
      <c r="L16" s="298">
        <v>0.2</v>
      </c>
      <c r="M16" s="298">
        <v>0.2</v>
      </c>
      <c r="N16" s="298">
        <v>0.2</v>
      </c>
      <c r="O16" s="298">
        <v>0</v>
      </c>
      <c r="P16" s="299">
        <v>0</v>
      </c>
      <c r="Q16" s="296">
        <v>0</v>
      </c>
      <c r="R16" s="299">
        <v>0</v>
      </c>
      <c r="S16" s="127">
        <f>SUM(G16:R16)</f>
        <v>1</v>
      </c>
      <c r="T16" s="589"/>
      <c r="U16" s="569">
        <v>0.03</v>
      </c>
      <c r="V16" s="551" t="s">
        <v>272</v>
      </c>
      <c r="W16" s="183"/>
    </row>
    <row r="17" spans="1:23" s="13" customFormat="1" ht="39.95" customHeight="1" thickBot="1">
      <c r="A17" s="584"/>
      <c r="B17" s="584"/>
      <c r="C17" s="567"/>
      <c r="D17" s="568"/>
      <c r="E17" s="568"/>
      <c r="F17" s="128" t="s">
        <v>29</v>
      </c>
      <c r="G17" s="275">
        <v>0</v>
      </c>
      <c r="H17" s="275">
        <v>0</v>
      </c>
      <c r="I17" s="275">
        <v>0</v>
      </c>
      <c r="J17" s="275">
        <v>0.2</v>
      </c>
      <c r="K17" s="275">
        <v>0.2</v>
      </c>
      <c r="L17" s="275">
        <v>0.2</v>
      </c>
      <c r="M17" s="275">
        <v>0.2</v>
      </c>
      <c r="N17" s="275">
        <v>0</v>
      </c>
      <c r="O17" s="275">
        <v>0</v>
      </c>
      <c r="P17" s="276">
        <v>0.1</v>
      </c>
      <c r="Q17" s="276">
        <v>0.1</v>
      </c>
      <c r="R17" s="276">
        <v>0</v>
      </c>
      <c r="S17" s="128">
        <f>SUM(G17:R17)</f>
        <v>1</v>
      </c>
      <c r="T17" s="589"/>
      <c r="U17" s="569"/>
      <c r="V17" s="552"/>
      <c r="W17" s="183"/>
    </row>
    <row r="18" spans="1:23" s="13" customFormat="1" ht="39.95" customHeight="1">
      <c r="A18" s="584"/>
      <c r="B18" s="584"/>
      <c r="C18" s="616" t="s">
        <v>166</v>
      </c>
      <c r="D18" s="568" t="s">
        <v>94</v>
      </c>
      <c r="E18" s="592"/>
      <c r="F18" s="127" t="s">
        <v>28</v>
      </c>
      <c r="G18" s="294">
        <v>0</v>
      </c>
      <c r="H18" s="294">
        <v>0</v>
      </c>
      <c r="I18" s="294">
        <v>0</v>
      </c>
      <c r="J18" s="275">
        <v>0</v>
      </c>
      <c r="K18" s="275">
        <v>0</v>
      </c>
      <c r="L18" s="294">
        <v>0.25</v>
      </c>
      <c r="M18" s="294">
        <v>0.25</v>
      </c>
      <c r="N18" s="294">
        <v>0.25</v>
      </c>
      <c r="O18" s="295">
        <v>0.25</v>
      </c>
      <c r="P18" s="296">
        <v>0</v>
      </c>
      <c r="Q18" s="296">
        <v>0</v>
      </c>
      <c r="R18" s="296">
        <v>0</v>
      </c>
      <c r="S18" s="127">
        <f>SUM(G18:R18)</f>
        <v>1</v>
      </c>
      <c r="T18" s="589"/>
      <c r="U18" s="569">
        <v>0.03</v>
      </c>
      <c r="V18" s="551" t="s">
        <v>269</v>
      </c>
      <c r="W18" s="183"/>
    </row>
    <row r="19" spans="1:23" s="13" customFormat="1" ht="39.95" customHeight="1" thickBot="1">
      <c r="A19" s="584"/>
      <c r="B19" s="585"/>
      <c r="C19" s="617"/>
      <c r="D19" s="592"/>
      <c r="E19" s="609"/>
      <c r="F19" s="128" t="s">
        <v>29</v>
      </c>
      <c r="G19" s="301">
        <v>0</v>
      </c>
      <c r="H19" s="301">
        <v>0</v>
      </c>
      <c r="I19" s="301">
        <v>0</v>
      </c>
      <c r="J19" s="301">
        <v>0</v>
      </c>
      <c r="K19" s="301">
        <v>0</v>
      </c>
      <c r="L19" s="301">
        <v>0.25</v>
      </c>
      <c r="M19" s="302">
        <v>0.25</v>
      </c>
      <c r="N19" s="302">
        <v>0.2</v>
      </c>
      <c r="O19" s="303">
        <v>0.2</v>
      </c>
      <c r="P19" s="277">
        <v>0.1</v>
      </c>
      <c r="Q19" s="277">
        <v>0</v>
      </c>
      <c r="R19" s="277">
        <v>0</v>
      </c>
      <c r="S19" s="128">
        <f>SUM(G19:R19)</f>
        <v>0.9999999999999999</v>
      </c>
      <c r="T19" s="590"/>
      <c r="U19" s="593"/>
      <c r="V19" s="552"/>
      <c r="W19" s="183"/>
    </row>
    <row r="20" spans="1:23" s="13" customFormat="1" ht="39.95" customHeight="1">
      <c r="A20" s="584"/>
      <c r="B20" s="599" t="s">
        <v>83</v>
      </c>
      <c r="C20" s="610" t="s">
        <v>168</v>
      </c>
      <c r="D20" s="568" t="s">
        <v>94</v>
      </c>
      <c r="E20" s="568"/>
      <c r="F20" s="127" t="s">
        <v>28</v>
      </c>
      <c r="G20" s="294">
        <v>0</v>
      </c>
      <c r="H20" s="294">
        <v>0</v>
      </c>
      <c r="I20" s="298">
        <v>0.3333</v>
      </c>
      <c r="J20" s="298">
        <v>0.3333</v>
      </c>
      <c r="K20" s="298">
        <v>0.3334</v>
      </c>
      <c r="L20" s="294">
        <v>0</v>
      </c>
      <c r="M20" s="294">
        <v>0</v>
      </c>
      <c r="N20" s="294">
        <v>0</v>
      </c>
      <c r="O20" s="294">
        <v>0</v>
      </c>
      <c r="P20" s="296">
        <v>0</v>
      </c>
      <c r="Q20" s="296">
        <v>0</v>
      </c>
      <c r="R20" s="296">
        <v>0</v>
      </c>
      <c r="S20" s="127">
        <f>SUM(G20:R20)</f>
        <v>1</v>
      </c>
      <c r="T20" s="611">
        <v>0.05</v>
      </c>
      <c r="U20" s="613">
        <v>0.01</v>
      </c>
      <c r="V20" s="602" t="s">
        <v>237</v>
      </c>
      <c r="W20" s="183"/>
    </row>
    <row r="21" spans="1:23" s="13" customFormat="1" ht="39.95" customHeight="1" thickBot="1">
      <c r="A21" s="584"/>
      <c r="B21" s="599"/>
      <c r="C21" s="598"/>
      <c r="D21" s="568"/>
      <c r="E21" s="568"/>
      <c r="F21" s="128" t="s">
        <v>29</v>
      </c>
      <c r="G21" s="294">
        <v>0</v>
      </c>
      <c r="H21" s="294">
        <v>0</v>
      </c>
      <c r="I21" s="294">
        <v>0</v>
      </c>
      <c r="J21" s="294">
        <v>0.5</v>
      </c>
      <c r="K21" s="294">
        <v>0.5</v>
      </c>
      <c r="L21" s="294">
        <v>0</v>
      </c>
      <c r="M21" s="294">
        <v>0</v>
      </c>
      <c r="N21" s="294">
        <v>0</v>
      </c>
      <c r="O21" s="294">
        <v>0</v>
      </c>
      <c r="P21" s="296">
        <v>0</v>
      </c>
      <c r="Q21" s="296">
        <v>0</v>
      </c>
      <c r="R21" s="296">
        <v>0</v>
      </c>
      <c r="S21" s="128">
        <f t="shared" si="0"/>
        <v>1</v>
      </c>
      <c r="T21" s="611"/>
      <c r="U21" s="614"/>
      <c r="V21" s="597"/>
      <c r="W21" s="183"/>
    </row>
    <row r="22" spans="1:24" s="13" customFormat="1" ht="39.95" customHeight="1">
      <c r="A22" s="584"/>
      <c r="B22" s="599"/>
      <c r="C22" s="594" t="s">
        <v>221</v>
      </c>
      <c r="D22" s="568" t="s">
        <v>94</v>
      </c>
      <c r="E22" s="568"/>
      <c r="F22" s="127" t="s">
        <v>28</v>
      </c>
      <c r="G22" s="294">
        <v>0</v>
      </c>
      <c r="H22" s="294">
        <v>0</v>
      </c>
      <c r="I22" s="294">
        <v>0</v>
      </c>
      <c r="J22" s="294">
        <v>0</v>
      </c>
      <c r="K22" s="298">
        <v>0.3333</v>
      </c>
      <c r="L22" s="298">
        <v>0.3333</v>
      </c>
      <c r="M22" s="298">
        <v>0.3334</v>
      </c>
      <c r="N22" s="294">
        <v>0</v>
      </c>
      <c r="O22" s="294">
        <v>0</v>
      </c>
      <c r="P22" s="296">
        <v>0</v>
      </c>
      <c r="Q22" s="296">
        <v>0</v>
      </c>
      <c r="R22" s="296">
        <v>0</v>
      </c>
      <c r="S22" s="127">
        <f t="shared" si="0"/>
        <v>1</v>
      </c>
      <c r="T22" s="611"/>
      <c r="U22" s="615">
        <v>0.01</v>
      </c>
      <c r="V22" s="603" t="s">
        <v>240</v>
      </c>
      <c r="W22" s="183"/>
      <c r="X22" s="155"/>
    </row>
    <row r="23" spans="1:25" s="13" customFormat="1" ht="39.95" customHeight="1" thickBot="1">
      <c r="A23" s="584"/>
      <c r="B23" s="599"/>
      <c r="C23" s="598"/>
      <c r="D23" s="568"/>
      <c r="E23" s="568"/>
      <c r="F23" s="128" t="s">
        <v>29</v>
      </c>
      <c r="G23" s="294">
        <v>0</v>
      </c>
      <c r="H23" s="294">
        <v>0</v>
      </c>
      <c r="I23" s="294">
        <v>0</v>
      </c>
      <c r="J23" s="294">
        <v>0</v>
      </c>
      <c r="K23" s="294">
        <v>0</v>
      </c>
      <c r="L23" s="298">
        <v>0.667</v>
      </c>
      <c r="M23" s="294">
        <v>0.1</v>
      </c>
      <c r="N23" s="294">
        <v>0</v>
      </c>
      <c r="O23" s="294">
        <v>0</v>
      </c>
      <c r="P23" s="299">
        <v>0.0776</v>
      </c>
      <c r="Q23" s="299">
        <v>0.0776</v>
      </c>
      <c r="R23" s="299">
        <v>0.0778</v>
      </c>
      <c r="S23" s="128">
        <f t="shared" si="0"/>
        <v>1</v>
      </c>
      <c r="T23" s="611"/>
      <c r="U23" s="614"/>
      <c r="V23" s="604"/>
      <c r="W23" s="183"/>
      <c r="X23" s="155"/>
      <c r="Y23" s="155"/>
    </row>
    <row r="24" spans="1:23" s="13" customFormat="1" ht="39.95" customHeight="1">
      <c r="A24" s="584"/>
      <c r="B24" s="599"/>
      <c r="C24" s="594" t="s">
        <v>169</v>
      </c>
      <c r="D24" s="568" t="s">
        <v>94</v>
      </c>
      <c r="E24" s="568"/>
      <c r="F24" s="127" t="s">
        <v>28</v>
      </c>
      <c r="G24" s="294">
        <v>0</v>
      </c>
      <c r="H24" s="294">
        <v>0</v>
      </c>
      <c r="I24" s="294">
        <v>0</v>
      </c>
      <c r="J24" s="298">
        <v>0.3333</v>
      </c>
      <c r="K24" s="294">
        <v>0</v>
      </c>
      <c r="L24" s="294">
        <v>0</v>
      </c>
      <c r="M24" s="294">
        <v>0</v>
      </c>
      <c r="N24" s="298">
        <v>0.3333</v>
      </c>
      <c r="O24" s="304">
        <v>0</v>
      </c>
      <c r="P24" s="296">
        <v>0</v>
      </c>
      <c r="Q24" s="296">
        <v>0</v>
      </c>
      <c r="R24" s="299">
        <v>0.3334</v>
      </c>
      <c r="S24" s="127">
        <f t="shared" si="0"/>
        <v>1</v>
      </c>
      <c r="T24" s="611"/>
      <c r="U24" s="615">
        <v>0.01</v>
      </c>
      <c r="V24" s="596" t="s">
        <v>262</v>
      </c>
      <c r="W24" s="183"/>
    </row>
    <row r="25" spans="1:23" s="13" customFormat="1" ht="39.95" customHeight="1" thickBot="1">
      <c r="A25" s="584"/>
      <c r="B25" s="599"/>
      <c r="C25" s="595"/>
      <c r="D25" s="568"/>
      <c r="E25" s="568"/>
      <c r="F25" s="128" t="s">
        <v>29</v>
      </c>
      <c r="G25" s="294">
        <v>0</v>
      </c>
      <c r="H25" s="294">
        <v>0</v>
      </c>
      <c r="I25" s="294">
        <v>0</v>
      </c>
      <c r="J25" s="298">
        <v>0.3333</v>
      </c>
      <c r="K25" s="294">
        <v>0</v>
      </c>
      <c r="L25" s="294">
        <v>0</v>
      </c>
      <c r="M25" s="294">
        <v>0</v>
      </c>
      <c r="N25" s="298">
        <v>0.3333</v>
      </c>
      <c r="O25" s="294">
        <v>0</v>
      </c>
      <c r="P25" s="296">
        <v>0</v>
      </c>
      <c r="Q25" s="296">
        <v>0</v>
      </c>
      <c r="R25" s="299">
        <v>0.3334</v>
      </c>
      <c r="S25" s="128">
        <f t="shared" si="0"/>
        <v>1</v>
      </c>
      <c r="T25" s="611"/>
      <c r="U25" s="614"/>
      <c r="V25" s="597"/>
      <c r="W25" s="183"/>
    </row>
    <row r="26" spans="1:23" s="13" customFormat="1" ht="39.95" customHeight="1">
      <c r="A26" s="584"/>
      <c r="B26" s="599"/>
      <c r="C26" s="594" t="s">
        <v>170</v>
      </c>
      <c r="D26" s="568" t="s">
        <v>94</v>
      </c>
      <c r="E26" s="568"/>
      <c r="F26" s="127" t="s">
        <v>28</v>
      </c>
      <c r="G26" s="298">
        <v>0.0834</v>
      </c>
      <c r="H26" s="298">
        <v>0.0833</v>
      </c>
      <c r="I26" s="298">
        <v>0.0833</v>
      </c>
      <c r="J26" s="298">
        <v>0.0834</v>
      </c>
      <c r="K26" s="298">
        <v>0.0833</v>
      </c>
      <c r="L26" s="298">
        <v>0.0833</v>
      </c>
      <c r="M26" s="298">
        <v>0.0833</v>
      </c>
      <c r="N26" s="298">
        <v>0.0834</v>
      </c>
      <c r="O26" s="298">
        <v>0.0833</v>
      </c>
      <c r="P26" s="299">
        <v>0.0833</v>
      </c>
      <c r="Q26" s="299">
        <v>0.0833</v>
      </c>
      <c r="R26" s="299">
        <v>0.0834</v>
      </c>
      <c r="S26" s="127">
        <f>SUM(G26:R26)</f>
        <v>1.0000000000000002</v>
      </c>
      <c r="T26" s="611"/>
      <c r="U26" s="615">
        <v>0.01</v>
      </c>
      <c r="V26" s="596" t="s">
        <v>263</v>
      </c>
      <c r="W26" s="183"/>
    </row>
    <row r="27" spans="1:23" s="13" customFormat="1" ht="39.95" customHeight="1" thickBot="1">
      <c r="A27" s="584"/>
      <c r="B27" s="599"/>
      <c r="C27" s="598"/>
      <c r="D27" s="568"/>
      <c r="E27" s="568"/>
      <c r="F27" s="128" t="s">
        <v>29</v>
      </c>
      <c r="G27" s="298">
        <v>0.0834</v>
      </c>
      <c r="H27" s="298">
        <v>0.0833</v>
      </c>
      <c r="I27" s="298">
        <v>0.0833</v>
      </c>
      <c r="J27" s="298">
        <v>0.0834</v>
      </c>
      <c r="K27" s="298">
        <v>0.0833</v>
      </c>
      <c r="L27" s="298">
        <v>0.0833</v>
      </c>
      <c r="M27" s="298">
        <v>0.0833</v>
      </c>
      <c r="N27" s="298">
        <v>0.0834</v>
      </c>
      <c r="O27" s="298">
        <v>0.0833</v>
      </c>
      <c r="P27" s="299">
        <v>0.0833</v>
      </c>
      <c r="Q27" s="299">
        <v>0.0833</v>
      </c>
      <c r="R27" s="299">
        <v>0.0834</v>
      </c>
      <c r="S27" s="128">
        <f t="shared" si="0"/>
        <v>1.0000000000000002</v>
      </c>
      <c r="T27" s="611"/>
      <c r="U27" s="614"/>
      <c r="V27" s="597"/>
      <c r="W27" s="183"/>
    </row>
    <row r="28" spans="1:23" s="13" customFormat="1" ht="39.95" customHeight="1">
      <c r="A28" s="584"/>
      <c r="B28" s="599"/>
      <c r="C28" s="594" t="s">
        <v>171</v>
      </c>
      <c r="D28" s="568" t="s">
        <v>94</v>
      </c>
      <c r="E28" s="568"/>
      <c r="F28" s="127" t="s">
        <v>28</v>
      </c>
      <c r="G28" s="298">
        <v>0.0834</v>
      </c>
      <c r="H28" s="298">
        <v>0.0833</v>
      </c>
      <c r="I28" s="298">
        <v>0.0833</v>
      </c>
      <c r="J28" s="298">
        <v>0.0834</v>
      </c>
      <c r="K28" s="298">
        <v>0.0833</v>
      </c>
      <c r="L28" s="298">
        <v>0.0833</v>
      </c>
      <c r="M28" s="298">
        <v>0.0833</v>
      </c>
      <c r="N28" s="298">
        <v>0.0834</v>
      </c>
      <c r="O28" s="298">
        <v>0.0833</v>
      </c>
      <c r="P28" s="299">
        <v>0.0833</v>
      </c>
      <c r="Q28" s="299">
        <v>0.0833</v>
      </c>
      <c r="R28" s="299">
        <v>0.0834</v>
      </c>
      <c r="S28" s="127">
        <f t="shared" si="0"/>
        <v>1.0000000000000002</v>
      </c>
      <c r="T28" s="611"/>
      <c r="U28" s="615">
        <v>0.01</v>
      </c>
      <c r="V28" s="618" t="s">
        <v>239</v>
      </c>
      <c r="W28" s="183"/>
    </row>
    <row r="29" spans="1:23" s="13" customFormat="1" ht="39.95" customHeight="1" thickBot="1">
      <c r="A29" s="584"/>
      <c r="B29" s="600"/>
      <c r="C29" s="595"/>
      <c r="D29" s="620"/>
      <c r="E29" s="620"/>
      <c r="F29" s="128" t="s">
        <v>29</v>
      </c>
      <c r="G29" s="305">
        <v>0.0834</v>
      </c>
      <c r="H29" s="305">
        <v>0.0833</v>
      </c>
      <c r="I29" s="305">
        <v>0.0833</v>
      </c>
      <c r="J29" s="305">
        <v>0.0834</v>
      </c>
      <c r="K29" s="305">
        <v>0.0833</v>
      </c>
      <c r="L29" s="305">
        <v>0.0833</v>
      </c>
      <c r="M29" s="305">
        <v>0.0833</v>
      </c>
      <c r="N29" s="305">
        <v>0.0834</v>
      </c>
      <c r="O29" s="305">
        <v>0.0833</v>
      </c>
      <c r="P29" s="299">
        <v>0.0833</v>
      </c>
      <c r="Q29" s="299">
        <v>0.0833</v>
      </c>
      <c r="R29" s="299">
        <v>0.0834</v>
      </c>
      <c r="S29" s="128">
        <f t="shared" si="0"/>
        <v>1.0000000000000002</v>
      </c>
      <c r="T29" s="612"/>
      <c r="U29" s="614"/>
      <c r="V29" s="619"/>
      <c r="W29" s="183"/>
    </row>
    <row r="30" spans="1:23" s="13" customFormat="1" ht="39.95" customHeight="1">
      <c r="A30" s="584"/>
      <c r="B30" s="627" t="s">
        <v>225</v>
      </c>
      <c r="C30" s="610" t="s">
        <v>172</v>
      </c>
      <c r="D30" s="609" t="s">
        <v>94</v>
      </c>
      <c r="E30" s="609"/>
      <c r="F30" s="127" t="s">
        <v>28</v>
      </c>
      <c r="G30" s="294">
        <v>0</v>
      </c>
      <c r="H30" s="294">
        <v>0</v>
      </c>
      <c r="I30" s="294">
        <v>0.25</v>
      </c>
      <c r="J30" s="294">
        <v>0</v>
      </c>
      <c r="K30" s="294">
        <v>0.25</v>
      </c>
      <c r="L30" s="294">
        <v>0</v>
      </c>
      <c r="M30" s="294">
        <v>0.25</v>
      </c>
      <c r="N30" s="294">
        <v>0</v>
      </c>
      <c r="O30" s="294">
        <v>0.25</v>
      </c>
      <c r="P30" s="296">
        <v>0</v>
      </c>
      <c r="Q30" s="296">
        <v>0</v>
      </c>
      <c r="R30" s="296">
        <v>0</v>
      </c>
      <c r="S30" s="127">
        <f t="shared" si="0"/>
        <v>1</v>
      </c>
      <c r="T30" s="621">
        <v>0.2</v>
      </c>
      <c r="U30" s="615">
        <v>0.025</v>
      </c>
      <c r="V30" s="618" t="s">
        <v>229</v>
      </c>
      <c r="W30" s="183"/>
    </row>
    <row r="31" spans="1:23" s="13" customFormat="1" ht="39.95" customHeight="1" thickBot="1">
      <c r="A31" s="584"/>
      <c r="B31" s="628"/>
      <c r="C31" s="595"/>
      <c r="D31" s="620"/>
      <c r="E31" s="620"/>
      <c r="F31" s="128" t="s">
        <v>29</v>
      </c>
      <c r="G31" s="294">
        <v>0</v>
      </c>
      <c r="H31" s="294">
        <v>0</v>
      </c>
      <c r="I31" s="294">
        <v>0.25</v>
      </c>
      <c r="J31" s="294">
        <v>0.25</v>
      </c>
      <c r="K31" s="294">
        <v>0</v>
      </c>
      <c r="L31" s="294">
        <v>0</v>
      </c>
      <c r="M31" s="294">
        <v>0</v>
      </c>
      <c r="N31" s="294">
        <v>0.25</v>
      </c>
      <c r="O31" s="294">
        <v>0.25</v>
      </c>
      <c r="P31" s="296">
        <v>0</v>
      </c>
      <c r="Q31" s="296">
        <v>0</v>
      </c>
      <c r="R31" s="296">
        <v>0</v>
      </c>
      <c r="S31" s="128">
        <f>SUM(G31:R31)</f>
        <v>1</v>
      </c>
      <c r="T31" s="611"/>
      <c r="U31" s="614"/>
      <c r="V31" s="619"/>
      <c r="W31" s="183"/>
    </row>
    <row r="32" spans="1:23" s="13" customFormat="1" ht="39.95" customHeight="1">
      <c r="A32" s="584"/>
      <c r="B32" s="628"/>
      <c r="C32" s="610" t="s">
        <v>173</v>
      </c>
      <c r="D32" s="609" t="s">
        <v>94</v>
      </c>
      <c r="E32" s="609"/>
      <c r="F32" s="127" t="s">
        <v>28</v>
      </c>
      <c r="G32" s="294">
        <v>0</v>
      </c>
      <c r="H32" s="294">
        <v>0</v>
      </c>
      <c r="I32" s="294">
        <v>0</v>
      </c>
      <c r="J32" s="294">
        <v>0</v>
      </c>
      <c r="K32" s="294">
        <v>0</v>
      </c>
      <c r="L32" s="294">
        <v>0</v>
      </c>
      <c r="M32" s="294">
        <v>0</v>
      </c>
      <c r="N32" s="294">
        <v>0</v>
      </c>
      <c r="O32" s="294">
        <v>0.3</v>
      </c>
      <c r="P32" s="296">
        <v>0.3</v>
      </c>
      <c r="Q32" s="296">
        <v>0</v>
      </c>
      <c r="R32" s="296">
        <v>0.4</v>
      </c>
      <c r="S32" s="127">
        <f t="shared" si="0"/>
        <v>1</v>
      </c>
      <c r="T32" s="611"/>
      <c r="U32" s="615">
        <v>0.05</v>
      </c>
      <c r="V32" s="618" t="s">
        <v>230</v>
      </c>
      <c r="W32" s="183"/>
    </row>
    <row r="33" spans="1:23" s="13" customFormat="1" ht="39.95" customHeight="1" thickBot="1">
      <c r="A33" s="584"/>
      <c r="B33" s="628"/>
      <c r="C33" s="595"/>
      <c r="D33" s="620"/>
      <c r="E33" s="620"/>
      <c r="F33" s="128" t="s">
        <v>29</v>
      </c>
      <c r="G33" s="294">
        <v>0</v>
      </c>
      <c r="H33" s="294">
        <v>0</v>
      </c>
      <c r="I33" s="294">
        <v>0</v>
      </c>
      <c r="J33" s="294">
        <v>0</v>
      </c>
      <c r="K33" s="294">
        <v>0</v>
      </c>
      <c r="L33" s="294">
        <v>0</v>
      </c>
      <c r="M33" s="294">
        <v>0</v>
      </c>
      <c r="N33" s="294">
        <v>0</v>
      </c>
      <c r="O33" s="294">
        <v>0.3</v>
      </c>
      <c r="P33" s="296">
        <v>0.3</v>
      </c>
      <c r="Q33" s="296">
        <v>0</v>
      </c>
      <c r="R33" s="296">
        <v>0.4</v>
      </c>
      <c r="S33" s="128">
        <f t="shared" si="0"/>
        <v>1</v>
      </c>
      <c r="T33" s="611"/>
      <c r="U33" s="614"/>
      <c r="V33" s="619"/>
      <c r="W33" s="183"/>
    </row>
    <row r="34" spans="1:23" s="13" customFormat="1" ht="39.95" customHeight="1">
      <c r="A34" s="584"/>
      <c r="B34" s="628"/>
      <c r="C34" s="594" t="s">
        <v>174</v>
      </c>
      <c r="D34" s="622" t="s">
        <v>94</v>
      </c>
      <c r="E34" s="622"/>
      <c r="F34" s="127" t="s">
        <v>28</v>
      </c>
      <c r="G34" s="294">
        <v>0</v>
      </c>
      <c r="H34" s="294">
        <v>0</v>
      </c>
      <c r="I34" s="294">
        <v>0</v>
      </c>
      <c r="J34" s="294">
        <v>0</v>
      </c>
      <c r="K34" s="294">
        <v>0</v>
      </c>
      <c r="L34" s="294">
        <v>0</v>
      </c>
      <c r="M34" s="294">
        <v>0.2</v>
      </c>
      <c r="N34" s="294">
        <v>0.2</v>
      </c>
      <c r="O34" s="294">
        <v>0.2</v>
      </c>
      <c r="P34" s="296">
        <v>0.2</v>
      </c>
      <c r="Q34" s="296">
        <v>0.2</v>
      </c>
      <c r="R34" s="296">
        <v>0</v>
      </c>
      <c r="S34" s="127">
        <f t="shared" si="0"/>
        <v>1</v>
      </c>
      <c r="T34" s="611"/>
      <c r="U34" s="623">
        <v>0.05</v>
      </c>
      <c r="V34" s="596" t="s">
        <v>271</v>
      </c>
      <c r="W34" s="183"/>
    </row>
    <row r="35" spans="1:23" s="13" customFormat="1" ht="39.95" customHeight="1" thickBot="1">
      <c r="A35" s="584"/>
      <c r="B35" s="628"/>
      <c r="C35" s="595"/>
      <c r="D35" s="620"/>
      <c r="E35" s="620"/>
      <c r="F35" s="128" t="s">
        <v>29</v>
      </c>
      <c r="G35" s="306">
        <v>0</v>
      </c>
      <c r="H35" s="306">
        <v>0</v>
      </c>
      <c r="I35" s="306">
        <v>0</v>
      </c>
      <c r="J35" s="306">
        <v>0</v>
      </c>
      <c r="K35" s="306">
        <v>0</v>
      </c>
      <c r="L35" s="306">
        <v>0</v>
      </c>
      <c r="M35" s="306">
        <v>0</v>
      </c>
      <c r="N35" s="306">
        <v>0</v>
      </c>
      <c r="O35" s="306">
        <v>0</v>
      </c>
      <c r="P35" s="307">
        <v>0.5</v>
      </c>
      <c r="Q35" s="307">
        <v>0.5</v>
      </c>
      <c r="R35" s="307">
        <v>0</v>
      </c>
      <c r="S35" s="128">
        <f>SUM(G35:R35)</f>
        <v>1</v>
      </c>
      <c r="T35" s="611"/>
      <c r="U35" s="624"/>
      <c r="V35" s="597"/>
      <c r="W35" s="183"/>
    </row>
    <row r="36" spans="1:23" s="13" customFormat="1" ht="39.95" customHeight="1">
      <c r="A36" s="584"/>
      <c r="B36" s="628"/>
      <c r="C36" s="594" t="s">
        <v>175</v>
      </c>
      <c r="D36" s="622" t="s">
        <v>94</v>
      </c>
      <c r="E36" s="622"/>
      <c r="F36" s="127" t="s">
        <v>28</v>
      </c>
      <c r="G36" s="306">
        <v>0</v>
      </c>
      <c r="H36" s="306">
        <v>0</v>
      </c>
      <c r="I36" s="306">
        <v>0.15</v>
      </c>
      <c r="J36" s="306">
        <v>0.15</v>
      </c>
      <c r="K36" s="306">
        <v>0.15</v>
      </c>
      <c r="L36" s="306">
        <v>0.15</v>
      </c>
      <c r="M36" s="306">
        <v>0</v>
      </c>
      <c r="N36" s="306">
        <v>0.1</v>
      </c>
      <c r="O36" s="306">
        <v>0.1</v>
      </c>
      <c r="P36" s="307">
        <v>0.1</v>
      </c>
      <c r="Q36" s="307">
        <v>0.1</v>
      </c>
      <c r="R36" s="307">
        <v>0</v>
      </c>
      <c r="S36" s="127">
        <f t="shared" si="0"/>
        <v>0.9999999999999999</v>
      </c>
      <c r="T36" s="611"/>
      <c r="U36" s="623">
        <v>0.05</v>
      </c>
      <c r="V36" s="596" t="s">
        <v>231</v>
      </c>
      <c r="W36" s="183"/>
    </row>
    <row r="37" spans="1:23" s="13" customFormat="1" ht="39.95" customHeight="1" thickBot="1">
      <c r="A37" s="584"/>
      <c r="B37" s="628"/>
      <c r="C37" s="595"/>
      <c r="D37" s="620"/>
      <c r="E37" s="620"/>
      <c r="F37" s="128" t="s">
        <v>29</v>
      </c>
      <c r="G37" s="306">
        <v>0</v>
      </c>
      <c r="H37" s="306">
        <v>0</v>
      </c>
      <c r="I37" s="306">
        <v>0.15</v>
      </c>
      <c r="J37" s="306">
        <v>0.15</v>
      </c>
      <c r="K37" s="306">
        <v>0.15</v>
      </c>
      <c r="L37" s="306">
        <v>0.15</v>
      </c>
      <c r="M37" s="306">
        <v>0</v>
      </c>
      <c r="N37" s="306">
        <v>0.1</v>
      </c>
      <c r="O37" s="306">
        <v>0.1</v>
      </c>
      <c r="P37" s="307">
        <v>0.1</v>
      </c>
      <c r="Q37" s="307">
        <v>0.1</v>
      </c>
      <c r="R37" s="307">
        <v>0</v>
      </c>
      <c r="S37" s="264">
        <f t="shared" si="0"/>
        <v>0.9999999999999999</v>
      </c>
      <c r="T37" s="611"/>
      <c r="U37" s="624"/>
      <c r="V37" s="597"/>
      <c r="W37" s="183"/>
    </row>
    <row r="38" spans="1:23" s="13" customFormat="1" ht="39.95" customHeight="1">
      <c r="A38" s="584"/>
      <c r="B38" s="628"/>
      <c r="C38" s="594" t="s">
        <v>176</v>
      </c>
      <c r="D38" s="622" t="s">
        <v>94</v>
      </c>
      <c r="E38" s="622"/>
      <c r="F38" s="127" t="s">
        <v>28</v>
      </c>
      <c r="G38" s="306">
        <v>0</v>
      </c>
      <c r="H38" s="306">
        <v>0.17</v>
      </c>
      <c r="I38" s="306">
        <v>0.17</v>
      </c>
      <c r="J38" s="306">
        <v>0.17</v>
      </c>
      <c r="K38" s="306">
        <v>0</v>
      </c>
      <c r="L38" s="306">
        <v>0.17</v>
      </c>
      <c r="M38" s="306">
        <v>0</v>
      </c>
      <c r="N38" s="306">
        <v>0.17</v>
      </c>
      <c r="O38" s="306">
        <v>0</v>
      </c>
      <c r="P38" s="307">
        <v>0.15</v>
      </c>
      <c r="Q38" s="307">
        <v>0</v>
      </c>
      <c r="R38" s="307">
        <v>0</v>
      </c>
      <c r="S38" s="127">
        <f>SUM(G38:R38)</f>
        <v>1</v>
      </c>
      <c r="T38" s="611"/>
      <c r="U38" s="623">
        <v>0.025</v>
      </c>
      <c r="V38" s="596" t="s">
        <v>232</v>
      </c>
      <c r="W38" s="183"/>
    </row>
    <row r="39" spans="1:23" s="13" customFormat="1" ht="39.95" customHeight="1" thickBot="1">
      <c r="A39" s="585"/>
      <c r="B39" s="629"/>
      <c r="C39" s="595"/>
      <c r="D39" s="620"/>
      <c r="E39" s="620"/>
      <c r="F39" s="128" t="s">
        <v>29</v>
      </c>
      <c r="G39" s="308">
        <v>0</v>
      </c>
      <c r="H39" s="308">
        <v>0.17</v>
      </c>
      <c r="I39" s="308">
        <v>0.17</v>
      </c>
      <c r="J39" s="309">
        <v>0.17</v>
      </c>
      <c r="K39" s="309">
        <v>0</v>
      </c>
      <c r="L39" s="308">
        <v>0.17</v>
      </c>
      <c r="M39" s="309">
        <v>0</v>
      </c>
      <c r="N39" s="309">
        <v>0.17</v>
      </c>
      <c r="O39" s="309">
        <v>0</v>
      </c>
      <c r="P39" s="310">
        <v>0.15</v>
      </c>
      <c r="Q39" s="310">
        <v>0</v>
      </c>
      <c r="R39" s="310">
        <v>0</v>
      </c>
      <c r="S39" s="128">
        <f t="shared" si="0"/>
        <v>1</v>
      </c>
      <c r="T39" s="612"/>
      <c r="U39" s="624"/>
      <c r="V39" s="597"/>
      <c r="W39" s="183"/>
    </row>
    <row r="40" spans="1:23" s="13" customFormat="1" ht="39.95" customHeight="1">
      <c r="A40" s="584" t="s">
        <v>167</v>
      </c>
      <c r="B40" s="625" t="s">
        <v>227</v>
      </c>
      <c r="C40" s="610" t="s">
        <v>177</v>
      </c>
      <c r="D40" s="609" t="s">
        <v>94</v>
      </c>
      <c r="E40" s="609"/>
      <c r="F40" s="127" t="s">
        <v>28</v>
      </c>
      <c r="G40" s="311">
        <v>0</v>
      </c>
      <c r="H40" s="311">
        <v>0</v>
      </c>
      <c r="I40" s="311">
        <v>0</v>
      </c>
      <c r="J40" s="306">
        <v>0</v>
      </c>
      <c r="K40" s="306">
        <v>0</v>
      </c>
      <c r="L40" s="306">
        <v>0</v>
      </c>
      <c r="M40" s="306">
        <v>0.17</v>
      </c>
      <c r="N40" s="306">
        <v>0.17</v>
      </c>
      <c r="O40" s="306">
        <v>0.17</v>
      </c>
      <c r="P40" s="312">
        <v>0.17</v>
      </c>
      <c r="Q40" s="312">
        <v>0.17</v>
      </c>
      <c r="R40" s="312">
        <v>0.15</v>
      </c>
      <c r="S40" s="127">
        <f t="shared" si="0"/>
        <v>1</v>
      </c>
      <c r="T40" s="611">
        <v>0.2</v>
      </c>
      <c r="U40" s="634">
        <v>0.05</v>
      </c>
      <c r="V40" s="635" t="s">
        <v>236</v>
      </c>
      <c r="W40" s="183"/>
    </row>
    <row r="41" spans="1:23" s="13" customFormat="1" ht="39.95" customHeight="1" thickBot="1">
      <c r="A41" s="584"/>
      <c r="B41" s="625"/>
      <c r="C41" s="595"/>
      <c r="D41" s="620"/>
      <c r="E41" s="620"/>
      <c r="F41" s="128" t="s">
        <v>29</v>
      </c>
      <c r="G41" s="294">
        <v>0</v>
      </c>
      <c r="H41" s="294">
        <v>0</v>
      </c>
      <c r="I41" s="294">
        <v>0</v>
      </c>
      <c r="J41" s="298">
        <v>0.0512</v>
      </c>
      <c r="K41" s="298">
        <v>0.0512</v>
      </c>
      <c r="L41" s="298">
        <v>0.0512</v>
      </c>
      <c r="M41" s="298">
        <v>0.1188</v>
      </c>
      <c r="N41" s="298">
        <v>0.1188</v>
      </c>
      <c r="O41" s="298">
        <v>0.1188</v>
      </c>
      <c r="P41" s="296">
        <v>0.17</v>
      </c>
      <c r="Q41" s="296">
        <v>0.17</v>
      </c>
      <c r="R41" s="296">
        <v>0.15</v>
      </c>
      <c r="S41" s="128">
        <f t="shared" si="0"/>
        <v>1</v>
      </c>
      <c r="T41" s="611"/>
      <c r="U41" s="624"/>
      <c r="V41" s="636"/>
      <c r="W41" s="183"/>
    </row>
    <row r="42" spans="1:23" s="13" customFormat="1" ht="39.95" customHeight="1">
      <c r="A42" s="584"/>
      <c r="B42" s="625"/>
      <c r="C42" s="594" t="s">
        <v>178</v>
      </c>
      <c r="D42" s="622" t="s">
        <v>94</v>
      </c>
      <c r="E42" s="622"/>
      <c r="F42" s="127" t="s">
        <v>28</v>
      </c>
      <c r="G42" s="313">
        <v>0.05</v>
      </c>
      <c r="H42" s="313">
        <v>0.09</v>
      </c>
      <c r="I42" s="313">
        <v>0.09</v>
      </c>
      <c r="J42" s="294">
        <v>0.09</v>
      </c>
      <c r="K42" s="294">
        <v>0.09</v>
      </c>
      <c r="L42" s="294">
        <v>0.09</v>
      </c>
      <c r="M42" s="294">
        <v>0.09</v>
      </c>
      <c r="N42" s="294">
        <v>0.09</v>
      </c>
      <c r="O42" s="294">
        <v>0.09</v>
      </c>
      <c r="P42" s="314">
        <v>0.09</v>
      </c>
      <c r="Q42" s="314">
        <v>0.09</v>
      </c>
      <c r="R42" s="314">
        <v>0.05</v>
      </c>
      <c r="S42" s="127">
        <f t="shared" si="0"/>
        <v>0.9999999999999999</v>
      </c>
      <c r="T42" s="611"/>
      <c r="U42" s="623">
        <v>0.03</v>
      </c>
      <c r="V42" s="637" t="s">
        <v>264</v>
      </c>
      <c r="W42" s="183"/>
    </row>
    <row r="43" spans="1:23" s="13" customFormat="1" ht="39.95" customHeight="1" thickBot="1">
      <c r="A43" s="584"/>
      <c r="B43" s="625"/>
      <c r="C43" s="595"/>
      <c r="D43" s="620"/>
      <c r="E43" s="620"/>
      <c r="F43" s="128" t="s">
        <v>29</v>
      </c>
      <c r="G43" s="294">
        <v>0.03</v>
      </c>
      <c r="H43" s="294">
        <v>0.09</v>
      </c>
      <c r="I43" s="294">
        <v>0.09</v>
      </c>
      <c r="J43" s="294">
        <v>0.1</v>
      </c>
      <c r="K43" s="294">
        <v>0.1</v>
      </c>
      <c r="L43" s="294">
        <v>0.09</v>
      </c>
      <c r="M43" s="294">
        <v>0.09</v>
      </c>
      <c r="N43" s="294">
        <v>0.09</v>
      </c>
      <c r="O43" s="294">
        <v>0.09</v>
      </c>
      <c r="P43" s="296">
        <v>0.09</v>
      </c>
      <c r="Q43" s="296">
        <v>0.09</v>
      </c>
      <c r="R43" s="296">
        <v>0.05</v>
      </c>
      <c r="S43" s="128">
        <f>SUM(G43:R43)</f>
        <v>0.9999999999999999</v>
      </c>
      <c r="T43" s="611"/>
      <c r="U43" s="624"/>
      <c r="V43" s="638"/>
      <c r="W43" s="183"/>
    </row>
    <row r="44" spans="1:23" s="13" customFormat="1" ht="39.95" customHeight="1">
      <c r="A44" s="584"/>
      <c r="B44" s="625"/>
      <c r="C44" s="594" t="s">
        <v>179</v>
      </c>
      <c r="D44" s="622" t="s">
        <v>94</v>
      </c>
      <c r="E44" s="622"/>
      <c r="F44" s="127" t="s">
        <v>28</v>
      </c>
      <c r="G44" s="313">
        <v>0</v>
      </c>
      <c r="H44" s="313">
        <v>0</v>
      </c>
      <c r="I44" s="313">
        <v>0</v>
      </c>
      <c r="J44" s="294">
        <v>0</v>
      </c>
      <c r="K44" s="294">
        <v>0</v>
      </c>
      <c r="L44" s="294">
        <v>0</v>
      </c>
      <c r="M44" s="294">
        <v>0.17</v>
      </c>
      <c r="N44" s="294">
        <v>0.17</v>
      </c>
      <c r="O44" s="294">
        <v>0.17</v>
      </c>
      <c r="P44" s="315">
        <v>0.17</v>
      </c>
      <c r="Q44" s="315">
        <v>0.17</v>
      </c>
      <c r="R44" s="315">
        <v>0.15</v>
      </c>
      <c r="S44" s="127">
        <f t="shared" si="0"/>
        <v>1</v>
      </c>
      <c r="T44" s="611"/>
      <c r="U44" s="623">
        <v>0.07</v>
      </c>
      <c r="V44" s="630" t="s">
        <v>235</v>
      </c>
      <c r="W44" s="183"/>
    </row>
    <row r="45" spans="1:23" s="13" customFormat="1" ht="39.95" customHeight="1" thickBot="1">
      <c r="A45" s="584"/>
      <c r="B45" s="625"/>
      <c r="C45" s="595"/>
      <c r="D45" s="620"/>
      <c r="E45" s="620"/>
      <c r="F45" s="128" t="s">
        <v>29</v>
      </c>
      <c r="G45" s="294">
        <v>0.05</v>
      </c>
      <c r="H45" s="294">
        <v>0.05</v>
      </c>
      <c r="I45" s="294">
        <v>0.05</v>
      </c>
      <c r="J45" s="294">
        <v>0</v>
      </c>
      <c r="K45" s="294">
        <v>0</v>
      </c>
      <c r="L45" s="294">
        <v>0</v>
      </c>
      <c r="M45" s="298">
        <v>0.12</v>
      </c>
      <c r="N45" s="298">
        <v>0.12</v>
      </c>
      <c r="O45" s="298">
        <v>0.12</v>
      </c>
      <c r="P45" s="296">
        <v>0.17</v>
      </c>
      <c r="Q45" s="296">
        <v>0.17</v>
      </c>
      <c r="R45" s="296">
        <v>0.15</v>
      </c>
      <c r="S45" s="128">
        <f t="shared" si="0"/>
        <v>1</v>
      </c>
      <c r="T45" s="611"/>
      <c r="U45" s="624"/>
      <c r="V45" s="631"/>
      <c r="W45" s="183"/>
    </row>
    <row r="46" spans="1:23" s="13" customFormat="1" ht="39.95" customHeight="1">
      <c r="A46" s="584"/>
      <c r="B46" s="625"/>
      <c r="C46" s="632" t="s">
        <v>211</v>
      </c>
      <c r="D46" s="622" t="s">
        <v>94</v>
      </c>
      <c r="E46" s="622"/>
      <c r="F46" s="127" t="s">
        <v>28</v>
      </c>
      <c r="G46" s="306">
        <v>0</v>
      </c>
      <c r="H46" s="306">
        <v>0</v>
      </c>
      <c r="I46" s="306">
        <v>0</v>
      </c>
      <c r="J46" s="306">
        <v>0</v>
      </c>
      <c r="K46" s="306">
        <v>0</v>
      </c>
      <c r="L46" s="306">
        <v>0</v>
      </c>
      <c r="M46" s="306">
        <v>0.17</v>
      </c>
      <c r="N46" s="306">
        <v>0.17</v>
      </c>
      <c r="O46" s="306">
        <v>0.17</v>
      </c>
      <c r="P46" s="307">
        <v>0.17</v>
      </c>
      <c r="Q46" s="307">
        <v>0.17</v>
      </c>
      <c r="R46" s="307">
        <v>0.15</v>
      </c>
      <c r="S46" s="127">
        <f>SUM(G46:R46)</f>
        <v>1</v>
      </c>
      <c r="T46" s="611"/>
      <c r="U46" s="623">
        <v>0.05</v>
      </c>
      <c r="V46" s="630" t="s">
        <v>265</v>
      </c>
      <c r="W46" s="183"/>
    </row>
    <row r="47" spans="1:23" s="13" customFormat="1" ht="39.95" customHeight="1" thickBot="1">
      <c r="A47" s="585"/>
      <c r="B47" s="626"/>
      <c r="C47" s="633"/>
      <c r="D47" s="620"/>
      <c r="E47" s="620"/>
      <c r="F47" s="128" t="s">
        <v>29</v>
      </c>
      <c r="G47" s="316">
        <v>0</v>
      </c>
      <c r="H47" s="316">
        <v>0</v>
      </c>
      <c r="I47" s="316">
        <v>0</v>
      </c>
      <c r="J47" s="316">
        <v>0</v>
      </c>
      <c r="K47" s="316">
        <v>0</v>
      </c>
      <c r="L47" s="316">
        <v>0.1</v>
      </c>
      <c r="M47" s="316">
        <v>0.1</v>
      </c>
      <c r="N47" s="316">
        <v>0.1</v>
      </c>
      <c r="O47" s="316">
        <v>0.1</v>
      </c>
      <c r="P47" s="317">
        <v>0.17</v>
      </c>
      <c r="Q47" s="317">
        <v>0.17</v>
      </c>
      <c r="R47" s="317">
        <v>0.15</v>
      </c>
      <c r="S47" s="128">
        <f>SUM(G47:R47)</f>
        <v>0.8900000000000001</v>
      </c>
      <c r="T47" s="612"/>
      <c r="U47" s="624"/>
      <c r="V47" s="631"/>
      <c r="W47" s="183"/>
    </row>
    <row r="48" spans="1:23" s="13" customFormat="1" ht="39.95" customHeight="1">
      <c r="A48" s="646" t="s">
        <v>95</v>
      </c>
      <c r="B48" s="649" t="s">
        <v>87</v>
      </c>
      <c r="C48" s="594" t="s">
        <v>180</v>
      </c>
      <c r="D48" s="622" t="s">
        <v>94</v>
      </c>
      <c r="E48" s="622"/>
      <c r="F48" s="127" t="s">
        <v>28</v>
      </c>
      <c r="G48" s="313">
        <v>0.05</v>
      </c>
      <c r="H48" s="313">
        <v>0.09</v>
      </c>
      <c r="I48" s="313">
        <v>0.09</v>
      </c>
      <c r="J48" s="313">
        <v>0.09</v>
      </c>
      <c r="K48" s="313">
        <v>0.09</v>
      </c>
      <c r="L48" s="313">
        <v>0.09</v>
      </c>
      <c r="M48" s="313">
        <v>0.09</v>
      </c>
      <c r="N48" s="313">
        <v>0.09</v>
      </c>
      <c r="O48" s="313">
        <v>0.09</v>
      </c>
      <c r="P48" s="314">
        <v>0.09</v>
      </c>
      <c r="Q48" s="314">
        <v>0.09</v>
      </c>
      <c r="R48" s="314">
        <v>0.05</v>
      </c>
      <c r="S48" s="127">
        <f t="shared" si="0"/>
        <v>0.9999999999999999</v>
      </c>
      <c r="T48" s="621">
        <v>0.2</v>
      </c>
      <c r="U48" s="623">
        <v>0.025</v>
      </c>
      <c r="V48" s="596" t="s">
        <v>242</v>
      </c>
      <c r="W48" s="183"/>
    </row>
    <row r="49" spans="1:23" s="13" customFormat="1" ht="39.95" customHeight="1" thickBot="1">
      <c r="A49" s="647"/>
      <c r="B49" s="650"/>
      <c r="C49" s="595"/>
      <c r="D49" s="620"/>
      <c r="E49" s="620"/>
      <c r="F49" s="128" t="s">
        <v>29</v>
      </c>
      <c r="G49" s="313">
        <v>0.05</v>
      </c>
      <c r="H49" s="313">
        <v>0.09</v>
      </c>
      <c r="I49" s="313">
        <v>0.09</v>
      </c>
      <c r="J49" s="313">
        <v>0.09</v>
      </c>
      <c r="K49" s="313">
        <v>0.09</v>
      </c>
      <c r="L49" s="313">
        <v>0.09</v>
      </c>
      <c r="M49" s="313">
        <v>0.09</v>
      </c>
      <c r="N49" s="313">
        <v>0.09</v>
      </c>
      <c r="O49" s="313">
        <v>0.09</v>
      </c>
      <c r="P49" s="314">
        <v>0.09</v>
      </c>
      <c r="Q49" s="314">
        <v>0.09</v>
      </c>
      <c r="R49" s="314">
        <v>0.05</v>
      </c>
      <c r="S49" s="128">
        <f t="shared" si="0"/>
        <v>0.9999999999999999</v>
      </c>
      <c r="T49" s="611"/>
      <c r="U49" s="624"/>
      <c r="V49" s="597"/>
      <c r="W49" s="183"/>
    </row>
    <row r="50" spans="1:23" s="13" customFormat="1" ht="39.95" customHeight="1">
      <c r="A50" s="647"/>
      <c r="B50" s="650"/>
      <c r="C50" s="594" t="s">
        <v>181</v>
      </c>
      <c r="D50" s="622" t="s">
        <v>94</v>
      </c>
      <c r="E50" s="622"/>
      <c r="F50" s="127" t="s">
        <v>28</v>
      </c>
      <c r="G50" s="313">
        <v>0.05</v>
      </c>
      <c r="H50" s="313">
        <v>0.09</v>
      </c>
      <c r="I50" s="313">
        <v>0.09</v>
      </c>
      <c r="J50" s="294">
        <v>0.09</v>
      </c>
      <c r="K50" s="294">
        <v>0.09</v>
      </c>
      <c r="L50" s="294">
        <v>0.09</v>
      </c>
      <c r="M50" s="294">
        <v>0.09</v>
      </c>
      <c r="N50" s="294">
        <v>0.09</v>
      </c>
      <c r="O50" s="294">
        <v>0.09</v>
      </c>
      <c r="P50" s="314">
        <v>0.09</v>
      </c>
      <c r="Q50" s="314">
        <v>0.09</v>
      </c>
      <c r="R50" s="314">
        <v>0.05</v>
      </c>
      <c r="S50" s="127">
        <f t="shared" si="0"/>
        <v>0.9999999999999999</v>
      </c>
      <c r="T50" s="611"/>
      <c r="U50" s="623">
        <v>0.02</v>
      </c>
      <c r="V50" s="596" t="s">
        <v>243</v>
      </c>
      <c r="W50" s="183"/>
    </row>
    <row r="51" spans="1:23" s="13" customFormat="1" ht="39.95" customHeight="1" thickBot="1">
      <c r="A51" s="647"/>
      <c r="B51" s="650"/>
      <c r="C51" s="595"/>
      <c r="D51" s="620"/>
      <c r="E51" s="620"/>
      <c r="F51" s="128" t="s">
        <v>29</v>
      </c>
      <c r="G51" s="313">
        <v>0.05</v>
      </c>
      <c r="H51" s="313">
        <v>0.09</v>
      </c>
      <c r="I51" s="313">
        <v>0.09</v>
      </c>
      <c r="J51" s="313">
        <v>0.09</v>
      </c>
      <c r="K51" s="313">
        <v>0.09</v>
      </c>
      <c r="L51" s="313">
        <v>0.09</v>
      </c>
      <c r="M51" s="313">
        <v>0.09</v>
      </c>
      <c r="N51" s="313">
        <v>0.09</v>
      </c>
      <c r="O51" s="313">
        <v>0.09</v>
      </c>
      <c r="P51" s="314">
        <v>0.09</v>
      </c>
      <c r="Q51" s="314">
        <v>0.09</v>
      </c>
      <c r="R51" s="314">
        <v>0.05</v>
      </c>
      <c r="S51" s="128">
        <f t="shared" si="0"/>
        <v>0.9999999999999999</v>
      </c>
      <c r="T51" s="611"/>
      <c r="U51" s="624"/>
      <c r="V51" s="597"/>
      <c r="W51" s="183"/>
    </row>
    <row r="52" spans="1:23" s="13" customFormat="1" ht="39.95" customHeight="1">
      <c r="A52" s="647"/>
      <c r="B52" s="650"/>
      <c r="C52" s="594" t="s">
        <v>182</v>
      </c>
      <c r="D52" s="622" t="s">
        <v>94</v>
      </c>
      <c r="E52" s="622"/>
      <c r="F52" s="127" t="s">
        <v>28</v>
      </c>
      <c r="G52" s="313">
        <v>0.05</v>
      </c>
      <c r="H52" s="313">
        <v>0.09</v>
      </c>
      <c r="I52" s="313">
        <v>0.09</v>
      </c>
      <c r="J52" s="294">
        <v>0.09</v>
      </c>
      <c r="K52" s="294">
        <v>0.09</v>
      </c>
      <c r="L52" s="294">
        <v>0.09</v>
      </c>
      <c r="M52" s="294">
        <v>0.09</v>
      </c>
      <c r="N52" s="294">
        <v>0.09</v>
      </c>
      <c r="O52" s="294">
        <v>0.09</v>
      </c>
      <c r="P52" s="314">
        <v>0.09</v>
      </c>
      <c r="Q52" s="314">
        <v>0.09</v>
      </c>
      <c r="R52" s="314">
        <v>0.05</v>
      </c>
      <c r="S52" s="127">
        <f t="shared" si="0"/>
        <v>0.9999999999999999</v>
      </c>
      <c r="T52" s="611"/>
      <c r="U52" s="623">
        <v>0.02</v>
      </c>
      <c r="V52" s="596" t="s">
        <v>249</v>
      </c>
      <c r="W52" s="183"/>
    </row>
    <row r="53" spans="1:23" s="13" customFormat="1" ht="39.95" customHeight="1" thickBot="1">
      <c r="A53" s="647"/>
      <c r="B53" s="650"/>
      <c r="C53" s="595"/>
      <c r="D53" s="620"/>
      <c r="E53" s="620"/>
      <c r="F53" s="128" t="s">
        <v>29</v>
      </c>
      <c r="G53" s="294">
        <v>0.05</v>
      </c>
      <c r="H53" s="294">
        <v>0.09</v>
      </c>
      <c r="I53" s="294">
        <v>0.09</v>
      </c>
      <c r="J53" s="294">
        <v>0.09</v>
      </c>
      <c r="K53" s="294">
        <v>0.09</v>
      </c>
      <c r="L53" s="294">
        <v>0.09</v>
      </c>
      <c r="M53" s="294">
        <v>0.09</v>
      </c>
      <c r="N53" s="294">
        <v>0.09</v>
      </c>
      <c r="O53" s="294">
        <v>0.09</v>
      </c>
      <c r="P53" s="296">
        <v>0.09</v>
      </c>
      <c r="Q53" s="296">
        <v>0.09</v>
      </c>
      <c r="R53" s="296">
        <v>0.05</v>
      </c>
      <c r="S53" s="128">
        <f t="shared" si="0"/>
        <v>0.9999999999999999</v>
      </c>
      <c r="T53" s="611"/>
      <c r="U53" s="624"/>
      <c r="V53" s="597"/>
      <c r="W53" s="183"/>
    </row>
    <row r="54" spans="1:23" s="13" customFormat="1" ht="39.95" customHeight="1">
      <c r="A54" s="647"/>
      <c r="B54" s="650"/>
      <c r="C54" s="594" t="s">
        <v>183</v>
      </c>
      <c r="D54" s="622" t="s">
        <v>94</v>
      </c>
      <c r="E54" s="622"/>
      <c r="F54" s="127" t="s">
        <v>28</v>
      </c>
      <c r="G54" s="313">
        <v>0.05</v>
      </c>
      <c r="H54" s="313">
        <v>0.09</v>
      </c>
      <c r="I54" s="313">
        <v>0.09</v>
      </c>
      <c r="J54" s="294">
        <v>0.09</v>
      </c>
      <c r="K54" s="294">
        <v>0.09</v>
      </c>
      <c r="L54" s="294">
        <v>0.09</v>
      </c>
      <c r="M54" s="294">
        <v>0.09</v>
      </c>
      <c r="N54" s="294">
        <v>0.09</v>
      </c>
      <c r="O54" s="294">
        <v>0.09</v>
      </c>
      <c r="P54" s="314">
        <v>0.09</v>
      </c>
      <c r="Q54" s="314">
        <v>0.09</v>
      </c>
      <c r="R54" s="314">
        <v>0.05</v>
      </c>
      <c r="S54" s="127">
        <f t="shared" si="0"/>
        <v>0.9999999999999999</v>
      </c>
      <c r="T54" s="611"/>
      <c r="U54" s="623">
        <v>0.025</v>
      </c>
      <c r="V54" s="596" t="s">
        <v>241</v>
      </c>
      <c r="W54" s="183"/>
    </row>
    <row r="55" spans="1:23" s="13" customFormat="1" ht="39.95" customHeight="1" thickBot="1">
      <c r="A55" s="647"/>
      <c r="B55" s="650"/>
      <c r="C55" s="595"/>
      <c r="D55" s="620"/>
      <c r="E55" s="620"/>
      <c r="F55" s="128" t="s">
        <v>29</v>
      </c>
      <c r="G55" s="294">
        <v>0.05</v>
      </c>
      <c r="H55" s="294">
        <v>0.09</v>
      </c>
      <c r="I55" s="294">
        <v>0.09</v>
      </c>
      <c r="J55" s="294">
        <v>0.09</v>
      </c>
      <c r="K55" s="294">
        <v>0.09</v>
      </c>
      <c r="L55" s="294">
        <v>0.09</v>
      </c>
      <c r="M55" s="294">
        <v>0.09</v>
      </c>
      <c r="N55" s="294">
        <v>0.09</v>
      </c>
      <c r="O55" s="294">
        <v>0.09</v>
      </c>
      <c r="P55" s="296">
        <v>0.09</v>
      </c>
      <c r="Q55" s="296">
        <v>0.09</v>
      </c>
      <c r="R55" s="296">
        <v>0.05</v>
      </c>
      <c r="S55" s="128">
        <f t="shared" si="0"/>
        <v>0.9999999999999999</v>
      </c>
      <c r="T55" s="611"/>
      <c r="U55" s="624"/>
      <c r="V55" s="597"/>
      <c r="W55" s="183"/>
    </row>
    <row r="56" spans="1:23" s="13" customFormat="1" ht="39.95" customHeight="1">
      <c r="A56" s="647"/>
      <c r="B56" s="650"/>
      <c r="C56" s="594" t="s">
        <v>184</v>
      </c>
      <c r="D56" s="622" t="s">
        <v>94</v>
      </c>
      <c r="E56" s="622"/>
      <c r="F56" s="127" t="s">
        <v>28</v>
      </c>
      <c r="G56" s="313">
        <v>0.05</v>
      </c>
      <c r="H56" s="313">
        <v>0.09</v>
      </c>
      <c r="I56" s="313">
        <v>0.09</v>
      </c>
      <c r="J56" s="294">
        <v>0.09</v>
      </c>
      <c r="K56" s="294">
        <v>0.09</v>
      </c>
      <c r="L56" s="294">
        <v>0.09</v>
      </c>
      <c r="M56" s="294">
        <v>0.09</v>
      </c>
      <c r="N56" s="294">
        <v>0.09</v>
      </c>
      <c r="O56" s="294">
        <v>0.09</v>
      </c>
      <c r="P56" s="314">
        <v>0.09</v>
      </c>
      <c r="Q56" s="314">
        <v>0.09</v>
      </c>
      <c r="R56" s="314">
        <v>0.05</v>
      </c>
      <c r="S56" s="127">
        <f t="shared" si="0"/>
        <v>0.9999999999999999</v>
      </c>
      <c r="T56" s="611"/>
      <c r="U56" s="623">
        <v>0.03</v>
      </c>
      <c r="V56" s="596" t="s">
        <v>244</v>
      </c>
      <c r="W56" s="183"/>
    </row>
    <row r="57" spans="1:23" s="13" customFormat="1" ht="39.95" customHeight="1" thickBot="1">
      <c r="A57" s="647"/>
      <c r="B57" s="650"/>
      <c r="C57" s="595"/>
      <c r="D57" s="620"/>
      <c r="E57" s="620"/>
      <c r="F57" s="128" t="s">
        <v>29</v>
      </c>
      <c r="G57" s="294">
        <v>0.05</v>
      </c>
      <c r="H57" s="294">
        <v>0.09</v>
      </c>
      <c r="I57" s="294">
        <v>0.09</v>
      </c>
      <c r="J57" s="294">
        <v>0.09</v>
      </c>
      <c r="K57" s="294">
        <v>0.09</v>
      </c>
      <c r="L57" s="294">
        <v>0.09</v>
      </c>
      <c r="M57" s="294">
        <v>0.09</v>
      </c>
      <c r="N57" s="294">
        <v>0.09</v>
      </c>
      <c r="O57" s="294">
        <v>0.09</v>
      </c>
      <c r="P57" s="296">
        <v>0.09</v>
      </c>
      <c r="Q57" s="296">
        <v>0.09</v>
      </c>
      <c r="R57" s="296">
        <v>0.05</v>
      </c>
      <c r="S57" s="128">
        <f t="shared" si="0"/>
        <v>0.9999999999999999</v>
      </c>
      <c r="T57" s="611"/>
      <c r="U57" s="624"/>
      <c r="V57" s="639"/>
      <c r="W57" s="183"/>
    </row>
    <row r="58" spans="1:23" s="13" customFormat="1" ht="39.95" customHeight="1">
      <c r="A58" s="647"/>
      <c r="B58" s="650"/>
      <c r="C58" s="594" t="s">
        <v>186</v>
      </c>
      <c r="D58" s="622" t="s">
        <v>94</v>
      </c>
      <c r="E58" s="622"/>
      <c r="F58" s="127" t="s">
        <v>28</v>
      </c>
      <c r="G58" s="313">
        <v>0.05</v>
      </c>
      <c r="H58" s="313">
        <v>0.09</v>
      </c>
      <c r="I58" s="313">
        <v>0.09</v>
      </c>
      <c r="J58" s="294">
        <v>0.09</v>
      </c>
      <c r="K58" s="294">
        <v>0.09</v>
      </c>
      <c r="L58" s="294">
        <v>0.09</v>
      </c>
      <c r="M58" s="294">
        <v>0.09</v>
      </c>
      <c r="N58" s="294">
        <v>0.09</v>
      </c>
      <c r="O58" s="294">
        <v>0.09</v>
      </c>
      <c r="P58" s="314">
        <v>0.09</v>
      </c>
      <c r="Q58" s="314">
        <v>0.09</v>
      </c>
      <c r="R58" s="314">
        <v>0.05</v>
      </c>
      <c r="S58" s="127">
        <f t="shared" si="0"/>
        <v>0.9999999999999999</v>
      </c>
      <c r="T58" s="611"/>
      <c r="U58" s="623">
        <v>0.02</v>
      </c>
      <c r="V58" s="596" t="s">
        <v>245</v>
      </c>
      <c r="W58" s="183"/>
    </row>
    <row r="59" spans="1:23" s="13" customFormat="1" ht="39.95" customHeight="1" thickBot="1">
      <c r="A59" s="647"/>
      <c r="B59" s="650"/>
      <c r="C59" s="595"/>
      <c r="D59" s="620"/>
      <c r="E59" s="620"/>
      <c r="F59" s="128" t="s">
        <v>29</v>
      </c>
      <c r="G59" s="294">
        <v>0.05</v>
      </c>
      <c r="H59" s="294">
        <v>0.09</v>
      </c>
      <c r="I59" s="294">
        <v>0.09</v>
      </c>
      <c r="J59" s="294">
        <v>0.09</v>
      </c>
      <c r="K59" s="294">
        <v>0.09</v>
      </c>
      <c r="L59" s="294">
        <v>0.09</v>
      </c>
      <c r="M59" s="294">
        <v>0.09</v>
      </c>
      <c r="N59" s="294">
        <v>0.09</v>
      </c>
      <c r="O59" s="294">
        <v>0.09</v>
      </c>
      <c r="P59" s="296">
        <v>0.09</v>
      </c>
      <c r="Q59" s="296">
        <v>0.09</v>
      </c>
      <c r="R59" s="296">
        <v>0.05</v>
      </c>
      <c r="S59" s="128">
        <f t="shared" si="0"/>
        <v>0.9999999999999999</v>
      </c>
      <c r="T59" s="611"/>
      <c r="U59" s="624"/>
      <c r="V59" s="602"/>
      <c r="W59" s="183"/>
    </row>
    <row r="60" spans="1:23" s="13" customFormat="1" ht="39.95" customHeight="1">
      <c r="A60" s="647"/>
      <c r="B60" s="650"/>
      <c r="C60" s="594" t="s">
        <v>185</v>
      </c>
      <c r="D60" s="622" t="s">
        <v>94</v>
      </c>
      <c r="E60" s="622"/>
      <c r="F60" s="127" t="s">
        <v>28</v>
      </c>
      <c r="G60" s="313">
        <v>0.05</v>
      </c>
      <c r="H60" s="313">
        <v>0.09</v>
      </c>
      <c r="I60" s="313">
        <v>0.09</v>
      </c>
      <c r="J60" s="294">
        <v>0.09</v>
      </c>
      <c r="K60" s="294">
        <v>0.09</v>
      </c>
      <c r="L60" s="294">
        <v>0.09</v>
      </c>
      <c r="M60" s="294">
        <v>0.09</v>
      </c>
      <c r="N60" s="294">
        <v>0.09</v>
      </c>
      <c r="O60" s="294">
        <v>0.09</v>
      </c>
      <c r="P60" s="314">
        <v>0.09</v>
      </c>
      <c r="Q60" s="314">
        <v>0.09</v>
      </c>
      <c r="R60" s="314">
        <v>0.05</v>
      </c>
      <c r="S60" s="127">
        <f t="shared" si="0"/>
        <v>0.9999999999999999</v>
      </c>
      <c r="T60" s="611"/>
      <c r="U60" s="623">
        <v>0.025</v>
      </c>
      <c r="V60" s="596" t="s">
        <v>246</v>
      </c>
      <c r="W60" s="183"/>
    </row>
    <row r="61" spans="1:23" s="13" customFormat="1" ht="39.95" customHeight="1" thickBot="1">
      <c r="A61" s="647"/>
      <c r="B61" s="650"/>
      <c r="C61" s="595"/>
      <c r="D61" s="620"/>
      <c r="E61" s="620"/>
      <c r="F61" s="128" t="s">
        <v>29</v>
      </c>
      <c r="G61" s="294">
        <v>0.05</v>
      </c>
      <c r="H61" s="294">
        <v>0.09</v>
      </c>
      <c r="I61" s="294">
        <v>0.09</v>
      </c>
      <c r="J61" s="313">
        <v>0.09</v>
      </c>
      <c r="K61" s="313">
        <v>0.09</v>
      </c>
      <c r="L61" s="313">
        <v>0.09</v>
      </c>
      <c r="M61" s="294">
        <v>0.09</v>
      </c>
      <c r="N61" s="294">
        <v>0.09</v>
      </c>
      <c r="O61" s="294">
        <v>0.09</v>
      </c>
      <c r="P61" s="296">
        <v>0.09</v>
      </c>
      <c r="Q61" s="296">
        <v>0.09</v>
      </c>
      <c r="R61" s="296">
        <v>0.05</v>
      </c>
      <c r="S61" s="128">
        <f t="shared" si="0"/>
        <v>0.9999999999999999</v>
      </c>
      <c r="T61" s="611"/>
      <c r="U61" s="624"/>
      <c r="V61" s="639"/>
      <c r="W61" s="183"/>
    </row>
    <row r="62" spans="1:23" s="13" customFormat="1" ht="39.95" customHeight="1">
      <c r="A62" s="647"/>
      <c r="B62" s="650"/>
      <c r="C62" s="594" t="s">
        <v>187</v>
      </c>
      <c r="D62" s="622" t="s">
        <v>94</v>
      </c>
      <c r="E62" s="622"/>
      <c r="F62" s="127" t="s">
        <v>28</v>
      </c>
      <c r="G62" s="313">
        <v>0.05</v>
      </c>
      <c r="H62" s="313">
        <v>0.09</v>
      </c>
      <c r="I62" s="313">
        <v>0.09</v>
      </c>
      <c r="J62" s="294">
        <v>0.09</v>
      </c>
      <c r="K62" s="294">
        <v>0.09</v>
      </c>
      <c r="L62" s="294">
        <v>0.09</v>
      </c>
      <c r="M62" s="294">
        <v>0.09</v>
      </c>
      <c r="N62" s="294">
        <v>0.09</v>
      </c>
      <c r="O62" s="294">
        <v>0.09</v>
      </c>
      <c r="P62" s="314">
        <v>0.09</v>
      </c>
      <c r="Q62" s="314">
        <v>0.09</v>
      </c>
      <c r="R62" s="314">
        <v>0.05</v>
      </c>
      <c r="S62" s="127">
        <f t="shared" si="0"/>
        <v>0.9999999999999999</v>
      </c>
      <c r="T62" s="611"/>
      <c r="U62" s="623">
        <v>0.02</v>
      </c>
      <c r="V62" s="596" t="s">
        <v>247</v>
      </c>
      <c r="W62" s="183"/>
    </row>
    <row r="63" spans="1:23" s="13" customFormat="1" ht="39.95" customHeight="1" thickBot="1">
      <c r="A63" s="647"/>
      <c r="B63" s="650"/>
      <c r="C63" s="595"/>
      <c r="D63" s="620"/>
      <c r="E63" s="620"/>
      <c r="F63" s="128" t="s">
        <v>29</v>
      </c>
      <c r="G63" s="294">
        <v>0.05</v>
      </c>
      <c r="H63" s="294">
        <v>0.09</v>
      </c>
      <c r="I63" s="294">
        <v>0.09</v>
      </c>
      <c r="J63" s="313">
        <v>0.09</v>
      </c>
      <c r="K63" s="313">
        <v>0.09</v>
      </c>
      <c r="L63" s="313">
        <v>0.09</v>
      </c>
      <c r="M63" s="294">
        <v>0.09</v>
      </c>
      <c r="N63" s="294">
        <v>0.09</v>
      </c>
      <c r="O63" s="294">
        <v>0.09</v>
      </c>
      <c r="P63" s="296">
        <v>0.09</v>
      </c>
      <c r="Q63" s="296">
        <v>0.09</v>
      </c>
      <c r="R63" s="296">
        <v>0.05</v>
      </c>
      <c r="S63" s="128">
        <f t="shared" si="0"/>
        <v>0.9999999999999999</v>
      </c>
      <c r="T63" s="611"/>
      <c r="U63" s="624"/>
      <c r="V63" s="597"/>
      <c r="W63" s="183"/>
    </row>
    <row r="64" spans="1:23" s="13" customFormat="1" ht="39.95" customHeight="1">
      <c r="A64" s="647"/>
      <c r="B64" s="650"/>
      <c r="C64" s="594" t="s">
        <v>228</v>
      </c>
      <c r="D64" s="622" t="s">
        <v>94</v>
      </c>
      <c r="E64" s="622"/>
      <c r="F64" s="127" t="s">
        <v>28</v>
      </c>
      <c r="G64" s="313">
        <v>0.05</v>
      </c>
      <c r="H64" s="313">
        <v>0.09</v>
      </c>
      <c r="I64" s="313">
        <v>0.09</v>
      </c>
      <c r="J64" s="294">
        <v>0.09</v>
      </c>
      <c r="K64" s="294">
        <v>0.09</v>
      </c>
      <c r="L64" s="294">
        <v>0.09</v>
      </c>
      <c r="M64" s="294">
        <v>0.09</v>
      </c>
      <c r="N64" s="294">
        <v>0.09</v>
      </c>
      <c r="O64" s="294">
        <v>0.09</v>
      </c>
      <c r="P64" s="314">
        <v>0.09</v>
      </c>
      <c r="Q64" s="314">
        <v>0.09</v>
      </c>
      <c r="R64" s="314">
        <v>0.05</v>
      </c>
      <c r="S64" s="127">
        <f t="shared" si="0"/>
        <v>0.9999999999999999</v>
      </c>
      <c r="T64" s="611"/>
      <c r="U64" s="623">
        <v>0.015</v>
      </c>
      <c r="V64" s="596" t="s">
        <v>248</v>
      </c>
      <c r="W64" s="183"/>
    </row>
    <row r="65" spans="1:23" s="13" customFormat="1" ht="39.95" customHeight="1" thickBot="1">
      <c r="A65" s="647"/>
      <c r="B65" s="651"/>
      <c r="C65" s="595"/>
      <c r="D65" s="620"/>
      <c r="E65" s="620"/>
      <c r="F65" s="128" t="s">
        <v>29</v>
      </c>
      <c r="G65" s="309">
        <v>0.05</v>
      </c>
      <c r="H65" s="309">
        <v>0.09</v>
      </c>
      <c r="I65" s="309">
        <v>0.09</v>
      </c>
      <c r="J65" s="309">
        <v>0.09</v>
      </c>
      <c r="K65" s="309">
        <v>0.09</v>
      </c>
      <c r="L65" s="309">
        <v>0.09</v>
      </c>
      <c r="M65" s="309">
        <v>0.09</v>
      </c>
      <c r="N65" s="309">
        <v>0.09</v>
      </c>
      <c r="O65" s="309">
        <v>0.09</v>
      </c>
      <c r="P65" s="318">
        <v>0.09</v>
      </c>
      <c r="Q65" s="318">
        <v>0.09</v>
      </c>
      <c r="R65" s="318">
        <v>0.05</v>
      </c>
      <c r="S65" s="128">
        <f t="shared" si="0"/>
        <v>0.9999999999999999</v>
      </c>
      <c r="T65" s="612"/>
      <c r="U65" s="624"/>
      <c r="V65" s="639"/>
      <c r="W65" s="183"/>
    </row>
    <row r="66" spans="1:23" s="13" customFormat="1" ht="39.95" customHeight="1">
      <c r="A66" s="647"/>
      <c r="B66" s="649" t="s">
        <v>88</v>
      </c>
      <c r="C66" s="594" t="s">
        <v>188</v>
      </c>
      <c r="D66" s="622" t="s">
        <v>94</v>
      </c>
      <c r="E66" s="622"/>
      <c r="F66" s="127" t="s">
        <v>28</v>
      </c>
      <c r="G66" s="311">
        <v>0.05</v>
      </c>
      <c r="H66" s="311">
        <v>0.09</v>
      </c>
      <c r="I66" s="311">
        <v>0.09</v>
      </c>
      <c r="J66" s="306">
        <v>0.09</v>
      </c>
      <c r="K66" s="306">
        <v>0.09</v>
      </c>
      <c r="L66" s="306">
        <v>0.09</v>
      </c>
      <c r="M66" s="306">
        <v>0.09</v>
      </c>
      <c r="N66" s="306">
        <v>0.09</v>
      </c>
      <c r="O66" s="306">
        <v>0.09</v>
      </c>
      <c r="P66" s="312">
        <v>0.09</v>
      </c>
      <c r="Q66" s="312">
        <v>0.09</v>
      </c>
      <c r="R66" s="312">
        <v>0.05</v>
      </c>
      <c r="S66" s="127">
        <f t="shared" si="0"/>
        <v>0.9999999999999999</v>
      </c>
      <c r="T66" s="621">
        <v>0.15</v>
      </c>
      <c r="U66" s="623">
        <v>0.06</v>
      </c>
      <c r="V66" s="640" t="s">
        <v>251</v>
      </c>
      <c r="W66" s="183"/>
    </row>
    <row r="67" spans="1:23" s="13" customFormat="1" ht="39.95" customHeight="1" thickBot="1">
      <c r="A67" s="647"/>
      <c r="B67" s="650"/>
      <c r="C67" s="595"/>
      <c r="D67" s="620"/>
      <c r="E67" s="620"/>
      <c r="F67" s="128" t="s">
        <v>29</v>
      </c>
      <c r="G67" s="294">
        <v>0.05</v>
      </c>
      <c r="H67" s="294">
        <v>0.09</v>
      </c>
      <c r="I67" s="294">
        <v>0.09</v>
      </c>
      <c r="J67" s="294">
        <v>0.09</v>
      </c>
      <c r="K67" s="294">
        <v>0.09</v>
      </c>
      <c r="L67" s="294">
        <v>0.09</v>
      </c>
      <c r="M67" s="294">
        <v>0.09</v>
      </c>
      <c r="N67" s="294">
        <v>0.09</v>
      </c>
      <c r="O67" s="294">
        <v>0.09</v>
      </c>
      <c r="P67" s="296">
        <v>0.09</v>
      </c>
      <c r="Q67" s="296">
        <v>0.09</v>
      </c>
      <c r="R67" s="296">
        <v>0.05</v>
      </c>
      <c r="S67" s="128">
        <f t="shared" si="0"/>
        <v>0.9999999999999999</v>
      </c>
      <c r="T67" s="611"/>
      <c r="U67" s="624"/>
      <c r="V67" s="641"/>
      <c r="W67" s="183"/>
    </row>
    <row r="68" spans="1:23" s="13" customFormat="1" ht="39.95" customHeight="1">
      <c r="A68" s="647"/>
      <c r="B68" s="650"/>
      <c r="C68" s="594" t="s">
        <v>189</v>
      </c>
      <c r="D68" s="622" t="s">
        <v>94</v>
      </c>
      <c r="E68" s="622"/>
      <c r="F68" s="127" t="s">
        <v>28</v>
      </c>
      <c r="G68" s="313">
        <v>0.05</v>
      </c>
      <c r="H68" s="313">
        <v>0.09</v>
      </c>
      <c r="I68" s="313">
        <v>0.09</v>
      </c>
      <c r="J68" s="294">
        <v>0.09</v>
      </c>
      <c r="K68" s="294">
        <v>0.09</v>
      </c>
      <c r="L68" s="294">
        <v>0.09</v>
      </c>
      <c r="M68" s="294">
        <v>0.09</v>
      </c>
      <c r="N68" s="294">
        <v>0.09</v>
      </c>
      <c r="O68" s="294">
        <v>0.09</v>
      </c>
      <c r="P68" s="314">
        <v>0.09</v>
      </c>
      <c r="Q68" s="314">
        <v>0.09</v>
      </c>
      <c r="R68" s="314">
        <v>0.05</v>
      </c>
      <c r="S68" s="127">
        <f t="shared" si="0"/>
        <v>0.9999999999999999</v>
      </c>
      <c r="T68" s="611"/>
      <c r="U68" s="623">
        <v>0.05</v>
      </c>
      <c r="V68" s="640" t="s">
        <v>252</v>
      </c>
      <c r="W68" s="183"/>
    </row>
    <row r="69" spans="1:23" s="13" customFormat="1" ht="39.95" customHeight="1" thickBot="1">
      <c r="A69" s="647"/>
      <c r="B69" s="650"/>
      <c r="C69" s="595"/>
      <c r="D69" s="620"/>
      <c r="E69" s="620"/>
      <c r="F69" s="128" t="s">
        <v>29</v>
      </c>
      <c r="G69" s="313">
        <v>0.05</v>
      </c>
      <c r="H69" s="313">
        <v>0.09</v>
      </c>
      <c r="I69" s="313">
        <v>0.09</v>
      </c>
      <c r="J69" s="275">
        <v>0.09</v>
      </c>
      <c r="K69" s="275">
        <v>0.09</v>
      </c>
      <c r="L69" s="275">
        <v>0.09</v>
      </c>
      <c r="M69" s="275">
        <v>0.09</v>
      </c>
      <c r="N69" s="275">
        <v>0.09</v>
      </c>
      <c r="O69" s="275">
        <v>0.09</v>
      </c>
      <c r="P69" s="314">
        <v>0.09</v>
      </c>
      <c r="Q69" s="314">
        <v>0.09</v>
      </c>
      <c r="R69" s="314">
        <v>0.05</v>
      </c>
      <c r="S69" s="128">
        <f t="shared" si="0"/>
        <v>0.9999999999999999</v>
      </c>
      <c r="T69" s="611"/>
      <c r="U69" s="624"/>
      <c r="V69" s="641"/>
      <c r="W69" s="183"/>
    </row>
    <row r="70" spans="1:23" s="13" customFormat="1" ht="39.95" customHeight="1">
      <c r="A70" s="647"/>
      <c r="B70" s="650"/>
      <c r="C70" s="594" t="s">
        <v>190</v>
      </c>
      <c r="D70" s="622" t="s">
        <v>94</v>
      </c>
      <c r="E70" s="622"/>
      <c r="F70" s="127" t="s">
        <v>28</v>
      </c>
      <c r="G70" s="313">
        <v>0.05</v>
      </c>
      <c r="H70" s="313">
        <v>0.09</v>
      </c>
      <c r="I70" s="313">
        <v>0.09</v>
      </c>
      <c r="J70" s="294">
        <v>0.09</v>
      </c>
      <c r="K70" s="294">
        <v>0.09</v>
      </c>
      <c r="L70" s="294">
        <v>0.09</v>
      </c>
      <c r="M70" s="294">
        <v>0.09</v>
      </c>
      <c r="N70" s="294">
        <v>0.09</v>
      </c>
      <c r="O70" s="294">
        <v>0.09</v>
      </c>
      <c r="P70" s="314">
        <v>0.09</v>
      </c>
      <c r="Q70" s="314">
        <v>0.09</v>
      </c>
      <c r="R70" s="314">
        <v>0.05</v>
      </c>
      <c r="S70" s="127">
        <f>SUM(G70:R70)</f>
        <v>0.9999999999999999</v>
      </c>
      <c r="T70" s="611"/>
      <c r="U70" s="623">
        <v>0.04</v>
      </c>
      <c r="V70" s="640" t="s">
        <v>253</v>
      </c>
      <c r="W70" s="183"/>
    </row>
    <row r="71" spans="1:23" s="13" customFormat="1" ht="39.95" customHeight="1" thickBot="1">
      <c r="A71" s="648"/>
      <c r="B71" s="651"/>
      <c r="C71" s="595"/>
      <c r="D71" s="620"/>
      <c r="E71" s="620"/>
      <c r="F71" s="128" t="s">
        <v>29</v>
      </c>
      <c r="G71" s="319">
        <v>0.05</v>
      </c>
      <c r="H71" s="319">
        <v>0.09</v>
      </c>
      <c r="I71" s="319">
        <v>0.09</v>
      </c>
      <c r="J71" s="309">
        <v>0.09</v>
      </c>
      <c r="K71" s="309">
        <v>0.09</v>
      </c>
      <c r="L71" s="309">
        <v>0.09</v>
      </c>
      <c r="M71" s="320">
        <v>0.09</v>
      </c>
      <c r="N71" s="320">
        <v>0.09</v>
      </c>
      <c r="O71" s="320">
        <v>0.09</v>
      </c>
      <c r="P71" s="321">
        <v>0.09</v>
      </c>
      <c r="Q71" s="321">
        <v>0.09</v>
      </c>
      <c r="R71" s="321">
        <v>0.05</v>
      </c>
      <c r="S71" s="128">
        <f>SUM(G71:R71)</f>
        <v>0.9999999999999999</v>
      </c>
      <c r="T71" s="612"/>
      <c r="U71" s="624"/>
      <c r="V71" s="641"/>
      <c r="W71" s="183"/>
    </row>
    <row r="72" spans="1:60" s="15" customFormat="1" ht="18" customHeight="1" thickBot="1">
      <c r="A72" s="644" t="s">
        <v>30</v>
      </c>
      <c r="B72" s="645"/>
      <c r="C72" s="645"/>
      <c r="D72" s="645"/>
      <c r="E72" s="645"/>
      <c r="F72" s="645"/>
      <c r="G72" s="645"/>
      <c r="H72" s="645"/>
      <c r="I72" s="645"/>
      <c r="J72" s="645"/>
      <c r="K72" s="645"/>
      <c r="L72" s="645"/>
      <c r="M72" s="645"/>
      <c r="N72" s="645"/>
      <c r="O72" s="645"/>
      <c r="P72" s="645"/>
      <c r="Q72" s="645"/>
      <c r="R72" s="645"/>
      <c r="S72" s="645"/>
      <c r="T72" s="145">
        <f>SUM(T8:T71)</f>
        <v>1</v>
      </c>
      <c r="U72" s="145">
        <f>SUM(U8:U71)</f>
        <v>1.0000000000000004</v>
      </c>
      <c r="V72" s="322"/>
      <c r="W72" s="183"/>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row>
    <row r="73" spans="1:60" s="15" customFormat="1" ht="18" customHeight="1">
      <c r="A73" s="16"/>
      <c r="B73" s="16"/>
      <c r="C73" s="248"/>
      <c r="D73" s="16"/>
      <c r="E73" s="16"/>
      <c r="F73" s="16"/>
      <c r="G73" s="253"/>
      <c r="H73" s="253"/>
      <c r="I73" s="253"/>
      <c r="J73" s="253"/>
      <c r="K73" s="253"/>
      <c r="L73" s="253"/>
      <c r="M73" s="253"/>
      <c r="N73" s="253"/>
      <c r="O73" s="253"/>
      <c r="P73" s="17"/>
      <c r="Q73" s="17"/>
      <c r="R73" s="17"/>
      <c r="S73" s="17"/>
      <c r="T73" s="18"/>
      <c r="U73" s="18"/>
      <c r="V73" s="279"/>
      <c r="W73" s="183"/>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row>
    <row r="74" spans="1:21" ht="18" customHeight="1">
      <c r="A74" s="13"/>
      <c r="B74" s="13"/>
      <c r="C74" s="249"/>
      <c r="D74" s="13"/>
      <c r="E74" s="13"/>
      <c r="F74" s="13"/>
      <c r="G74" s="254"/>
      <c r="H74" s="254"/>
      <c r="I74" s="254"/>
      <c r="J74" s="254"/>
      <c r="K74" s="254"/>
      <c r="L74" s="254"/>
      <c r="M74" s="254"/>
      <c r="N74" s="255"/>
      <c r="O74" s="255"/>
      <c r="P74" s="19"/>
      <c r="Q74" s="19"/>
      <c r="R74" s="19"/>
      <c r="S74" s="19"/>
      <c r="T74" s="19"/>
      <c r="U74" s="19"/>
    </row>
    <row r="75" spans="1:60" ht="18" customHeight="1">
      <c r="A75" s="146" t="s">
        <v>201</v>
      </c>
      <c r="B75" s="4"/>
      <c r="C75" s="250"/>
      <c r="D75" s="4"/>
      <c r="E75" s="4"/>
      <c r="F75" s="4"/>
      <c r="G75" s="250"/>
      <c r="H75" s="256"/>
      <c r="I75" s="254"/>
      <c r="J75" s="254"/>
      <c r="K75" s="254"/>
      <c r="L75" s="254"/>
      <c r="M75" s="254"/>
      <c r="N75" s="255"/>
      <c r="O75" s="255"/>
      <c r="P75" s="19"/>
      <c r="Q75" s="19"/>
      <c r="R75" s="19"/>
      <c r="S75" s="19"/>
      <c r="T75" s="19"/>
      <c r="U75" s="1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row>
    <row r="76" spans="1:60" ht="18" customHeight="1">
      <c r="A76" s="157" t="s">
        <v>202</v>
      </c>
      <c r="B76" s="642" t="s">
        <v>203</v>
      </c>
      <c r="C76" s="642"/>
      <c r="D76" s="642"/>
      <c r="E76" s="642"/>
      <c r="F76" s="642"/>
      <c r="G76" s="642"/>
      <c r="H76" s="642"/>
      <c r="I76" s="540" t="s">
        <v>204</v>
      </c>
      <c r="J76" s="540"/>
      <c r="K76" s="540"/>
      <c r="L76" s="540"/>
      <c r="M76" s="540"/>
      <c r="N76" s="540"/>
      <c r="O76" s="540"/>
      <c r="P76" s="19"/>
      <c r="Q76" s="19"/>
      <c r="R76" s="19"/>
      <c r="S76" s="19"/>
      <c r="T76" s="19"/>
      <c r="U76" s="1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row>
    <row r="77" spans="1:60" ht="18" customHeight="1">
      <c r="A77" s="158">
        <v>11</v>
      </c>
      <c r="B77" s="504" t="s">
        <v>205</v>
      </c>
      <c r="C77" s="504"/>
      <c r="D77" s="504"/>
      <c r="E77" s="504"/>
      <c r="F77" s="504"/>
      <c r="G77" s="504"/>
      <c r="H77" s="504"/>
      <c r="I77" s="643" t="s">
        <v>206</v>
      </c>
      <c r="J77" s="643"/>
      <c r="K77" s="643"/>
      <c r="L77" s="643"/>
      <c r="M77" s="643"/>
      <c r="N77" s="643"/>
      <c r="O77" s="643"/>
      <c r="P77" s="19"/>
      <c r="Q77" s="19"/>
      <c r="R77" s="19"/>
      <c r="S77" s="19"/>
      <c r="T77" s="19"/>
      <c r="U77" s="1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row>
    <row r="78" spans="1:21" ht="18" customHeight="1">
      <c r="A78" s="13"/>
      <c r="B78" s="13"/>
      <c r="C78" s="249"/>
      <c r="D78" s="13"/>
      <c r="E78" s="13"/>
      <c r="F78" s="13"/>
      <c r="G78" s="254"/>
      <c r="H78" s="254"/>
      <c r="I78" s="254"/>
      <c r="J78" s="254"/>
      <c r="K78" s="254"/>
      <c r="L78" s="254"/>
      <c r="M78" s="254"/>
      <c r="N78" s="255"/>
      <c r="O78" s="255"/>
      <c r="P78" s="19"/>
      <c r="Q78" s="19"/>
      <c r="R78" s="19"/>
      <c r="S78" s="19"/>
      <c r="T78" s="19"/>
      <c r="U78" s="19"/>
    </row>
    <row r="79" spans="1:21" ht="18" customHeight="1">
      <c r="A79" s="13"/>
      <c r="B79" s="13"/>
      <c r="C79" s="249"/>
      <c r="D79" s="13"/>
      <c r="E79" s="13"/>
      <c r="F79" s="13"/>
      <c r="G79" s="254"/>
      <c r="H79" s="254"/>
      <c r="I79" s="254"/>
      <c r="J79" s="254"/>
      <c r="K79" s="254"/>
      <c r="L79" s="254"/>
      <c r="M79" s="254"/>
      <c r="N79" s="255"/>
      <c r="O79" s="255"/>
      <c r="P79" s="19"/>
      <c r="Q79" s="19"/>
      <c r="R79" s="19"/>
      <c r="S79" s="19"/>
      <c r="T79" s="19"/>
      <c r="U79" s="19"/>
    </row>
    <row r="80" spans="1:21" ht="18" customHeight="1">
      <c r="A80" s="13"/>
      <c r="B80" s="13"/>
      <c r="C80" s="249"/>
      <c r="D80" s="13"/>
      <c r="E80" s="13"/>
      <c r="F80" s="13"/>
      <c r="G80" s="254"/>
      <c r="H80" s="254"/>
      <c r="I80" s="254"/>
      <c r="J80" s="254"/>
      <c r="K80" s="254"/>
      <c r="L80" s="254"/>
      <c r="M80" s="254"/>
      <c r="N80" s="255"/>
      <c r="O80" s="255"/>
      <c r="P80" s="19"/>
      <c r="Q80" s="19"/>
      <c r="R80" s="19"/>
      <c r="S80" s="19"/>
      <c r="T80" s="19"/>
      <c r="U80" s="19"/>
    </row>
    <row r="81" spans="1:21" ht="18" customHeight="1">
      <c r="A81" s="13"/>
      <c r="B81" s="13"/>
      <c r="C81" s="249"/>
      <c r="D81" s="13"/>
      <c r="E81" s="13"/>
      <c r="F81" s="13"/>
      <c r="G81" s="254"/>
      <c r="H81" s="254"/>
      <c r="I81" s="254"/>
      <c r="J81" s="254"/>
      <c r="K81" s="254"/>
      <c r="L81" s="254"/>
      <c r="M81" s="254"/>
      <c r="N81" s="255"/>
      <c r="O81" s="255"/>
      <c r="P81" s="19"/>
      <c r="Q81" s="19"/>
      <c r="R81" s="19"/>
      <c r="S81" s="19"/>
      <c r="T81" s="19"/>
      <c r="U81" s="19"/>
    </row>
    <row r="82" spans="1:21" ht="18" customHeight="1">
      <c r="A82" s="13"/>
      <c r="B82" s="13"/>
      <c r="C82" s="249"/>
      <c r="D82" s="13"/>
      <c r="E82" s="13"/>
      <c r="F82" s="13"/>
      <c r="G82" s="254"/>
      <c r="H82" s="254"/>
      <c r="I82" s="254"/>
      <c r="J82" s="254"/>
      <c r="K82" s="254"/>
      <c r="L82" s="254"/>
      <c r="M82" s="254"/>
      <c r="N82" s="255"/>
      <c r="O82" s="255"/>
      <c r="P82" s="19"/>
      <c r="Q82" s="19"/>
      <c r="R82" s="19"/>
      <c r="S82" s="19"/>
      <c r="T82" s="19"/>
      <c r="U82" s="19"/>
    </row>
    <row r="83" spans="1:21" ht="18" customHeight="1">
      <c r="A83" s="13"/>
      <c r="B83" s="13"/>
      <c r="C83" s="249"/>
      <c r="D83" s="13"/>
      <c r="E83" s="13"/>
      <c r="F83" s="13"/>
      <c r="G83" s="254"/>
      <c r="H83" s="254"/>
      <c r="I83" s="254"/>
      <c r="J83" s="254"/>
      <c r="K83" s="254"/>
      <c r="L83" s="254"/>
      <c r="M83" s="254"/>
      <c r="N83" s="255"/>
      <c r="O83" s="255"/>
      <c r="P83" s="19"/>
      <c r="Q83" s="19"/>
      <c r="R83" s="19"/>
      <c r="S83" s="19"/>
      <c r="T83" s="19"/>
      <c r="U83" s="19"/>
    </row>
    <row r="84" spans="1:21" ht="18" customHeight="1">
      <c r="A84" s="13"/>
      <c r="B84" s="13"/>
      <c r="C84" s="249"/>
      <c r="D84" s="13"/>
      <c r="E84" s="13"/>
      <c r="F84" s="13"/>
      <c r="G84" s="254"/>
      <c r="H84" s="254"/>
      <c r="I84" s="254"/>
      <c r="J84" s="254"/>
      <c r="K84" s="254"/>
      <c r="L84" s="254"/>
      <c r="M84" s="254"/>
      <c r="N84" s="255"/>
      <c r="O84" s="255"/>
      <c r="P84" s="19"/>
      <c r="Q84" s="19"/>
      <c r="R84" s="19"/>
      <c r="S84" s="19"/>
      <c r="T84" s="19"/>
      <c r="U84" s="19"/>
    </row>
    <row r="85" spans="1:21" ht="18" customHeight="1">
      <c r="A85" s="13"/>
      <c r="B85" s="13"/>
      <c r="C85" s="249"/>
      <c r="D85" s="13"/>
      <c r="E85" s="13"/>
      <c r="F85" s="13"/>
      <c r="G85" s="254"/>
      <c r="H85" s="254"/>
      <c r="I85" s="254"/>
      <c r="J85" s="254"/>
      <c r="K85" s="254"/>
      <c r="L85" s="254"/>
      <c r="M85" s="254"/>
      <c r="N85" s="255"/>
      <c r="O85" s="255"/>
      <c r="P85" s="19"/>
      <c r="Q85" s="19"/>
      <c r="R85" s="19"/>
      <c r="S85" s="19"/>
      <c r="T85" s="19"/>
      <c r="U85" s="19"/>
    </row>
    <row r="86" spans="1:21" ht="18" customHeight="1">
      <c r="A86" s="13"/>
      <c r="B86" s="13"/>
      <c r="C86" s="249"/>
      <c r="D86" s="13"/>
      <c r="E86" s="13"/>
      <c r="F86" s="13"/>
      <c r="G86" s="254"/>
      <c r="H86" s="254"/>
      <c r="I86" s="254"/>
      <c r="J86" s="254"/>
      <c r="K86" s="254"/>
      <c r="L86" s="254"/>
      <c r="M86" s="254"/>
      <c r="N86" s="255"/>
      <c r="O86" s="255"/>
      <c r="P86" s="19"/>
      <c r="Q86" s="19"/>
      <c r="R86" s="19"/>
      <c r="S86" s="19"/>
      <c r="T86" s="19"/>
      <c r="U86" s="19"/>
    </row>
    <row r="87" spans="1:21" ht="18" customHeight="1">
      <c r="A87" s="13"/>
      <c r="B87" s="13"/>
      <c r="C87" s="249"/>
      <c r="D87" s="13"/>
      <c r="E87" s="13"/>
      <c r="F87" s="13"/>
      <c r="G87" s="254"/>
      <c r="H87" s="254"/>
      <c r="I87" s="254"/>
      <c r="J87" s="254"/>
      <c r="K87" s="254"/>
      <c r="L87" s="254"/>
      <c r="M87" s="254"/>
      <c r="N87" s="255"/>
      <c r="O87" s="255"/>
      <c r="P87" s="19"/>
      <c r="Q87" s="19"/>
      <c r="R87" s="19"/>
      <c r="S87" s="19"/>
      <c r="T87" s="19"/>
      <c r="U87" s="19"/>
    </row>
    <row r="88" spans="1:21" ht="18" customHeight="1">
      <c r="A88" s="13"/>
      <c r="B88" s="13"/>
      <c r="C88" s="249"/>
      <c r="D88" s="13"/>
      <c r="E88" s="13"/>
      <c r="F88" s="13"/>
      <c r="G88" s="254"/>
      <c r="H88" s="254"/>
      <c r="I88" s="254"/>
      <c r="J88" s="254"/>
      <c r="K88" s="254"/>
      <c r="L88" s="254"/>
      <c r="M88" s="254"/>
      <c r="N88" s="255"/>
      <c r="O88" s="255"/>
      <c r="P88" s="19"/>
      <c r="Q88" s="19"/>
      <c r="R88" s="19"/>
      <c r="S88" s="19"/>
      <c r="T88" s="19"/>
      <c r="U88" s="19"/>
    </row>
    <row r="89" spans="1:21" ht="18" customHeight="1">
      <c r="A89" s="13"/>
      <c r="B89" s="13"/>
      <c r="C89" s="249"/>
      <c r="D89" s="13"/>
      <c r="E89" s="13"/>
      <c r="F89" s="13"/>
      <c r="G89" s="254"/>
      <c r="H89" s="254"/>
      <c r="I89" s="254"/>
      <c r="J89" s="254"/>
      <c r="K89" s="254"/>
      <c r="L89" s="254"/>
      <c r="M89" s="254"/>
      <c r="N89" s="255"/>
      <c r="O89" s="255"/>
      <c r="P89" s="19"/>
      <c r="Q89" s="19"/>
      <c r="R89" s="19"/>
      <c r="S89" s="19"/>
      <c r="T89" s="19"/>
      <c r="U89" s="19"/>
    </row>
    <row r="90" spans="1:21" ht="18" customHeight="1">
      <c r="A90" s="13"/>
      <c r="B90" s="13"/>
      <c r="C90" s="249"/>
      <c r="D90" s="13"/>
      <c r="E90" s="13"/>
      <c r="F90" s="13"/>
      <c r="G90" s="254"/>
      <c r="H90" s="254"/>
      <c r="I90" s="254"/>
      <c r="J90" s="254"/>
      <c r="K90" s="254"/>
      <c r="L90" s="254"/>
      <c r="M90" s="254"/>
      <c r="N90" s="255"/>
      <c r="O90" s="255"/>
      <c r="P90" s="19"/>
      <c r="Q90" s="19"/>
      <c r="R90" s="19"/>
      <c r="S90" s="19"/>
      <c r="T90" s="19"/>
      <c r="U90" s="19"/>
    </row>
    <row r="91" spans="1:21" ht="18" customHeight="1">
      <c r="A91" s="13"/>
      <c r="B91" s="13"/>
      <c r="C91" s="249"/>
      <c r="D91" s="13"/>
      <c r="E91" s="13"/>
      <c r="F91" s="13"/>
      <c r="G91" s="254"/>
      <c r="H91" s="254"/>
      <c r="I91" s="254"/>
      <c r="J91" s="254"/>
      <c r="K91" s="254"/>
      <c r="L91" s="254"/>
      <c r="M91" s="254"/>
      <c r="N91" s="255"/>
      <c r="O91" s="255"/>
      <c r="P91" s="19"/>
      <c r="Q91" s="19"/>
      <c r="R91" s="19"/>
      <c r="S91" s="19"/>
      <c r="T91" s="19"/>
      <c r="U91" s="19"/>
    </row>
    <row r="92" spans="1:21" ht="18" customHeight="1">
      <c r="A92" s="13"/>
      <c r="B92" s="13"/>
      <c r="C92" s="249"/>
      <c r="D92" s="13"/>
      <c r="E92" s="13"/>
      <c r="F92" s="13"/>
      <c r="G92" s="254"/>
      <c r="H92" s="254"/>
      <c r="I92" s="254"/>
      <c r="J92" s="254"/>
      <c r="K92" s="254"/>
      <c r="L92" s="254"/>
      <c r="M92" s="254"/>
      <c r="N92" s="255"/>
      <c r="O92" s="255"/>
      <c r="P92" s="19"/>
      <c r="Q92" s="19"/>
      <c r="R92" s="19"/>
      <c r="S92" s="19"/>
      <c r="T92" s="19"/>
      <c r="U92" s="19"/>
    </row>
    <row r="93" spans="1:21" ht="18" customHeight="1">
      <c r="A93" s="13"/>
      <c r="B93" s="13"/>
      <c r="C93" s="249"/>
      <c r="D93" s="13"/>
      <c r="E93" s="13"/>
      <c r="F93" s="13"/>
      <c r="G93" s="254"/>
      <c r="H93" s="254"/>
      <c r="I93" s="254"/>
      <c r="J93" s="254"/>
      <c r="K93" s="254"/>
      <c r="L93" s="254"/>
      <c r="M93" s="254"/>
      <c r="N93" s="255"/>
      <c r="O93" s="255"/>
      <c r="P93" s="19"/>
      <c r="Q93" s="19"/>
      <c r="R93" s="19"/>
      <c r="S93" s="19"/>
      <c r="T93" s="19"/>
      <c r="U93" s="19"/>
    </row>
    <row r="94" spans="1:21" ht="18" customHeight="1">
      <c r="A94" s="13"/>
      <c r="B94" s="13"/>
      <c r="C94" s="249"/>
      <c r="D94" s="13"/>
      <c r="E94" s="13"/>
      <c r="F94" s="13"/>
      <c r="G94" s="254"/>
      <c r="H94" s="254"/>
      <c r="I94" s="254"/>
      <c r="J94" s="254"/>
      <c r="K94" s="254"/>
      <c r="L94" s="254"/>
      <c r="M94" s="254"/>
      <c r="N94" s="255"/>
      <c r="O94" s="255"/>
      <c r="P94" s="19"/>
      <c r="Q94" s="19"/>
      <c r="R94" s="19"/>
      <c r="S94" s="19"/>
      <c r="T94" s="19"/>
      <c r="U94" s="19"/>
    </row>
    <row r="95" spans="1:21" ht="18" customHeight="1">
      <c r="A95" s="13"/>
      <c r="B95" s="13"/>
      <c r="C95" s="249"/>
      <c r="D95" s="13"/>
      <c r="E95" s="13"/>
      <c r="F95" s="13"/>
      <c r="G95" s="254"/>
      <c r="H95" s="254"/>
      <c r="I95" s="254"/>
      <c r="J95" s="254"/>
      <c r="K95" s="254"/>
      <c r="L95" s="254"/>
      <c r="M95" s="254"/>
      <c r="N95" s="255"/>
      <c r="O95" s="255"/>
      <c r="P95" s="19"/>
      <c r="Q95" s="19"/>
      <c r="R95" s="19"/>
      <c r="S95" s="19"/>
      <c r="T95" s="19"/>
      <c r="U95" s="19"/>
    </row>
    <row r="96" spans="1:21" ht="18" customHeight="1">
      <c r="A96" s="13"/>
      <c r="B96" s="13"/>
      <c r="C96" s="249"/>
      <c r="D96" s="13"/>
      <c r="E96" s="13"/>
      <c r="F96" s="13"/>
      <c r="G96" s="254"/>
      <c r="H96" s="254"/>
      <c r="I96" s="254"/>
      <c r="J96" s="254"/>
      <c r="K96" s="254"/>
      <c r="L96" s="254"/>
      <c r="M96" s="254"/>
      <c r="N96" s="255"/>
      <c r="O96" s="255"/>
      <c r="P96" s="19"/>
      <c r="Q96" s="19"/>
      <c r="R96" s="19"/>
      <c r="S96" s="19"/>
      <c r="T96" s="19"/>
      <c r="U96" s="19"/>
    </row>
    <row r="97" spans="1:21" ht="18" customHeight="1">
      <c r="A97" s="13"/>
      <c r="B97" s="13"/>
      <c r="C97" s="249"/>
      <c r="D97" s="13"/>
      <c r="E97" s="13"/>
      <c r="F97" s="13"/>
      <c r="G97" s="254"/>
      <c r="H97" s="254"/>
      <c r="I97" s="254"/>
      <c r="J97" s="254"/>
      <c r="K97" s="254"/>
      <c r="L97" s="254"/>
      <c r="M97" s="254"/>
      <c r="N97" s="255"/>
      <c r="O97" s="255"/>
      <c r="P97" s="19"/>
      <c r="Q97" s="19"/>
      <c r="R97" s="19"/>
      <c r="S97" s="19"/>
      <c r="T97" s="19"/>
      <c r="U97" s="19"/>
    </row>
    <row r="98" spans="1:21" ht="18" customHeight="1">
      <c r="A98" s="13"/>
      <c r="B98" s="13"/>
      <c r="C98" s="249"/>
      <c r="D98" s="13"/>
      <c r="E98" s="13"/>
      <c r="F98" s="13"/>
      <c r="G98" s="254"/>
      <c r="H98" s="254"/>
      <c r="I98" s="254"/>
      <c r="J98" s="254"/>
      <c r="K98" s="254"/>
      <c r="L98" s="254"/>
      <c r="M98" s="254"/>
      <c r="N98" s="255"/>
      <c r="O98" s="255"/>
      <c r="P98" s="19"/>
      <c r="Q98" s="19"/>
      <c r="R98" s="19"/>
      <c r="S98" s="19"/>
      <c r="T98" s="19"/>
      <c r="U98" s="19"/>
    </row>
    <row r="99" spans="1:21" ht="18" customHeight="1">
      <c r="A99" s="13"/>
      <c r="B99" s="13"/>
      <c r="C99" s="249"/>
      <c r="D99" s="13"/>
      <c r="E99" s="13"/>
      <c r="F99" s="13"/>
      <c r="G99" s="254"/>
      <c r="H99" s="254"/>
      <c r="I99" s="254"/>
      <c r="J99" s="254"/>
      <c r="K99" s="254"/>
      <c r="L99" s="254"/>
      <c r="M99" s="254"/>
      <c r="N99" s="255"/>
      <c r="O99" s="255"/>
      <c r="P99" s="19"/>
      <c r="Q99" s="19"/>
      <c r="R99" s="19"/>
      <c r="S99" s="19"/>
      <c r="T99" s="19"/>
      <c r="U99" s="19"/>
    </row>
    <row r="100" spans="1:21" ht="18" customHeight="1">
      <c r="A100" s="13"/>
      <c r="B100" s="13"/>
      <c r="C100" s="249"/>
      <c r="D100" s="13"/>
      <c r="E100" s="13"/>
      <c r="F100" s="13"/>
      <c r="G100" s="254"/>
      <c r="H100" s="254"/>
      <c r="I100" s="254"/>
      <c r="J100" s="254"/>
      <c r="K100" s="254"/>
      <c r="L100" s="254"/>
      <c r="M100" s="254"/>
      <c r="N100" s="255"/>
      <c r="O100" s="255"/>
      <c r="P100" s="19"/>
      <c r="Q100" s="19"/>
      <c r="R100" s="19"/>
      <c r="S100" s="19"/>
      <c r="T100" s="19"/>
      <c r="U100" s="19"/>
    </row>
    <row r="101" spans="1:21" ht="18" customHeight="1">
      <c r="A101" s="13"/>
      <c r="B101" s="13"/>
      <c r="C101" s="249"/>
      <c r="D101" s="13"/>
      <c r="E101" s="13"/>
      <c r="F101" s="13"/>
      <c r="G101" s="254"/>
      <c r="H101" s="254"/>
      <c r="I101" s="254"/>
      <c r="J101" s="254"/>
      <c r="K101" s="254"/>
      <c r="L101" s="254"/>
      <c r="M101" s="254"/>
      <c r="N101" s="255"/>
      <c r="O101" s="255"/>
      <c r="P101" s="19"/>
      <c r="Q101" s="19"/>
      <c r="R101" s="19"/>
      <c r="S101" s="19"/>
      <c r="T101" s="19"/>
      <c r="U101" s="19"/>
    </row>
    <row r="102" spans="1:21" ht="18" customHeight="1">
      <c r="A102" s="13"/>
      <c r="B102" s="13"/>
      <c r="C102" s="249"/>
      <c r="D102" s="13"/>
      <c r="E102" s="13"/>
      <c r="F102" s="13"/>
      <c r="G102" s="254"/>
      <c r="H102" s="254"/>
      <c r="I102" s="254"/>
      <c r="J102" s="254"/>
      <c r="K102" s="254"/>
      <c r="L102" s="254"/>
      <c r="M102" s="254"/>
      <c r="N102" s="255"/>
      <c r="O102" s="255"/>
      <c r="P102" s="19"/>
      <c r="Q102" s="19"/>
      <c r="R102" s="19"/>
      <c r="S102" s="19"/>
      <c r="T102" s="19"/>
      <c r="U102" s="19"/>
    </row>
    <row r="103" spans="1:21" ht="18" customHeight="1">
      <c r="A103" s="13"/>
      <c r="B103" s="13"/>
      <c r="C103" s="249"/>
      <c r="D103" s="13"/>
      <c r="E103" s="13"/>
      <c r="F103" s="13"/>
      <c r="G103" s="254"/>
      <c r="H103" s="254"/>
      <c r="I103" s="254"/>
      <c r="J103" s="254"/>
      <c r="K103" s="254"/>
      <c r="L103" s="254"/>
      <c r="M103" s="254"/>
      <c r="N103" s="255"/>
      <c r="O103" s="255"/>
      <c r="P103" s="19"/>
      <c r="Q103" s="19"/>
      <c r="R103" s="19"/>
      <c r="S103" s="19"/>
      <c r="T103" s="19"/>
      <c r="U103" s="19"/>
    </row>
    <row r="104" spans="1:21" ht="18" customHeight="1">
      <c r="A104" s="13"/>
      <c r="B104" s="13"/>
      <c r="C104" s="249"/>
      <c r="D104" s="13"/>
      <c r="E104" s="13"/>
      <c r="F104" s="13"/>
      <c r="G104" s="254"/>
      <c r="H104" s="254"/>
      <c r="I104" s="254"/>
      <c r="J104" s="254"/>
      <c r="K104" s="254"/>
      <c r="L104" s="254"/>
      <c r="M104" s="254"/>
      <c r="N104" s="255"/>
      <c r="O104" s="255"/>
      <c r="P104" s="19"/>
      <c r="Q104" s="19"/>
      <c r="R104" s="19"/>
      <c r="S104" s="19"/>
      <c r="T104" s="19"/>
      <c r="U104" s="19"/>
    </row>
    <row r="105" spans="1:21" ht="18" customHeight="1">
      <c r="A105" s="13"/>
      <c r="B105" s="13"/>
      <c r="C105" s="249"/>
      <c r="D105" s="13"/>
      <c r="E105" s="13"/>
      <c r="F105" s="13"/>
      <c r="G105" s="254"/>
      <c r="H105" s="254"/>
      <c r="I105" s="254"/>
      <c r="J105" s="254"/>
      <c r="K105" s="254"/>
      <c r="L105" s="254"/>
      <c r="M105" s="254"/>
      <c r="N105" s="255"/>
      <c r="O105" s="255"/>
      <c r="P105" s="19"/>
      <c r="Q105" s="19"/>
      <c r="R105" s="19"/>
      <c r="S105" s="19"/>
      <c r="T105" s="19"/>
      <c r="U105" s="19"/>
    </row>
    <row r="106" spans="1:21" ht="18" customHeight="1">
      <c r="A106" s="13"/>
      <c r="B106" s="13"/>
      <c r="C106" s="249"/>
      <c r="D106" s="13"/>
      <c r="E106" s="13"/>
      <c r="F106" s="13"/>
      <c r="G106" s="254"/>
      <c r="H106" s="254"/>
      <c r="I106" s="254"/>
      <c r="J106" s="254"/>
      <c r="K106" s="254"/>
      <c r="L106" s="254"/>
      <c r="M106" s="254"/>
      <c r="N106" s="255"/>
      <c r="O106" s="255"/>
      <c r="P106" s="19"/>
      <c r="Q106" s="19"/>
      <c r="R106" s="19"/>
      <c r="S106" s="19"/>
      <c r="T106" s="19"/>
      <c r="U106" s="19"/>
    </row>
    <row r="107" spans="1:21" ht="18" customHeight="1">
      <c r="A107" s="13"/>
      <c r="B107" s="13"/>
      <c r="C107" s="249"/>
      <c r="D107" s="13"/>
      <c r="E107" s="13"/>
      <c r="F107" s="13"/>
      <c r="G107" s="254"/>
      <c r="H107" s="254"/>
      <c r="I107" s="254"/>
      <c r="J107" s="254"/>
      <c r="K107" s="254"/>
      <c r="L107" s="254"/>
      <c r="M107" s="254"/>
      <c r="N107" s="255"/>
      <c r="O107" s="255"/>
      <c r="P107" s="19"/>
      <c r="Q107" s="19"/>
      <c r="R107" s="19"/>
      <c r="S107" s="19"/>
      <c r="T107" s="19"/>
      <c r="U107" s="19"/>
    </row>
    <row r="108" spans="1:21" ht="18" customHeight="1">
      <c r="A108" s="13"/>
      <c r="B108" s="13"/>
      <c r="C108" s="249"/>
      <c r="D108" s="13"/>
      <c r="E108" s="13"/>
      <c r="F108" s="13"/>
      <c r="G108" s="254"/>
      <c r="H108" s="254"/>
      <c r="I108" s="254"/>
      <c r="J108" s="254"/>
      <c r="K108" s="254"/>
      <c r="L108" s="254"/>
      <c r="M108" s="254"/>
      <c r="N108" s="255"/>
      <c r="O108" s="255"/>
      <c r="P108" s="19"/>
      <c r="Q108" s="19"/>
      <c r="R108" s="19"/>
      <c r="S108" s="19"/>
      <c r="T108" s="19"/>
      <c r="U108" s="19"/>
    </row>
    <row r="109" spans="1:21" ht="18" customHeight="1">
      <c r="A109" s="13"/>
      <c r="B109" s="13"/>
      <c r="C109" s="249"/>
      <c r="D109" s="13"/>
      <c r="E109" s="13"/>
      <c r="F109" s="13"/>
      <c r="G109" s="254"/>
      <c r="H109" s="254"/>
      <c r="I109" s="254"/>
      <c r="J109" s="254"/>
      <c r="K109" s="254"/>
      <c r="L109" s="254"/>
      <c r="M109" s="254"/>
      <c r="N109" s="255"/>
      <c r="O109" s="255"/>
      <c r="P109" s="19"/>
      <c r="Q109" s="19"/>
      <c r="R109" s="19"/>
      <c r="S109" s="19"/>
      <c r="T109" s="19"/>
      <c r="U109" s="19"/>
    </row>
    <row r="110" spans="1:21" ht="18" customHeight="1">
      <c r="A110" s="13"/>
      <c r="B110" s="13"/>
      <c r="C110" s="249"/>
      <c r="D110" s="13"/>
      <c r="E110" s="13"/>
      <c r="F110" s="13"/>
      <c r="G110" s="254"/>
      <c r="H110" s="254"/>
      <c r="I110" s="254"/>
      <c r="J110" s="254"/>
      <c r="K110" s="254"/>
      <c r="L110" s="254"/>
      <c r="M110" s="254"/>
      <c r="N110" s="255"/>
      <c r="O110" s="255"/>
      <c r="P110" s="19"/>
      <c r="Q110" s="19"/>
      <c r="R110" s="19"/>
      <c r="S110" s="19"/>
      <c r="T110" s="19"/>
      <c r="U110" s="19"/>
    </row>
    <row r="111" spans="1:21" ht="18" customHeight="1">
      <c r="A111" s="13"/>
      <c r="B111" s="13"/>
      <c r="C111" s="249"/>
      <c r="D111" s="13"/>
      <c r="E111" s="13"/>
      <c r="F111" s="13"/>
      <c r="G111" s="254"/>
      <c r="H111" s="254"/>
      <c r="I111" s="254"/>
      <c r="J111" s="254"/>
      <c r="K111" s="254"/>
      <c r="L111" s="254"/>
      <c r="M111" s="254"/>
      <c r="N111" s="255"/>
      <c r="O111" s="255"/>
      <c r="P111" s="19"/>
      <c r="Q111" s="19"/>
      <c r="R111" s="19"/>
      <c r="S111" s="19"/>
      <c r="T111" s="19"/>
      <c r="U111" s="19"/>
    </row>
    <row r="112" spans="1:21" ht="18" customHeight="1">
      <c r="A112" s="13"/>
      <c r="B112" s="13"/>
      <c r="C112" s="249"/>
      <c r="D112" s="13"/>
      <c r="E112" s="13"/>
      <c r="F112" s="13"/>
      <c r="G112" s="254"/>
      <c r="H112" s="254"/>
      <c r="I112" s="254"/>
      <c r="J112" s="254"/>
      <c r="K112" s="254"/>
      <c r="L112" s="254"/>
      <c r="M112" s="254"/>
      <c r="N112" s="255"/>
      <c r="O112" s="255"/>
      <c r="P112" s="19"/>
      <c r="Q112" s="19"/>
      <c r="R112" s="19"/>
      <c r="S112" s="19"/>
      <c r="T112" s="19"/>
      <c r="U112" s="19"/>
    </row>
    <row r="113" spans="1:21" ht="18" customHeight="1">
      <c r="A113" s="13"/>
      <c r="B113" s="13"/>
      <c r="C113" s="249"/>
      <c r="D113" s="13"/>
      <c r="E113" s="13"/>
      <c r="F113" s="13"/>
      <c r="G113" s="254"/>
      <c r="H113" s="254"/>
      <c r="I113" s="254"/>
      <c r="J113" s="254"/>
      <c r="K113" s="254"/>
      <c r="L113" s="254"/>
      <c r="M113" s="254"/>
      <c r="N113" s="255"/>
      <c r="O113" s="255"/>
      <c r="P113" s="19"/>
      <c r="Q113" s="19"/>
      <c r="R113" s="19"/>
      <c r="S113" s="19"/>
      <c r="T113" s="19"/>
      <c r="U113" s="19"/>
    </row>
    <row r="114" spans="1:21" ht="18" customHeight="1">
      <c r="A114" s="13"/>
      <c r="B114" s="13"/>
      <c r="C114" s="249"/>
      <c r="D114" s="13"/>
      <c r="E114" s="13"/>
      <c r="F114" s="13"/>
      <c r="G114" s="254"/>
      <c r="H114" s="254"/>
      <c r="I114" s="254"/>
      <c r="J114" s="254"/>
      <c r="K114" s="254"/>
      <c r="L114" s="254"/>
      <c r="M114" s="254"/>
      <c r="N114" s="255"/>
      <c r="O114" s="255"/>
      <c r="P114" s="19"/>
      <c r="Q114" s="19"/>
      <c r="R114" s="19"/>
      <c r="S114" s="19"/>
      <c r="T114" s="19"/>
      <c r="U114" s="19"/>
    </row>
    <row r="115" spans="1:21" ht="18" customHeight="1">
      <c r="A115" s="13"/>
      <c r="B115" s="13"/>
      <c r="C115" s="249"/>
      <c r="D115" s="13"/>
      <c r="E115" s="13"/>
      <c r="F115" s="13"/>
      <c r="G115" s="254"/>
      <c r="H115" s="254"/>
      <c r="I115" s="254"/>
      <c r="J115" s="254"/>
      <c r="K115" s="254"/>
      <c r="L115" s="254"/>
      <c r="M115" s="254"/>
      <c r="N115" s="255"/>
      <c r="O115" s="255"/>
      <c r="P115" s="19"/>
      <c r="Q115" s="19"/>
      <c r="R115" s="19"/>
      <c r="S115" s="19"/>
      <c r="T115" s="19"/>
      <c r="U115" s="19"/>
    </row>
    <row r="116" spans="1:21" ht="18" customHeight="1">
      <c r="A116" s="13"/>
      <c r="B116" s="13"/>
      <c r="C116" s="249"/>
      <c r="D116" s="13"/>
      <c r="E116" s="13"/>
      <c r="F116" s="13"/>
      <c r="G116" s="254"/>
      <c r="H116" s="254"/>
      <c r="I116" s="254"/>
      <c r="J116" s="254"/>
      <c r="K116" s="254"/>
      <c r="L116" s="254"/>
      <c r="M116" s="254"/>
      <c r="N116" s="255"/>
      <c r="O116" s="255"/>
      <c r="P116" s="19"/>
      <c r="Q116" s="19"/>
      <c r="R116" s="19"/>
      <c r="S116" s="19"/>
      <c r="T116" s="19"/>
      <c r="U116" s="19"/>
    </row>
    <row r="117" spans="1:21" ht="18" customHeight="1">
      <c r="A117" s="13"/>
      <c r="B117" s="13"/>
      <c r="C117" s="249"/>
      <c r="D117" s="13"/>
      <c r="E117" s="13"/>
      <c r="F117" s="13"/>
      <c r="G117" s="254"/>
      <c r="H117" s="254"/>
      <c r="I117" s="254"/>
      <c r="J117" s="254"/>
      <c r="K117" s="254"/>
      <c r="L117" s="254"/>
      <c r="M117" s="254"/>
      <c r="N117" s="255"/>
      <c r="O117" s="255"/>
      <c r="P117" s="19"/>
      <c r="Q117" s="19"/>
      <c r="R117" s="19"/>
      <c r="S117" s="19"/>
      <c r="T117" s="19"/>
      <c r="U117" s="19"/>
    </row>
    <row r="118" spans="1:21" ht="18" customHeight="1">
      <c r="A118" s="13"/>
      <c r="B118" s="13"/>
      <c r="C118" s="249"/>
      <c r="D118" s="13"/>
      <c r="E118" s="13"/>
      <c r="F118" s="13"/>
      <c r="G118" s="254"/>
      <c r="H118" s="254"/>
      <c r="I118" s="254"/>
      <c r="J118" s="254"/>
      <c r="K118" s="254"/>
      <c r="L118" s="254"/>
      <c r="M118" s="254"/>
      <c r="N118" s="255"/>
      <c r="O118" s="255"/>
      <c r="P118" s="19"/>
      <c r="Q118" s="19"/>
      <c r="R118" s="19"/>
      <c r="S118" s="19"/>
      <c r="T118" s="19"/>
      <c r="U118" s="19"/>
    </row>
    <row r="119" spans="1:21" ht="18" customHeight="1">
      <c r="A119" s="13"/>
      <c r="B119" s="13"/>
      <c r="C119" s="249"/>
      <c r="D119" s="13"/>
      <c r="E119" s="13"/>
      <c r="F119" s="13"/>
      <c r="G119" s="254"/>
      <c r="H119" s="254"/>
      <c r="I119" s="254"/>
      <c r="J119" s="254"/>
      <c r="K119" s="254"/>
      <c r="L119" s="254"/>
      <c r="M119" s="254"/>
      <c r="N119" s="255"/>
      <c r="O119" s="255"/>
      <c r="P119" s="19"/>
      <c r="Q119" s="19"/>
      <c r="R119" s="19"/>
      <c r="S119" s="19"/>
      <c r="T119" s="19"/>
      <c r="U119" s="19"/>
    </row>
    <row r="120" spans="1:21" ht="18" customHeight="1">
      <c r="A120" s="13"/>
      <c r="B120" s="13"/>
      <c r="C120" s="249"/>
      <c r="D120" s="13"/>
      <c r="E120" s="13"/>
      <c r="F120" s="13"/>
      <c r="G120" s="254"/>
      <c r="H120" s="254"/>
      <c r="I120" s="254"/>
      <c r="J120" s="254"/>
      <c r="K120" s="254"/>
      <c r="L120" s="254"/>
      <c r="M120" s="254"/>
      <c r="N120" s="255"/>
      <c r="O120" s="255"/>
      <c r="P120" s="19"/>
      <c r="Q120" s="19"/>
      <c r="R120" s="19"/>
      <c r="S120" s="19"/>
      <c r="T120" s="19"/>
      <c r="U120" s="19"/>
    </row>
    <row r="121" spans="1:21" ht="18" customHeight="1">
      <c r="A121" s="13"/>
      <c r="B121" s="13"/>
      <c r="C121" s="249"/>
      <c r="D121" s="13"/>
      <c r="E121" s="13"/>
      <c r="F121" s="13"/>
      <c r="G121" s="254"/>
      <c r="H121" s="254"/>
      <c r="I121" s="254"/>
      <c r="J121" s="254"/>
      <c r="K121" s="254"/>
      <c r="L121" s="254"/>
      <c r="M121" s="254"/>
      <c r="N121" s="255"/>
      <c r="O121" s="255"/>
      <c r="P121" s="19"/>
      <c r="Q121" s="19"/>
      <c r="R121" s="19"/>
      <c r="S121" s="19"/>
      <c r="T121" s="19"/>
      <c r="U121" s="19"/>
    </row>
    <row r="122" spans="1:21" ht="18" customHeight="1">
      <c r="A122" s="13"/>
      <c r="B122" s="13"/>
      <c r="C122" s="249"/>
      <c r="D122" s="13"/>
      <c r="E122" s="13"/>
      <c r="F122" s="13"/>
      <c r="G122" s="254"/>
      <c r="H122" s="254"/>
      <c r="I122" s="254"/>
      <c r="J122" s="254"/>
      <c r="K122" s="254"/>
      <c r="L122" s="254"/>
      <c r="M122" s="254"/>
      <c r="N122" s="255"/>
      <c r="O122" s="255"/>
      <c r="P122" s="19"/>
      <c r="Q122" s="19"/>
      <c r="R122" s="19"/>
      <c r="S122" s="19"/>
      <c r="T122" s="19"/>
      <c r="U122" s="19"/>
    </row>
    <row r="123" spans="1:21" ht="18" customHeight="1">
      <c r="A123" s="13"/>
      <c r="B123" s="13"/>
      <c r="C123" s="249"/>
      <c r="D123" s="13"/>
      <c r="E123" s="13"/>
      <c r="F123" s="13"/>
      <c r="G123" s="254"/>
      <c r="H123" s="254"/>
      <c r="I123" s="254"/>
      <c r="J123" s="254"/>
      <c r="K123" s="254"/>
      <c r="L123" s="254"/>
      <c r="M123" s="254"/>
      <c r="N123" s="255"/>
      <c r="O123" s="255"/>
      <c r="P123" s="19"/>
      <c r="Q123" s="19"/>
      <c r="R123" s="19"/>
      <c r="S123" s="19"/>
      <c r="T123" s="19"/>
      <c r="U123" s="19"/>
    </row>
    <row r="124" spans="1:21" ht="18" customHeight="1">
      <c r="A124" s="13"/>
      <c r="B124" s="13"/>
      <c r="C124" s="249"/>
      <c r="D124" s="13"/>
      <c r="E124" s="13"/>
      <c r="F124" s="13"/>
      <c r="G124" s="254"/>
      <c r="H124" s="254"/>
      <c r="I124" s="254"/>
      <c r="J124" s="254"/>
      <c r="K124" s="254"/>
      <c r="L124" s="254"/>
      <c r="M124" s="254"/>
      <c r="N124" s="255"/>
      <c r="O124" s="255"/>
      <c r="P124" s="19"/>
      <c r="Q124" s="19"/>
      <c r="R124" s="19"/>
      <c r="S124" s="19"/>
      <c r="T124" s="19"/>
      <c r="U124" s="19"/>
    </row>
    <row r="125" spans="1:21" ht="18" customHeight="1">
      <c r="A125" s="13"/>
      <c r="B125" s="13"/>
      <c r="C125" s="249"/>
      <c r="D125" s="13"/>
      <c r="E125" s="13"/>
      <c r="F125" s="13"/>
      <c r="G125" s="254"/>
      <c r="H125" s="254"/>
      <c r="I125" s="254"/>
      <c r="J125" s="254"/>
      <c r="K125" s="254"/>
      <c r="L125" s="254"/>
      <c r="M125" s="254"/>
      <c r="N125" s="255"/>
      <c r="O125" s="255"/>
      <c r="P125" s="19"/>
      <c r="Q125" s="19"/>
      <c r="R125" s="19"/>
      <c r="S125" s="19"/>
      <c r="T125" s="19"/>
      <c r="U125" s="19"/>
    </row>
    <row r="126" spans="1:21" ht="18" customHeight="1">
      <c r="A126" s="13"/>
      <c r="B126" s="13"/>
      <c r="C126" s="249"/>
      <c r="D126" s="13"/>
      <c r="E126" s="13"/>
      <c r="F126" s="13"/>
      <c r="G126" s="254"/>
      <c r="H126" s="254"/>
      <c r="I126" s="254"/>
      <c r="J126" s="254"/>
      <c r="K126" s="254"/>
      <c r="L126" s="254"/>
      <c r="M126" s="254"/>
      <c r="N126" s="255"/>
      <c r="O126" s="255"/>
      <c r="P126" s="19"/>
      <c r="Q126" s="19"/>
      <c r="R126" s="19"/>
      <c r="S126" s="19"/>
      <c r="T126" s="19"/>
      <c r="U126" s="19"/>
    </row>
    <row r="127" spans="1:21" ht="18" customHeight="1">
      <c r="A127" s="13"/>
      <c r="B127" s="13"/>
      <c r="C127" s="249"/>
      <c r="D127" s="13"/>
      <c r="E127" s="13"/>
      <c r="F127" s="13"/>
      <c r="G127" s="254"/>
      <c r="H127" s="254"/>
      <c r="I127" s="254"/>
      <c r="J127" s="254"/>
      <c r="K127" s="254"/>
      <c r="L127" s="254"/>
      <c r="M127" s="254"/>
      <c r="N127" s="255"/>
      <c r="O127" s="255"/>
      <c r="P127" s="19"/>
      <c r="Q127" s="19"/>
      <c r="R127" s="19"/>
      <c r="S127" s="19"/>
      <c r="T127" s="19"/>
      <c r="U127" s="19"/>
    </row>
    <row r="128" spans="1:21" ht="18" customHeight="1">
      <c r="A128" s="13"/>
      <c r="B128" s="13"/>
      <c r="C128" s="249"/>
      <c r="D128" s="13"/>
      <c r="E128" s="13"/>
      <c r="F128" s="13"/>
      <c r="G128" s="254"/>
      <c r="H128" s="254"/>
      <c r="I128" s="254"/>
      <c r="J128" s="254"/>
      <c r="K128" s="254"/>
      <c r="L128" s="254"/>
      <c r="M128" s="254"/>
      <c r="N128" s="255"/>
      <c r="O128" s="255"/>
      <c r="P128" s="19"/>
      <c r="Q128" s="19"/>
      <c r="R128" s="19"/>
      <c r="S128" s="19"/>
      <c r="T128" s="19"/>
      <c r="U128" s="19"/>
    </row>
    <row r="129" spans="1:21" ht="18" customHeight="1">
      <c r="A129" s="13"/>
      <c r="B129" s="13"/>
      <c r="C129" s="249"/>
      <c r="D129" s="13"/>
      <c r="E129" s="13"/>
      <c r="F129" s="13"/>
      <c r="G129" s="254"/>
      <c r="H129" s="254"/>
      <c r="I129" s="254"/>
      <c r="J129" s="254"/>
      <c r="K129" s="254"/>
      <c r="L129" s="254"/>
      <c r="M129" s="254"/>
      <c r="N129" s="255"/>
      <c r="O129" s="255"/>
      <c r="P129" s="19"/>
      <c r="Q129" s="19"/>
      <c r="R129" s="19"/>
      <c r="S129" s="19"/>
      <c r="T129" s="19"/>
      <c r="U129" s="19"/>
    </row>
    <row r="130" spans="1:21" ht="18" customHeight="1">
      <c r="A130" s="13"/>
      <c r="B130" s="13"/>
      <c r="C130" s="249"/>
      <c r="D130" s="13"/>
      <c r="E130" s="13"/>
      <c r="F130" s="13"/>
      <c r="G130" s="254"/>
      <c r="H130" s="254"/>
      <c r="I130" s="254"/>
      <c r="J130" s="254"/>
      <c r="K130" s="254"/>
      <c r="L130" s="254"/>
      <c r="M130" s="254"/>
      <c r="N130" s="255"/>
      <c r="O130" s="255"/>
      <c r="P130" s="19"/>
      <c r="Q130" s="19"/>
      <c r="R130" s="19"/>
      <c r="S130" s="19"/>
      <c r="T130" s="19"/>
      <c r="U130" s="19"/>
    </row>
    <row r="131" spans="1:21" ht="18" customHeight="1">
      <c r="A131" s="13"/>
      <c r="B131" s="13"/>
      <c r="C131" s="249"/>
      <c r="D131" s="13"/>
      <c r="E131" s="13"/>
      <c r="F131" s="13"/>
      <c r="G131" s="254"/>
      <c r="H131" s="254"/>
      <c r="I131" s="254"/>
      <c r="J131" s="254"/>
      <c r="K131" s="254"/>
      <c r="L131" s="254"/>
      <c r="M131" s="254"/>
      <c r="N131" s="255"/>
      <c r="O131" s="255"/>
      <c r="P131" s="19"/>
      <c r="Q131" s="19"/>
      <c r="R131" s="19"/>
      <c r="S131" s="19"/>
      <c r="T131" s="19"/>
      <c r="U131" s="19"/>
    </row>
    <row r="132" spans="1:21" ht="18" customHeight="1">
      <c r="A132" s="13"/>
      <c r="B132" s="13"/>
      <c r="C132" s="249"/>
      <c r="D132" s="13"/>
      <c r="E132" s="13"/>
      <c r="F132" s="13"/>
      <c r="G132" s="254"/>
      <c r="H132" s="254"/>
      <c r="I132" s="254"/>
      <c r="J132" s="254"/>
      <c r="K132" s="254"/>
      <c r="L132" s="254"/>
      <c r="M132" s="254"/>
      <c r="N132" s="255"/>
      <c r="O132" s="255"/>
      <c r="P132" s="19"/>
      <c r="Q132" s="19"/>
      <c r="R132" s="19"/>
      <c r="S132" s="19"/>
      <c r="T132" s="19"/>
      <c r="U132" s="19"/>
    </row>
    <row r="133" spans="1:21" ht="18" customHeight="1">
      <c r="A133" s="13"/>
      <c r="B133" s="13"/>
      <c r="C133" s="249"/>
      <c r="D133" s="13"/>
      <c r="E133" s="13"/>
      <c r="F133" s="13"/>
      <c r="G133" s="254"/>
      <c r="H133" s="254"/>
      <c r="I133" s="254"/>
      <c r="J133" s="254"/>
      <c r="K133" s="254"/>
      <c r="L133" s="254"/>
      <c r="M133" s="254"/>
      <c r="N133" s="255"/>
      <c r="O133" s="255"/>
      <c r="P133" s="19"/>
      <c r="Q133" s="19"/>
      <c r="R133" s="19"/>
      <c r="S133" s="19"/>
      <c r="T133" s="19"/>
      <c r="U133" s="19"/>
    </row>
    <row r="134" spans="1:21" ht="18" customHeight="1">
      <c r="A134" s="13"/>
      <c r="B134" s="13"/>
      <c r="C134" s="249"/>
      <c r="D134" s="13"/>
      <c r="E134" s="13"/>
      <c r="F134" s="13"/>
      <c r="G134" s="254"/>
      <c r="H134" s="254"/>
      <c r="I134" s="254"/>
      <c r="J134" s="254"/>
      <c r="K134" s="254"/>
      <c r="L134" s="254"/>
      <c r="M134" s="254"/>
      <c r="N134" s="255"/>
      <c r="O134" s="255"/>
      <c r="P134" s="19"/>
      <c r="Q134" s="19"/>
      <c r="R134" s="19"/>
      <c r="S134" s="19"/>
      <c r="T134" s="19"/>
      <c r="U134" s="19"/>
    </row>
    <row r="135" spans="1:21" ht="18" customHeight="1">
      <c r="A135" s="13"/>
      <c r="B135" s="13"/>
      <c r="C135" s="249"/>
      <c r="D135" s="13"/>
      <c r="E135" s="13"/>
      <c r="F135" s="13"/>
      <c r="G135" s="254"/>
      <c r="H135" s="254"/>
      <c r="I135" s="254"/>
      <c r="J135" s="254"/>
      <c r="K135" s="254"/>
      <c r="L135" s="254"/>
      <c r="M135" s="254"/>
      <c r="N135" s="255"/>
      <c r="O135" s="255"/>
      <c r="P135" s="19"/>
      <c r="Q135" s="19"/>
      <c r="R135" s="19"/>
      <c r="S135" s="19"/>
      <c r="T135" s="19"/>
      <c r="U135" s="19"/>
    </row>
    <row r="136" spans="1:21" ht="18" customHeight="1">
      <c r="A136" s="13"/>
      <c r="B136" s="13"/>
      <c r="C136" s="249"/>
      <c r="D136" s="13"/>
      <c r="E136" s="13"/>
      <c r="F136" s="13"/>
      <c r="G136" s="254"/>
      <c r="H136" s="254"/>
      <c r="I136" s="254"/>
      <c r="J136" s="254"/>
      <c r="K136" s="254"/>
      <c r="L136" s="254"/>
      <c r="M136" s="254"/>
      <c r="N136" s="255"/>
      <c r="O136" s="255"/>
      <c r="P136" s="19"/>
      <c r="Q136" s="19"/>
      <c r="R136" s="19"/>
      <c r="S136" s="19"/>
      <c r="T136" s="19"/>
      <c r="U136" s="19"/>
    </row>
    <row r="137" spans="1:21" ht="18" customHeight="1">
      <c r="A137" s="13"/>
      <c r="B137" s="13"/>
      <c r="C137" s="249"/>
      <c r="D137" s="13"/>
      <c r="E137" s="13"/>
      <c r="F137" s="13"/>
      <c r="G137" s="254"/>
      <c r="H137" s="254"/>
      <c r="I137" s="254"/>
      <c r="J137" s="254"/>
      <c r="K137" s="254"/>
      <c r="L137" s="254"/>
      <c r="M137" s="254"/>
      <c r="N137" s="255"/>
      <c r="O137" s="255"/>
      <c r="P137" s="19"/>
      <c r="Q137" s="19"/>
      <c r="R137" s="19"/>
      <c r="S137" s="19"/>
      <c r="T137" s="19"/>
      <c r="U137" s="19"/>
    </row>
    <row r="138" spans="1:21" ht="18" customHeight="1">
      <c r="A138" s="13"/>
      <c r="B138" s="13"/>
      <c r="C138" s="249"/>
      <c r="D138" s="13"/>
      <c r="E138" s="13"/>
      <c r="F138" s="13"/>
      <c r="G138" s="254"/>
      <c r="H138" s="254"/>
      <c r="I138" s="254"/>
      <c r="J138" s="254"/>
      <c r="K138" s="254"/>
      <c r="L138" s="254"/>
      <c r="M138" s="254"/>
      <c r="N138" s="255"/>
      <c r="O138" s="255"/>
      <c r="P138" s="19"/>
      <c r="Q138" s="19"/>
      <c r="R138" s="19"/>
      <c r="S138" s="19"/>
      <c r="T138" s="19"/>
      <c r="U138" s="19"/>
    </row>
    <row r="139" spans="1:21" ht="18" customHeight="1">
      <c r="A139" s="13"/>
      <c r="B139" s="13"/>
      <c r="C139" s="249"/>
      <c r="D139" s="13"/>
      <c r="E139" s="13"/>
      <c r="F139" s="13"/>
      <c r="G139" s="254"/>
      <c r="H139" s="254"/>
      <c r="I139" s="254"/>
      <c r="J139" s="254"/>
      <c r="K139" s="254"/>
      <c r="L139" s="254"/>
      <c r="M139" s="254"/>
      <c r="N139" s="255"/>
      <c r="O139" s="255"/>
      <c r="P139" s="19"/>
      <c r="Q139" s="19"/>
      <c r="R139" s="19"/>
      <c r="S139" s="19"/>
      <c r="T139" s="19"/>
      <c r="U139" s="19"/>
    </row>
    <row r="140" spans="1:21" ht="18" customHeight="1">
      <c r="A140" s="13"/>
      <c r="B140" s="13"/>
      <c r="C140" s="249"/>
      <c r="D140" s="13"/>
      <c r="E140" s="13"/>
      <c r="F140" s="13"/>
      <c r="G140" s="254"/>
      <c r="H140" s="254"/>
      <c r="I140" s="254"/>
      <c r="J140" s="254"/>
      <c r="K140" s="254"/>
      <c r="L140" s="254"/>
      <c r="M140" s="254"/>
      <c r="N140" s="255"/>
      <c r="O140" s="255"/>
      <c r="P140" s="19"/>
      <c r="Q140" s="19"/>
      <c r="R140" s="19"/>
      <c r="S140" s="19"/>
      <c r="T140" s="19"/>
      <c r="U140" s="19"/>
    </row>
    <row r="141" spans="1:21" ht="18" customHeight="1">
      <c r="A141" s="13"/>
      <c r="B141" s="13"/>
      <c r="C141" s="249"/>
      <c r="D141" s="13"/>
      <c r="E141" s="13"/>
      <c r="F141" s="13"/>
      <c r="G141" s="254"/>
      <c r="H141" s="254"/>
      <c r="I141" s="254"/>
      <c r="J141" s="254"/>
      <c r="K141" s="254"/>
      <c r="L141" s="254"/>
      <c r="M141" s="254"/>
      <c r="N141" s="255"/>
      <c r="O141" s="255"/>
      <c r="P141" s="19"/>
      <c r="Q141" s="19"/>
      <c r="R141" s="19"/>
      <c r="S141" s="19"/>
      <c r="T141" s="19"/>
      <c r="U141" s="19"/>
    </row>
    <row r="142" spans="3:14" ht="18" customHeight="1">
      <c r="C142" s="249"/>
      <c r="D142" s="13"/>
      <c r="E142" s="13"/>
      <c r="F142" s="13"/>
      <c r="G142" s="254"/>
      <c r="H142" s="254"/>
      <c r="I142" s="254"/>
      <c r="J142" s="254"/>
      <c r="K142" s="254"/>
      <c r="L142" s="254"/>
      <c r="M142" s="254"/>
      <c r="N142" s="255"/>
    </row>
    <row r="143" spans="3:14" ht="18" customHeight="1">
      <c r="C143" s="249"/>
      <c r="D143" s="13"/>
      <c r="E143" s="13"/>
      <c r="F143" s="13"/>
      <c r="G143" s="254"/>
      <c r="H143" s="254"/>
      <c r="I143" s="254"/>
      <c r="J143" s="254"/>
      <c r="K143" s="254"/>
      <c r="L143" s="254"/>
      <c r="M143" s="254"/>
      <c r="N143" s="255"/>
    </row>
    <row r="144" spans="3:14" ht="18" customHeight="1">
      <c r="C144" s="249"/>
      <c r="D144" s="13"/>
      <c r="E144" s="13"/>
      <c r="F144" s="13"/>
      <c r="G144" s="254"/>
      <c r="H144" s="254"/>
      <c r="I144" s="254"/>
      <c r="J144" s="254"/>
      <c r="K144" s="254"/>
      <c r="L144" s="254"/>
      <c r="M144" s="254"/>
      <c r="N144" s="255"/>
    </row>
    <row r="145" spans="3:14" ht="18" customHeight="1">
      <c r="C145" s="249"/>
      <c r="D145" s="13"/>
      <c r="E145" s="13"/>
      <c r="F145" s="13"/>
      <c r="G145" s="254"/>
      <c r="H145" s="254"/>
      <c r="I145" s="254"/>
      <c r="J145" s="254"/>
      <c r="K145" s="254"/>
      <c r="L145" s="254"/>
      <c r="M145" s="254"/>
      <c r="N145" s="255"/>
    </row>
  </sheetData>
  <mergeCells count="196">
    <mergeCell ref="V66:V67"/>
    <mergeCell ref="V68:V69"/>
    <mergeCell ref="B76:H76"/>
    <mergeCell ref="I76:O76"/>
    <mergeCell ref="B77:H77"/>
    <mergeCell ref="I77:O77"/>
    <mergeCell ref="U70:U71"/>
    <mergeCell ref="V70:V71"/>
    <mergeCell ref="A72:S72"/>
    <mergeCell ref="U66:U67"/>
    <mergeCell ref="C68:C69"/>
    <mergeCell ref="D68:D69"/>
    <mergeCell ref="E68:E69"/>
    <mergeCell ref="U68:U69"/>
    <mergeCell ref="A48:A71"/>
    <mergeCell ref="B66:B71"/>
    <mergeCell ref="C66:C67"/>
    <mergeCell ref="D66:D67"/>
    <mergeCell ref="E66:E67"/>
    <mergeCell ref="T66:T71"/>
    <mergeCell ref="B48:B65"/>
    <mergeCell ref="C70:C71"/>
    <mergeCell ref="D70:D71"/>
    <mergeCell ref="E70:E71"/>
    <mergeCell ref="C62:C63"/>
    <mergeCell ref="D62:D63"/>
    <mergeCell ref="E62:E63"/>
    <mergeCell ref="U62:U63"/>
    <mergeCell ref="V62:V63"/>
    <mergeCell ref="C64:C65"/>
    <mergeCell ref="D64:D65"/>
    <mergeCell ref="E64:E65"/>
    <mergeCell ref="U64:U65"/>
    <mergeCell ref="V64:V65"/>
    <mergeCell ref="C58:C59"/>
    <mergeCell ref="D58:D59"/>
    <mergeCell ref="E58:E59"/>
    <mergeCell ref="U58:U59"/>
    <mergeCell ref="V58:V59"/>
    <mergeCell ref="C60:C61"/>
    <mergeCell ref="D60:D61"/>
    <mergeCell ref="E60:E61"/>
    <mergeCell ref="U60:U61"/>
    <mergeCell ref="V60:V61"/>
    <mergeCell ref="C54:C55"/>
    <mergeCell ref="D54:D55"/>
    <mergeCell ref="E54:E55"/>
    <mergeCell ref="U54:U55"/>
    <mergeCell ref="V54:V55"/>
    <mergeCell ref="U48:U49"/>
    <mergeCell ref="V48:V49"/>
    <mergeCell ref="C50:C51"/>
    <mergeCell ref="D50:D51"/>
    <mergeCell ref="E50:E51"/>
    <mergeCell ref="U50:U51"/>
    <mergeCell ref="V50:V51"/>
    <mergeCell ref="C48:C49"/>
    <mergeCell ref="D48:D49"/>
    <mergeCell ref="E48:E49"/>
    <mergeCell ref="T48:T65"/>
    <mergeCell ref="C52:C53"/>
    <mergeCell ref="D52:D53"/>
    <mergeCell ref="E52:E53"/>
    <mergeCell ref="C56:C57"/>
    <mergeCell ref="D56:D57"/>
    <mergeCell ref="E56:E57"/>
    <mergeCell ref="U56:U57"/>
    <mergeCell ref="V56:V57"/>
    <mergeCell ref="C42:C43"/>
    <mergeCell ref="D42:D43"/>
    <mergeCell ref="E42:E43"/>
    <mergeCell ref="U42:U43"/>
    <mergeCell ref="V42:V43"/>
    <mergeCell ref="C44:C45"/>
    <mergeCell ref="D44:D45"/>
    <mergeCell ref="U52:U53"/>
    <mergeCell ref="V52:V53"/>
    <mergeCell ref="U36:U37"/>
    <mergeCell ref="V36:V37"/>
    <mergeCell ref="C38:C39"/>
    <mergeCell ref="D38:D39"/>
    <mergeCell ref="E38:E39"/>
    <mergeCell ref="U38:U39"/>
    <mergeCell ref="V38:V39"/>
    <mergeCell ref="A40:A47"/>
    <mergeCell ref="B40:B47"/>
    <mergeCell ref="C40:C41"/>
    <mergeCell ref="D40:D41"/>
    <mergeCell ref="E40:E41"/>
    <mergeCell ref="B30:B39"/>
    <mergeCell ref="E44:E45"/>
    <mergeCell ref="U44:U45"/>
    <mergeCell ref="V44:V45"/>
    <mergeCell ref="C46:C47"/>
    <mergeCell ref="D46:D47"/>
    <mergeCell ref="E46:E47"/>
    <mergeCell ref="U46:U47"/>
    <mergeCell ref="V46:V47"/>
    <mergeCell ref="T40:T47"/>
    <mergeCell ref="U40:U41"/>
    <mergeCell ref="V40:V41"/>
    <mergeCell ref="U30:U31"/>
    <mergeCell ref="V30:V31"/>
    <mergeCell ref="C32:C33"/>
    <mergeCell ref="D32:D33"/>
    <mergeCell ref="E32:E33"/>
    <mergeCell ref="U32:U33"/>
    <mergeCell ref="V32:V33"/>
    <mergeCell ref="C28:C29"/>
    <mergeCell ref="D28:D29"/>
    <mergeCell ref="E28:E29"/>
    <mergeCell ref="U28:U29"/>
    <mergeCell ref="V28:V29"/>
    <mergeCell ref="C30:C31"/>
    <mergeCell ref="D30:D31"/>
    <mergeCell ref="E30:E31"/>
    <mergeCell ref="T30:T39"/>
    <mergeCell ref="C34:C35"/>
    <mergeCell ref="D34:D35"/>
    <mergeCell ref="E34:E35"/>
    <mergeCell ref="U34:U35"/>
    <mergeCell ref="V34:V35"/>
    <mergeCell ref="C36:C37"/>
    <mergeCell ref="D36:D37"/>
    <mergeCell ref="E36:E37"/>
    <mergeCell ref="C22:C23"/>
    <mergeCell ref="D22:D23"/>
    <mergeCell ref="U22:U23"/>
    <mergeCell ref="C18:C19"/>
    <mergeCell ref="C16:C17"/>
    <mergeCell ref="D16:D17"/>
    <mergeCell ref="E16:E17"/>
    <mergeCell ref="U16:U17"/>
    <mergeCell ref="U26:U27"/>
    <mergeCell ref="U24:U25"/>
    <mergeCell ref="V24:V25"/>
    <mergeCell ref="C26:C27"/>
    <mergeCell ref="D26:D27"/>
    <mergeCell ref="E26:E27"/>
    <mergeCell ref="V26:V27"/>
    <mergeCell ref="B20:B29"/>
    <mergeCell ref="E22:E23"/>
    <mergeCell ref="X8:X9"/>
    <mergeCell ref="C10:C11"/>
    <mergeCell ref="D10:D11"/>
    <mergeCell ref="E10:E11"/>
    <mergeCell ref="U10:U11"/>
    <mergeCell ref="V10:V11"/>
    <mergeCell ref="V20:V21"/>
    <mergeCell ref="V22:V23"/>
    <mergeCell ref="V14:V15"/>
    <mergeCell ref="V18:V19"/>
    <mergeCell ref="E14:E15"/>
    <mergeCell ref="E18:E19"/>
    <mergeCell ref="C20:C21"/>
    <mergeCell ref="D20:D21"/>
    <mergeCell ref="E20:E21"/>
    <mergeCell ref="T20:T29"/>
    <mergeCell ref="U20:U21"/>
    <mergeCell ref="A1:C3"/>
    <mergeCell ref="D1:V1"/>
    <mergeCell ref="D2:V2"/>
    <mergeCell ref="D3:U3"/>
    <mergeCell ref="A4:C4"/>
    <mergeCell ref="A5:C5"/>
    <mergeCell ref="D5:V5"/>
    <mergeCell ref="A8:A39"/>
    <mergeCell ref="B8:B19"/>
    <mergeCell ref="C8:C9"/>
    <mergeCell ref="D8:D9"/>
    <mergeCell ref="E8:E9"/>
    <mergeCell ref="T8:T19"/>
    <mergeCell ref="U8:U9"/>
    <mergeCell ref="V8:V9"/>
    <mergeCell ref="V12:V13"/>
    <mergeCell ref="C14:C15"/>
    <mergeCell ref="D14:D15"/>
    <mergeCell ref="U14:U15"/>
    <mergeCell ref="D18:D19"/>
    <mergeCell ref="U18:U19"/>
    <mergeCell ref="C24:C25"/>
    <mergeCell ref="D24:D25"/>
    <mergeCell ref="E24:E25"/>
    <mergeCell ref="V16:V17"/>
    <mergeCell ref="D4:V4"/>
    <mergeCell ref="A6:A7"/>
    <mergeCell ref="B6:B7"/>
    <mergeCell ref="C6:C7"/>
    <mergeCell ref="D6:E6"/>
    <mergeCell ref="F6:S6"/>
    <mergeCell ref="T6:U6"/>
    <mergeCell ref="V6:V7"/>
    <mergeCell ref="C12:C13"/>
    <mergeCell ref="D12:D13"/>
    <mergeCell ref="E12:E13"/>
    <mergeCell ref="U12:U13"/>
  </mergeCells>
  <printOptions horizontalCentered="1" verticalCentered="1"/>
  <pageMargins left="0" right="0" top="0" bottom="0.5905511811023623" header="0.31496062992125984" footer="0"/>
  <pageSetup horizontalDpi="600" verticalDpi="600" orientation="portrait" scale="60" r:id="rId3"/>
  <headerFooter>
    <oddFooter>&amp;C&amp;G</oddFoot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E44"/>
  <sheetViews>
    <sheetView zoomScale="73" zoomScaleNormal="73" workbookViewId="0" topLeftCell="A7">
      <selection activeCell="F12" sqref="F12"/>
    </sheetView>
  </sheetViews>
  <sheetFormatPr defaultColWidth="11.421875" defaultRowHeight="15"/>
  <cols>
    <col min="1" max="1" width="5.8515625" style="0" customWidth="1"/>
    <col min="2" max="2" width="13.7109375" style="0" customWidth="1"/>
    <col min="4" max="4" width="17.7109375" style="0" customWidth="1"/>
    <col min="5" max="5" width="21.140625" style="0" customWidth="1"/>
    <col min="6" max="6" width="22.28125" style="0" customWidth="1"/>
    <col min="7" max="7" width="22.8515625" style="0" customWidth="1"/>
    <col min="8" max="8" width="22.421875" style="0" customWidth="1"/>
    <col min="9" max="9" width="21.00390625" style="0" customWidth="1"/>
    <col min="10" max="10" width="21.7109375" style="0" customWidth="1"/>
    <col min="11" max="11" width="20.8515625" style="0" customWidth="1"/>
    <col min="12" max="12" width="23.7109375" style="0" customWidth="1"/>
    <col min="13" max="13" width="23.28125" style="0" customWidth="1"/>
    <col min="14" max="14" width="9.57421875" style="0" customWidth="1"/>
    <col min="15" max="15" width="8.57421875" style="0" customWidth="1"/>
    <col min="16" max="16" width="10.140625" style="0" customWidth="1"/>
    <col min="23" max="23" width="9.57421875" style="0" customWidth="1"/>
    <col min="24" max="24" width="8.28125" style="0" customWidth="1"/>
    <col min="25" max="25" width="9.140625" style="0" customWidth="1"/>
  </cols>
  <sheetData>
    <row r="1" spans="1:25" ht="31.5" customHeight="1">
      <c r="A1" s="505"/>
      <c r="B1" s="506"/>
      <c r="C1" s="506"/>
      <c r="D1" s="506"/>
      <c r="E1" s="570" t="s">
        <v>192</v>
      </c>
      <c r="F1" s="571"/>
      <c r="G1" s="571"/>
      <c r="H1" s="571"/>
      <c r="I1" s="571"/>
      <c r="J1" s="571"/>
      <c r="K1" s="571"/>
      <c r="L1" s="571"/>
      <c r="M1" s="571"/>
      <c r="N1" s="571"/>
      <c r="O1" s="571"/>
      <c r="P1" s="571"/>
      <c r="Q1" s="571"/>
      <c r="R1" s="571"/>
      <c r="S1" s="571"/>
      <c r="T1" s="571"/>
      <c r="U1" s="571"/>
      <c r="V1" s="571"/>
      <c r="W1" s="571"/>
      <c r="X1" s="571"/>
      <c r="Y1" s="572"/>
    </row>
    <row r="2" spans="1:25" ht="55.5" customHeight="1">
      <c r="A2" s="508"/>
      <c r="B2" s="509"/>
      <c r="C2" s="509"/>
      <c r="D2" s="509"/>
      <c r="E2" s="707" t="s">
        <v>193</v>
      </c>
      <c r="F2" s="708"/>
      <c r="G2" s="708"/>
      <c r="H2" s="708"/>
      <c r="I2" s="708"/>
      <c r="J2" s="708"/>
      <c r="K2" s="708"/>
      <c r="L2" s="708"/>
      <c r="M2" s="708"/>
      <c r="N2" s="708"/>
      <c r="O2" s="708"/>
      <c r="P2" s="708"/>
      <c r="Q2" s="708"/>
      <c r="R2" s="708"/>
      <c r="S2" s="708"/>
      <c r="T2" s="708"/>
      <c r="U2" s="708"/>
      <c r="V2" s="708"/>
      <c r="W2" s="708"/>
      <c r="X2" s="708"/>
      <c r="Y2" s="709"/>
    </row>
    <row r="3" spans="1:25" ht="31.5" customHeight="1" thickBot="1">
      <c r="A3" s="511"/>
      <c r="B3" s="512"/>
      <c r="C3" s="512"/>
      <c r="D3" s="512"/>
      <c r="E3" s="710" t="s">
        <v>194</v>
      </c>
      <c r="F3" s="711"/>
      <c r="G3" s="711"/>
      <c r="H3" s="711"/>
      <c r="I3" s="711"/>
      <c r="J3" s="711"/>
      <c r="K3" s="711"/>
      <c r="L3" s="711"/>
      <c r="M3" s="711"/>
      <c r="N3" s="711"/>
      <c r="O3" s="711"/>
      <c r="P3" s="711"/>
      <c r="Q3" s="711"/>
      <c r="R3" s="711"/>
      <c r="S3" s="712" t="s">
        <v>195</v>
      </c>
      <c r="T3" s="712"/>
      <c r="U3" s="712"/>
      <c r="V3" s="712"/>
      <c r="W3" s="712"/>
      <c r="X3" s="712"/>
      <c r="Y3" s="713"/>
    </row>
    <row r="4" spans="1:25" ht="29.25" customHeight="1">
      <c r="A4" s="714" t="s">
        <v>99</v>
      </c>
      <c r="B4" s="715"/>
      <c r="C4" s="715"/>
      <c r="D4" s="716"/>
      <c r="E4" s="717" t="s">
        <v>219</v>
      </c>
      <c r="F4" s="718"/>
      <c r="G4" s="718"/>
      <c r="H4" s="718"/>
      <c r="I4" s="718"/>
      <c r="J4" s="718"/>
      <c r="K4" s="718"/>
      <c r="L4" s="718"/>
      <c r="M4" s="718"/>
      <c r="N4" s="718"/>
      <c r="O4" s="718"/>
      <c r="P4" s="718"/>
      <c r="Q4" s="718"/>
      <c r="R4" s="718"/>
      <c r="S4" s="718"/>
      <c r="T4" s="718"/>
      <c r="U4" s="718"/>
      <c r="V4" s="718"/>
      <c r="W4" s="718"/>
      <c r="X4" s="718"/>
      <c r="Y4" s="719"/>
    </row>
    <row r="5" spans="1:25" ht="27.75" customHeight="1" thickBot="1">
      <c r="A5" s="720" t="s">
        <v>100</v>
      </c>
      <c r="B5" s="721"/>
      <c r="C5" s="721"/>
      <c r="D5" s="722"/>
      <c r="E5" s="723" t="s">
        <v>223</v>
      </c>
      <c r="F5" s="724"/>
      <c r="G5" s="724"/>
      <c r="H5" s="724"/>
      <c r="I5" s="724"/>
      <c r="J5" s="724"/>
      <c r="K5" s="724"/>
      <c r="L5" s="724"/>
      <c r="M5" s="724"/>
      <c r="N5" s="724"/>
      <c r="O5" s="724"/>
      <c r="P5" s="724"/>
      <c r="Q5" s="724"/>
      <c r="R5" s="724"/>
      <c r="S5" s="724"/>
      <c r="T5" s="724"/>
      <c r="U5" s="724"/>
      <c r="V5" s="724"/>
      <c r="W5" s="724"/>
      <c r="X5" s="724"/>
      <c r="Y5" s="725"/>
    </row>
    <row r="6" spans="1:25" ht="36.75" customHeight="1">
      <c r="A6" s="658" t="s">
        <v>101</v>
      </c>
      <c r="B6" s="659" t="s">
        <v>102</v>
      </c>
      <c r="C6" s="659" t="s">
        <v>149</v>
      </c>
      <c r="D6" s="659" t="s">
        <v>103</v>
      </c>
      <c r="E6" s="659" t="s">
        <v>104</v>
      </c>
      <c r="F6" s="726" t="s">
        <v>196</v>
      </c>
      <c r="G6" s="727"/>
      <c r="H6" s="727"/>
      <c r="I6" s="727"/>
      <c r="J6" s="659" t="s">
        <v>212</v>
      </c>
      <c r="K6" s="659"/>
      <c r="L6" s="659"/>
      <c r="M6" s="659"/>
      <c r="N6" s="659" t="s">
        <v>105</v>
      </c>
      <c r="O6" s="659"/>
      <c r="P6" s="659"/>
      <c r="Q6" s="659"/>
      <c r="R6" s="659"/>
      <c r="S6" s="659" t="s">
        <v>106</v>
      </c>
      <c r="T6" s="659"/>
      <c r="U6" s="659"/>
      <c r="V6" s="659"/>
      <c r="W6" s="659"/>
      <c r="X6" s="659"/>
      <c r="Y6" s="660"/>
    </row>
    <row r="7" spans="1:25" ht="67.5" customHeight="1" thickBot="1">
      <c r="A7" s="664" t="s">
        <v>107</v>
      </c>
      <c r="B7" s="665"/>
      <c r="C7" s="665"/>
      <c r="D7" s="665"/>
      <c r="E7" s="665"/>
      <c r="F7" s="123" t="s">
        <v>197</v>
      </c>
      <c r="G7" s="123" t="s">
        <v>198</v>
      </c>
      <c r="H7" s="123" t="s">
        <v>199</v>
      </c>
      <c r="I7" s="123" t="s">
        <v>200</v>
      </c>
      <c r="J7" s="123" t="s">
        <v>197</v>
      </c>
      <c r="K7" s="123" t="s">
        <v>198</v>
      </c>
      <c r="L7" s="123" t="s">
        <v>199</v>
      </c>
      <c r="M7" s="123" t="s">
        <v>200</v>
      </c>
      <c r="N7" s="124" t="s">
        <v>108</v>
      </c>
      <c r="O7" s="124" t="s">
        <v>109</v>
      </c>
      <c r="P7" s="124" t="s">
        <v>110</v>
      </c>
      <c r="Q7" s="124" t="s">
        <v>111</v>
      </c>
      <c r="R7" s="124" t="s">
        <v>112</v>
      </c>
      <c r="S7" s="124" t="s">
        <v>113</v>
      </c>
      <c r="T7" s="124" t="s">
        <v>114</v>
      </c>
      <c r="U7" s="124" t="s">
        <v>148</v>
      </c>
      <c r="V7" s="124" t="s">
        <v>115</v>
      </c>
      <c r="W7" s="124" t="s">
        <v>116</v>
      </c>
      <c r="X7" s="125" t="s">
        <v>117</v>
      </c>
      <c r="Y7" s="126" t="s">
        <v>118</v>
      </c>
    </row>
    <row r="8" spans="1:39" ht="27" customHeight="1">
      <c r="A8" s="683">
        <v>1</v>
      </c>
      <c r="B8" s="699" t="s">
        <v>81</v>
      </c>
      <c r="C8" s="699" t="s">
        <v>119</v>
      </c>
      <c r="D8" s="127" t="s">
        <v>120</v>
      </c>
      <c r="E8" s="112">
        <f>+INVERSIÓN!Y9</f>
        <v>1</v>
      </c>
      <c r="F8" s="112">
        <f>+INVERSIÓN!Z9</f>
        <v>1</v>
      </c>
      <c r="G8" s="112">
        <f>+INVERSIÓN!AA9</f>
        <v>1</v>
      </c>
      <c r="H8" s="112">
        <f>+INVERSIÓN!AB9</f>
        <v>1</v>
      </c>
      <c r="I8" s="112">
        <f>+INVERSIÓN!AC9</f>
        <v>1</v>
      </c>
      <c r="J8" s="112">
        <f>+INVERSIÓN!AK9</f>
        <v>0.775</v>
      </c>
      <c r="K8" s="113">
        <f>+INVERSIÓN!AL9</f>
        <v>0.85</v>
      </c>
      <c r="L8" s="113">
        <f>+INVERSIÓN!AM9</f>
        <v>0.905</v>
      </c>
      <c r="M8" s="113">
        <f>+INVERSIÓN!AN9</f>
        <v>0.94</v>
      </c>
      <c r="N8" s="702" t="s">
        <v>121</v>
      </c>
      <c r="O8" s="668" t="s">
        <v>122</v>
      </c>
      <c r="P8" s="652" t="s">
        <v>123</v>
      </c>
      <c r="Q8" s="668" t="s">
        <v>124</v>
      </c>
      <c r="R8" s="652" t="s">
        <v>121</v>
      </c>
      <c r="S8" s="689" t="s">
        <v>125</v>
      </c>
      <c r="T8" s="689" t="s">
        <v>126</v>
      </c>
      <c r="U8" s="103"/>
      <c r="V8" s="652" t="s">
        <v>127</v>
      </c>
      <c r="W8" s="652" t="s">
        <v>128</v>
      </c>
      <c r="X8" s="652" t="s">
        <v>129</v>
      </c>
      <c r="Y8" s="705">
        <v>1053</v>
      </c>
      <c r="Z8" s="42"/>
      <c r="AA8" s="42"/>
      <c r="AB8" s="45"/>
      <c r="AC8" s="45"/>
      <c r="AD8" s="46"/>
      <c r="AE8" s="46"/>
      <c r="AF8" s="46"/>
      <c r="AG8" s="45"/>
      <c r="AH8" s="46"/>
      <c r="AI8" s="46"/>
      <c r="AJ8" s="46"/>
      <c r="AK8" s="44"/>
      <c r="AL8" s="44"/>
      <c r="AM8" s="44"/>
    </row>
    <row r="9" spans="1:39" ht="27" customHeight="1">
      <c r="A9" s="684"/>
      <c r="B9" s="687"/>
      <c r="C9" s="687"/>
      <c r="D9" s="128" t="s">
        <v>130</v>
      </c>
      <c r="E9" s="121">
        <f>+INVERSIÓN!Y10</f>
        <v>447429280</v>
      </c>
      <c r="F9" s="121">
        <f>+INVERSIÓN!Z10</f>
        <v>447429280</v>
      </c>
      <c r="G9" s="247">
        <f>+INVERSIÓN!AA10</f>
        <v>537895142</v>
      </c>
      <c r="H9" s="247">
        <f>+INVERSIÓN!AB10</f>
        <v>1580775182</v>
      </c>
      <c r="I9" s="247">
        <f>+INVERSIÓN!AC10</f>
        <v>1633068674</v>
      </c>
      <c r="J9" s="121">
        <f>+INVERSIÓN!AK10</f>
        <v>21452400</v>
      </c>
      <c r="K9" s="121">
        <f>+INVERSIÓN!AL10</f>
        <v>102698161</v>
      </c>
      <c r="L9" s="121">
        <f>+INVERSIÓN!AM10</f>
        <v>246864140</v>
      </c>
      <c r="M9" s="121">
        <f>+INVERSIÓN!AN10</f>
        <v>1627752146</v>
      </c>
      <c r="N9" s="703"/>
      <c r="O9" s="669"/>
      <c r="P9" s="653"/>
      <c r="Q9" s="669"/>
      <c r="R9" s="653"/>
      <c r="S9" s="690"/>
      <c r="T9" s="690"/>
      <c r="U9" s="104"/>
      <c r="V9" s="653"/>
      <c r="W9" s="653"/>
      <c r="X9" s="653"/>
      <c r="Y9" s="656"/>
      <c r="Z9" s="42"/>
      <c r="AA9" s="42"/>
      <c r="AB9" s="45"/>
      <c r="AC9" s="45"/>
      <c r="AD9" s="46"/>
      <c r="AE9" s="46"/>
      <c r="AF9" s="46"/>
      <c r="AG9" s="45"/>
      <c r="AH9" s="46"/>
      <c r="AI9" s="46"/>
      <c r="AJ9" s="46"/>
      <c r="AK9" s="44"/>
      <c r="AL9" s="44"/>
      <c r="AM9" s="44"/>
    </row>
    <row r="10" spans="1:39" ht="27" customHeight="1">
      <c r="A10" s="684"/>
      <c r="B10" s="687"/>
      <c r="C10" s="687"/>
      <c r="D10" s="129" t="s">
        <v>131</v>
      </c>
      <c r="E10" s="112">
        <f>+INVERSIÓN!Y11</f>
        <v>0</v>
      </c>
      <c r="F10" s="112">
        <f>+INVERSIÓN!Z11</f>
        <v>0</v>
      </c>
      <c r="G10" s="112">
        <f>+INVERSIÓN!AA11</f>
        <v>0</v>
      </c>
      <c r="H10" s="112">
        <f>+INVERSIÓN!AB11</f>
        <v>0</v>
      </c>
      <c r="I10" s="112">
        <f>+INVERSIÓN!AC11</f>
        <v>0</v>
      </c>
      <c r="J10" s="112">
        <f>+INVERSIÓN!AK11</f>
        <v>0</v>
      </c>
      <c r="K10" s="113">
        <f>+INVERSIÓN!AL11</f>
        <v>0</v>
      </c>
      <c r="L10" s="113">
        <f>+INVERSIÓN!AM11</f>
        <v>0</v>
      </c>
      <c r="M10" s="113">
        <f>+INVERSIÓN!AN11</f>
        <v>0</v>
      </c>
      <c r="N10" s="703"/>
      <c r="O10" s="669"/>
      <c r="P10" s="653"/>
      <c r="Q10" s="669"/>
      <c r="R10" s="653"/>
      <c r="S10" s="690"/>
      <c r="T10" s="690"/>
      <c r="U10" s="104"/>
      <c r="V10" s="653"/>
      <c r="W10" s="653"/>
      <c r="X10" s="653"/>
      <c r="Y10" s="656"/>
      <c r="Z10" s="42"/>
      <c r="AA10" s="42"/>
      <c r="AB10" s="45"/>
      <c r="AC10" s="45"/>
      <c r="AD10" s="46"/>
      <c r="AE10" s="46"/>
      <c r="AF10" s="46"/>
      <c r="AG10" s="45"/>
      <c r="AH10" s="46"/>
      <c r="AI10" s="46"/>
      <c r="AJ10" s="46"/>
      <c r="AK10" s="44"/>
      <c r="AL10" s="44"/>
      <c r="AM10" s="44"/>
    </row>
    <row r="11" spans="1:39" ht="27" customHeight="1" thickBot="1">
      <c r="A11" s="700"/>
      <c r="B11" s="695"/>
      <c r="C11" s="695"/>
      <c r="D11" s="128" t="s">
        <v>132</v>
      </c>
      <c r="E11" s="121">
        <f>+INVERSIÓN!Y12</f>
        <v>3752268706</v>
      </c>
      <c r="F11" s="121">
        <f>+INVERSIÓN!Z12</f>
        <v>3752268706</v>
      </c>
      <c r="G11" s="121">
        <f>+INVERSIÓN!AA12</f>
        <v>3752268706</v>
      </c>
      <c r="H11" s="121">
        <f>+INVERSIÓN!AB12</f>
        <v>3752268706</v>
      </c>
      <c r="I11" s="121">
        <f>+INVERSIÓN!AC12</f>
        <v>3752268706</v>
      </c>
      <c r="J11" s="156">
        <f>+INVERSIÓN!AK12</f>
        <v>329147550</v>
      </c>
      <c r="K11" s="121">
        <f>+INVERSIÓN!AL12</f>
        <v>1350394293</v>
      </c>
      <c r="L11" s="121">
        <f>+INVERSIÓN!AM12</f>
        <v>2407894439</v>
      </c>
      <c r="M11" s="121">
        <f>+INVERSIÓN!AN12</f>
        <v>3714520562</v>
      </c>
      <c r="N11" s="704"/>
      <c r="O11" s="670"/>
      <c r="P11" s="654"/>
      <c r="Q11" s="670"/>
      <c r="R11" s="654"/>
      <c r="S11" s="691"/>
      <c r="T11" s="691"/>
      <c r="U11" s="105"/>
      <c r="V11" s="654"/>
      <c r="W11" s="654"/>
      <c r="X11" s="654"/>
      <c r="Y11" s="657"/>
      <c r="Z11" s="42"/>
      <c r="AA11" s="42"/>
      <c r="AB11" s="45"/>
      <c r="AC11" s="45"/>
      <c r="AD11" s="46"/>
      <c r="AE11" s="46"/>
      <c r="AF11" s="46"/>
      <c r="AG11" s="45"/>
      <c r="AH11" s="46"/>
      <c r="AI11" s="46"/>
      <c r="AJ11" s="46"/>
      <c r="AK11" s="44"/>
      <c r="AL11" s="44"/>
      <c r="AM11" s="44"/>
    </row>
    <row r="12" spans="1:39" ht="32.25" customHeight="1">
      <c r="A12" s="696">
        <v>2</v>
      </c>
      <c r="B12" s="699" t="s">
        <v>83</v>
      </c>
      <c r="C12" s="686" t="s">
        <v>119</v>
      </c>
      <c r="D12" s="127" t="s">
        <v>120</v>
      </c>
      <c r="E12" s="115">
        <f>+INVERSIÓN!Y15</f>
        <v>1</v>
      </c>
      <c r="F12" s="121">
        <f>+INVERSIÓN!Z15</f>
        <v>2</v>
      </c>
      <c r="G12" s="116">
        <f>+INVERSIÓN!AA15</f>
        <v>2</v>
      </c>
      <c r="H12" s="116">
        <f>+INVERSIÓN!AB15</f>
        <v>2</v>
      </c>
      <c r="I12" s="116">
        <f>+INVERSIÓN!AC15</f>
        <v>2</v>
      </c>
      <c r="J12" s="116">
        <f>+INVERSIÓN!AK15</f>
        <v>0.4</v>
      </c>
      <c r="K12" s="113">
        <f>+INVERSIÓN!AL15</f>
        <v>0.4</v>
      </c>
      <c r="L12" s="113">
        <f>+INVERSIÓN!AM15</f>
        <v>0.7</v>
      </c>
      <c r="M12" s="113">
        <f>+INVERSIÓN!AN15</f>
        <v>2</v>
      </c>
      <c r="N12" s="668" t="s">
        <v>121</v>
      </c>
      <c r="O12" s="668" t="s">
        <v>122</v>
      </c>
      <c r="P12" s="652" t="s">
        <v>123</v>
      </c>
      <c r="Q12" s="668" t="s">
        <v>124</v>
      </c>
      <c r="R12" s="652" t="s">
        <v>121</v>
      </c>
      <c r="S12" s="689" t="s">
        <v>125</v>
      </c>
      <c r="T12" s="689" t="s">
        <v>126</v>
      </c>
      <c r="U12" s="103"/>
      <c r="V12" s="652" t="s">
        <v>127</v>
      </c>
      <c r="W12" s="652" t="s">
        <v>128</v>
      </c>
      <c r="X12" s="652" t="s">
        <v>129</v>
      </c>
      <c r="Y12" s="655">
        <v>1053</v>
      </c>
      <c r="Z12" s="42"/>
      <c r="AA12" s="42"/>
      <c r="AB12" s="45"/>
      <c r="AC12" s="45"/>
      <c r="AD12" s="46"/>
      <c r="AE12" s="46"/>
      <c r="AF12" s="46"/>
      <c r="AG12" s="45"/>
      <c r="AH12" s="46"/>
      <c r="AI12" s="46"/>
      <c r="AJ12" s="46"/>
      <c r="AK12" s="44"/>
      <c r="AL12" s="44"/>
      <c r="AM12" s="44"/>
    </row>
    <row r="13" spans="1:39" ht="32.25" customHeight="1">
      <c r="A13" s="697"/>
      <c r="B13" s="687"/>
      <c r="C13" s="687"/>
      <c r="D13" s="128" t="s">
        <v>130</v>
      </c>
      <c r="E13" s="247">
        <f>+INVERSIÓN!Y16</f>
        <v>181338880</v>
      </c>
      <c r="F13" s="247">
        <f>+INVERSIÓN!Z16</f>
        <v>181338880</v>
      </c>
      <c r="G13" s="247">
        <f>+INVERSIÓN!AA16</f>
        <v>181338880</v>
      </c>
      <c r="H13" s="247">
        <f>+INVERSIÓN!AB16</f>
        <v>177899831</v>
      </c>
      <c r="I13" s="247">
        <f>+INVERSIÓN!AC16</f>
        <v>90907801</v>
      </c>
      <c r="J13" s="47">
        <f>+INVERSIÓN!AK16</f>
        <v>0</v>
      </c>
      <c r="K13" s="121">
        <f>+INVERSIÓN!AL16</f>
        <v>32315000</v>
      </c>
      <c r="L13" s="121">
        <f>+INVERSIÓN!AM16</f>
        <v>32315000</v>
      </c>
      <c r="M13" s="121">
        <f>+INVERSIÓN!AN16</f>
        <v>59433558</v>
      </c>
      <c r="N13" s="669"/>
      <c r="O13" s="669"/>
      <c r="P13" s="653"/>
      <c r="Q13" s="669"/>
      <c r="R13" s="653"/>
      <c r="S13" s="690"/>
      <c r="T13" s="690"/>
      <c r="U13" s="104"/>
      <c r="V13" s="653"/>
      <c r="W13" s="653"/>
      <c r="X13" s="653"/>
      <c r="Y13" s="656"/>
      <c r="Z13" s="42"/>
      <c r="AA13" s="42"/>
      <c r="AB13" s="45"/>
      <c r="AC13" s="45"/>
      <c r="AD13" s="46"/>
      <c r="AE13" s="46"/>
      <c r="AF13" s="46"/>
      <c r="AG13" s="45"/>
      <c r="AH13" s="46"/>
      <c r="AI13" s="46"/>
      <c r="AJ13" s="46"/>
      <c r="AK13" s="44"/>
      <c r="AL13" s="44"/>
      <c r="AM13" s="44"/>
    </row>
    <row r="14" spans="1:39" ht="32.25" customHeight="1">
      <c r="A14" s="697"/>
      <c r="B14" s="687"/>
      <c r="C14" s="687"/>
      <c r="D14" s="129" t="s">
        <v>131</v>
      </c>
      <c r="E14" s="115">
        <f>+INVERSIÓN!Y17</f>
        <v>0</v>
      </c>
      <c r="F14" s="121">
        <f>+INVERSIÓN!Z17</f>
        <v>0</v>
      </c>
      <c r="G14" s="116">
        <f>+INVERSIÓN!AA17</f>
        <v>0</v>
      </c>
      <c r="H14" s="116">
        <f>+INVERSIÓN!AB17</f>
        <v>0</v>
      </c>
      <c r="I14" s="116">
        <f>+INVERSIÓN!AC17</f>
        <v>0</v>
      </c>
      <c r="J14" s="116">
        <f>+INVERSIÓN!AK17</f>
        <v>0</v>
      </c>
      <c r="K14" s="113">
        <f>+INVERSIÓN!AL17</f>
        <v>0</v>
      </c>
      <c r="L14" s="113">
        <f>+INVERSIÓN!AM17</f>
        <v>0</v>
      </c>
      <c r="M14" s="113">
        <f>+INVERSIÓN!AN17</f>
        <v>0</v>
      </c>
      <c r="N14" s="669"/>
      <c r="O14" s="669"/>
      <c r="P14" s="653"/>
      <c r="Q14" s="669"/>
      <c r="R14" s="653"/>
      <c r="S14" s="690"/>
      <c r="T14" s="690"/>
      <c r="U14" s="104"/>
      <c r="V14" s="653"/>
      <c r="W14" s="653"/>
      <c r="X14" s="653"/>
      <c r="Y14" s="656"/>
      <c r="Z14" s="42"/>
      <c r="AA14" s="42"/>
      <c r="AB14" s="45"/>
      <c r="AC14" s="45"/>
      <c r="AD14" s="46"/>
      <c r="AE14" s="46"/>
      <c r="AF14" s="46"/>
      <c r="AG14" s="45"/>
      <c r="AH14" s="46"/>
      <c r="AI14" s="46"/>
      <c r="AJ14" s="46"/>
      <c r="AK14" s="44"/>
      <c r="AL14" s="44"/>
      <c r="AM14" s="44"/>
    </row>
    <row r="15" spans="1:39" ht="32.25" customHeight="1" thickBot="1">
      <c r="A15" s="698"/>
      <c r="B15" s="695"/>
      <c r="C15" s="695"/>
      <c r="D15" s="128" t="s">
        <v>132</v>
      </c>
      <c r="E15" s="121">
        <f>+INVERSIÓN!Y18</f>
        <v>119799124</v>
      </c>
      <c r="F15" s="121">
        <f>+INVERSIÓN!Z18</f>
        <v>119799124</v>
      </c>
      <c r="G15" s="121">
        <f>+INVERSIÓN!AA18</f>
        <v>119799124</v>
      </c>
      <c r="H15" s="121">
        <f>+INVERSIÓN!AB18</f>
        <v>119784414</v>
      </c>
      <c r="I15" s="247">
        <f>+INVERSIÓN!AC18</f>
        <v>119784116</v>
      </c>
      <c r="J15" s="49">
        <f>+INVERSIÓN!AK18</f>
        <v>24710582</v>
      </c>
      <c r="K15" s="121">
        <f>+INVERSIÓN!AL18</f>
        <v>101338432</v>
      </c>
      <c r="L15" s="121">
        <f>+INVERSIÓN!AM18</f>
        <v>119780948</v>
      </c>
      <c r="M15" s="121">
        <f>+INVERSIÓN!AN18</f>
        <v>119780948</v>
      </c>
      <c r="N15" s="670"/>
      <c r="O15" s="670"/>
      <c r="P15" s="654"/>
      <c r="Q15" s="670"/>
      <c r="R15" s="654"/>
      <c r="S15" s="691"/>
      <c r="T15" s="691"/>
      <c r="U15" s="105"/>
      <c r="V15" s="654"/>
      <c r="W15" s="654"/>
      <c r="X15" s="654"/>
      <c r="Y15" s="657"/>
      <c r="Z15" s="42"/>
      <c r="AA15" s="42"/>
      <c r="AB15" s="45"/>
      <c r="AC15" s="45"/>
      <c r="AD15" s="46"/>
      <c r="AE15" s="46"/>
      <c r="AF15" s="46"/>
      <c r="AG15" s="45"/>
      <c r="AH15" s="46"/>
      <c r="AI15" s="46"/>
      <c r="AJ15" s="46"/>
      <c r="AK15" s="44"/>
      <c r="AL15" s="44"/>
      <c r="AM15" s="44"/>
    </row>
    <row r="16" spans="1:39" ht="25.5" customHeight="1">
      <c r="A16" s="683">
        <v>3</v>
      </c>
      <c r="B16" s="699" t="s">
        <v>85</v>
      </c>
      <c r="C16" s="686" t="s">
        <v>119</v>
      </c>
      <c r="D16" s="127" t="s">
        <v>120</v>
      </c>
      <c r="E16" s="115">
        <f>+INVERSIÓN!Y21</f>
        <v>20</v>
      </c>
      <c r="F16" s="115">
        <f>+INVERSIÓN!Z21</f>
        <v>25</v>
      </c>
      <c r="G16" s="116">
        <f>+INVERSIÓN!AA21</f>
        <v>25</v>
      </c>
      <c r="H16" s="116">
        <f>+INVERSIÓN!AB21</f>
        <v>25</v>
      </c>
      <c r="I16" s="116">
        <f>+INVERSIÓN!AC21</f>
        <v>25</v>
      </c>
      <c r="J16" s="116">
        <f>+INVERSIÓN!AK21</f>
        <v>17.5</v>
      </c>
      <c r="K16" s="116">
        <f>+INVERSIÓN!AL21</f>
        <v>20</v>
      </c>
      <c r="L16" s="116">
        <f>+INVERSIÓN!AM21</f>
        <v>22</v>
      </c>
      <c r="M16" s="116">
        <f>+INVERSIÓN!AN21</f>
        <v>25</v>
      </c>
      <c r="N16" s="668" t="s">
        <v>121</v>
      </c>
      <c r="O16" s="668" t="s">
        <v>122</v>
      </c>
      <c r="P16" s="652" t="s">
        <v>123</v>
      </c>
      <c r="Q16" s="668" t="s">
        <v>124</v>
      </c>
      <c r="R16" s="652" t="s">
        <v>121</v>
      </c>
      <c r="S16" s="689" t="s">
        <v>125</v>
      </c>
      <c r="T16" s="689" t="s">
        <v>126</v>
      </c>
      <c r="U16" s="103"/>
      <c r="V16" s="652" t="s">
        <v>127</v>
      </c>
      <c r="W16" s="652" t="s">
        <v>128</v>
      </c>
      <c r="X16" s="652" t="s">
        <v>129</v>
      </c>
      <c r="Y16" s="655">
        <v>1053</v>
      </c>
      <c r="Z16" s="42"/>
      <c r="AA16" s="42"/>
      <c r="AB16" s="45"/>
      <c r="AC16" s="45"/>
      <c r="AD16" s="46"/>
      <c r="AE16" s="46"/>
      <c r="AF16" s="46"/>
      <c r="AG16" s="45"/>
      <c r="AH16" s="46"/>
      <c r="AI16" s="46"/>
      <c r="AJ16" s="46"/>
      <c r="AK16" s="44"/>
      <c r="AL16" s="44"/>
      <c r="AM16" s="44"/>
    </row>
    <row r="17" spans="1:39" ht="25.5" customHeight="1">
      <c r="A17" s="684"/>
      <c r="B17" s="687"/>
      <c r="C17" s="687"/>
      <c r="D17" s="128" t="s">
        <v>130</v>
      </c>
      <c r="E17" s="247">
        <f>+INVERSIÓN!Y22</f>
        <v>60000000</v>
      </c>
      <c r="F17" s="247">
        <f>+INVERSIÓN!Z22</f>
        <v>60000000</v>
      </c>
      <c r="G17" s="247">
        <f>+INVERSIÓN!AA22</f>
        <v>60000000</v>
      </c>
      <c r="H17" s="247">
        <f>+INVERSIÓN!AB22</f>
        <v>45000000</v>
      </c>
      <c r="I17" s="247">
        <f>+INVERSIÓN!AC22</f>
        <v>45000000</v>
      </c>
      <c r="J17" s="47">
        <f>+INVERSIÓN!AK22</f>
        <v>0</v>
      </c>
      <c r="K17" s="121">
        <f>+INVERSIÓN!AL22</f>
        <v>45000000</v>
      </c>
      <c r="L17" s="121">
        <f>+INVERSIÓN!AM22</f>
        <v>45000000</v>
      </c>
      <c r="M17" s="121">
        <f>+INVERSIÓN!AN22</f>
        <v>45000000</v>
      </c>
      <c r="N17" s="669"/>
      <c r="O17" s="669"/>
      <c r="P17" s="653"/>
      <c r="Q17" s="669"/>
      <c r="R17" s="653"/>
      <c r="S17" s="690"/>
      <c r="T17" s="690"/>
      <c r="U17" s="104"/>
      <c r="V17" s="653"/>
      <c r="W17" s="653"/>
      <c r="X17" s="653"/>
      <c r="Y17" s="656"/>
      <c r="Z17" s="42"/>
      <c r="AA17" s="42"/>
      <c r="AB17" s="45"/>
      <c r="AC17" s="45"/>
      <c r="AD17" s="46"/>
      <c r="AE17" s="46"/>
      <c r="AF17" s="46"/>
      <c r="AG17" s="45"/>
      <c r="AH17" s="46"/>
      <c r="AI17" s="46"/>
      <c r="AJ17" s="46"/>
      <c r="AK17" s="44"/>
      <c r="AL17" s="44"/>
      <c r="AM17" s="44"/>
    </row>
    <row r="18" spans="1:83" ht="25.5" customHeight="1">
      <c r="A18" s="684"/>
      <c r="B18" s="687"/>
      <c r="C18" s="687"/>
      <c r="D18" s="129" t="s">
        <v>131</v>
      </c>
      <c r="E18" s="115">
        <f>+INVERSIÓN!Y23</f>
        <v>0</v>
      </c>
      <c r="F18" s="121">
        <f>+INVERSIÓN!Z23</f>
        <v>0</v>
      </c>
      <c r="G18" s="116">
        <f>+INVERSIÓN!AA23</f>
        <v>0</v>
      </c>
      <c r="H18" s="116">
        <f>+INVERSIÓN!AB23</f>
        <v>0</v>
      </c>
      <c r="I18" s="116">
        <f>+INVERSIÓN!AC23</f>
        <v>0</v>
      </c>
      <c r="J18" s="116">
        <f>+INVERSIÓN!AK23</f>
        <v>0</v>
      </c>
      <c r="K18" s="113">
        <f>+INVERSIÓN!AL23</f>
        <v>0</v>
      </c>
      <c r="L18" s="113">
        <f>+INVERSIÓN!AM23</f>
        <v>0</v>
      </c>
      <c r="M18" s="116">
        <f>+INVERSIÓN!AN23</f>
        <v>0</v>
      </c>
      <c r="N18" s="669"/>
      <c r="O18" s="669"/>
      <c r="P18" s="653"/>
      <c r="Q18" s="669"/>
      <c r="R18" s="653"/>
      <c r="S18" s="690"/>
      <c r="T18" s="690"/>
      <c r="U18" s="104"/>
      <c r="V18" s="653"/>
      <c r="W18" s="653"/>
      <c r="X18" s="653"/>
      <c r="Y18" s="656"/>
      <c r="Z18" s="42"/>
      <c r="AA18" s="42"/>
      <c r="AB18" s="45"/>
      <c r="AC18" s="45"/>
      <c r="AD18" s="46"/>
      <c r="AE18" s="46"/>
      <c r="AF18" s="46"/>
      <c r="AG18" s="45"/>
      <c r="AH18" s="46"/>
      <c r="AI18" s="46"/>
      <c r="AJ18" s="46"/>
      <c r="AK18" s="44"/>
      <c r="AL18" s="44"/>
      <c r="AM18" s="44"/>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row>
    <row r="19" spans="1:83" ht="25.5" customHeight="1" thickBot="1">
      <c r="A19" s="700"/>
      <c r="B19" s="695"/>
      <c r="C19" s="695"/>
      <c r="D19" s="128" t="s">
        <v>132</v>
      </c>
      <c r="E19" s="121">
        <f>+INVERSIÓN!Y24</f>
        <v>50000000</v>
      </c>
      <c r="F19" s="121">
        <f>+INVERSIÓN!Z24</f>
        <v>50000000</v>
      </c>
      <c r="G19" s="121">
        <f>+INVERSIÓN!AA24</f>
        <v>50000000</v>
      </c>
      <c r="H19" s="121">
        <f>+INVERSIÓN!AB24</f>
        <v>50000000</v>
      </c>
      <c r="I19" s="247">
        <f>+INVERSIÓN!AC24</f>
        <v>50000000</v>
      </c>
      <c r="J19" s="49">
        <f>+INVERSIÓN!AK24</f>
        <v>0</v>
      </c>
      <c r="K19" s="121">
        <f>+INVERSIÓN!AL24</f>
        <v>50000000</v>
      </c>
      <c r="L19" s="121">
        <f>+INVERSIÓN!AM24</f>
        <v>50000000</v>
      </c>
      <c r="M19" s="121">
        <f>+INVERSIÓN!AN24</f>
        <v>50000000</v>
      </c>
      <c r="N19" s="670"/>
      <c r="O19" s="670"/>
      <c r="P19" s="654"/>
      <c r="Q19" s="670"/>
      <c r="R19" s="654"/>
      <c r="S19" s="691"/>
      <c r="T19" s="691"/>
      <c r="U19" s="105"/>
      <c r="V19" s="654"/>
      <c r="W19" s="654"/>
      <c r="X19" s="654"/>
      <c r="Y19" s="657"/>
      <c r="Z19" s="42"/>
      <c r="AA19" s="42"/>
      <c r="AB19" s="45"/>
      <c r="AC19" s="45"/>
      <c r="AD19" s="46"/>
      <c r="AE19" s="46"/>
      <c r="AF19" s="46"/>
      <c r="AG19" s="45"/>
      <c r="AH19" s="46"/>
      <c r="AI19" s="46"/>
      <c r="AJ19" s="46"/>
      <c r="AK19" s="44"/>
      <c r="AL19" s="44"/>
      <c r="AM19" s="44"/>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row>
    <row r="20" spans="1:83" ht="38.25" customHeight="1">
      <c r="A20" s="701">
        <v>4</v>
      </c>
      <c r="B20" s="683" t="s">
        <v>86</v>
      </c>
      <c r="C20" s="686" t="s">
        <v>119</v>
      </c>
      <c r="D20" s="127" t="s">
        <v>120</v>
      </c>
      <c r="E20" s="115">
        <f>+INVERSIÓN!Y27</f>
        <v>9</v>
      </c>
      <c r="F20" s="115">
        <f>+INVERSIÓN!Z27</f>
        <v>10</v>
      </c>
      <c r="G20" s="116">
        <f>+INVERSIÓN!AA27</f>
        <v>10</v>
      </c>
      <c r="H20" s="116">
        <f>+INVERSIÓN!AB27</f>
        <v>10</v>
      </c>
      <c r="I20" s="116">
        <f>+INVERSIÓN!AC27</f>
        <v>10</v>
      </c>
      <c r="J20" s="116">
        <f>+INVERSIÓN!AK27</f>
        <v>7.7</v>
      </c>
      <c r="K20" s="116">
        <f>+INVERSIÓN!AL27</f>
        <v>8.5</v>
      </c>
      <c r="L20" s="116">
        <f>+INVERSIÓN!AM27</f>
        <v>9.1</v>
      </c>
      <c r="M20" s="116">
        <f>+INVERSIÓN!AN27</f>
        <v>10</v>
      </c>
      <c r="N20" s="668" t="s">
        <v>121</v>
      </c>
      <c r="O20" s="668" t="s">
        <v>122</v>
      </c>
      <c r="P20" s="652" t="s">
        <v>123</v>
      </c>
      <c r="Q20" s="668" t="s">
        <v>124</v>
      </c>
      <c r="R20" s="652" t="s">
        <v>121</v>
      </c>
      <c r="S20" s="689" t="s">
        <v>125</v>
      </c>
      <c r="T20" s="689" t="s">
        <v>126</v>
      </c>
      <c r="U20" s="103"/>
      <c r="V20" s="652" t="s">
        <v>127</v>
      </c>
      <c r="W20" s="652" t="s">
        <v>128</v>
      </c>
      <c r="X20" s="652" t="s">
        <v>129</v>
      </c>
      <c r="Y20" s="655">
        <v>1053</v>
      </c>
      <c r="Z20" s="42"/>
      <c r="AA20" s="42"/>
      <c r="AB20" s="45"/>
      <c r="AC20" s="45"/>
      <c r="AD20" s="46"/>
      <c r="AE20" s="46"/>
      <c r="AF20" s="46"/>
      <c r="AG20" s="45"/>
      <c r="AH20" s="46"/>
      <c r="AI20" s="46"/>
      <c r="AJ20" s="46"/>
      <c r="AK20" s="44"/>
      <c r="AL20" s="44"/>
      <c r="AM20" s="44"/>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row>
    <row r="21" spans="1:83" ht="38.25" customHeight="1">
      <c r="A21" s="701"/>
      <c r="B21" s="684"/>
      <c r="C21" s="687"/>
      <c r="D21" s="128" t="s">
        <v>130</v>
      </c>
      <c r="E21" s="121">
        <v>458048000</v>
      </c>
      <c r="F21" s="121">
        <f>+INVERSIÓN!Z28</f>
        <v>458047700</v>
      </c>
      <c r="G21" s="116">
        <f>+INVERSIÓN!AA28</f>
        <v>364738000</v>
      </c>
      <c r="H21" s="116">
        <f>+INVERSIÓN!AB28</f>
        <v>359475674</v>
      </c>
      <c r="I21" s="121">
        <f>+INVERSIÓN!AC28</f>
        <v>300017879</v>
      </c>
      <c r="J21" s="48">
        <f>+INVERSIÓN!AK28</f>
        <v>18876000</v>
      </c>
      <c r="K21" s="121">
        <f>+INVERSIÓN!AL28</f>
        <v>115596000</v>
      </c>
      <c r="L21" s="121">
        <f>+INVERSIÓN!AM28</f>
        <v>115596000</v>
      </c>
      <c r="M21" s="121">
        <f>+INVERSIÓN!AN28</f>
        <v>297952412</v>
      </c>
      <c r="N21" s="669"/>
      <c r="O21" s="669"/>
      <c r="P21" s="653"/>
      <c r="Q21" s="669"/>
      <c r="R21" s="653"/>
      <c r="S21" s="690"/>
      <c r="T21" s="690"/>
      <c r="U21" s="104"/>
      <c r="V21" s="653"/>
      <c r="W21" s="653"/>
      <c r="X21" s="653"/>
      <c r="Y21" s="656"/>
      <c r="Z21" s="42"/>
      <c r="AA21" s="42"/>
      <c r="AB21" s="45"/>
      <c r="AC21" s="45"/>
      <c r="AD21" s="46"/>
      <c r="AE21" s="46"/>
      <c r="AF21" s="46"/>
      <c r="AG21" s="45"/>
      <c r="AH21" s="46"/>
      <c r="AI21" s="46"/>
      <c r="AJ21" s="46"/>
      <c r="AK21" s="44"/>
      <c r="AL21" s="44"/>
      <c r="AM21" s="44"/>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row>
    <row r="22" spans="1:83" ht="38.25" customHeight="1">
      <c r="A22" s="701"/>
      <c r="B22" s="684"/>
      <c r="C22" s="687"/>
      <c r="D22" s="129" t="s">
        <v>131</v>
      </c>
      <c r="E22" s="115">
        <f>+INVERSIÓN!Y29</f>
        <v>0</v>
      </c>
      <c r="F22" s="115">
        <f>+INVERSIÓN!Z29</f>
        <v>0</v>
      </c>
      <c r="G22" s="116">
        <f>+INVERSIÓN!AA29</f>
        <v>0</v>
      </c>
      <c r="H22" s="116">
        <f>+INVERSIÓN!AB29</f>
        <v>0</v>
      </c>
      <c r="I22" s="116">
        <f>+INVERSIÓN!AC29</f>
        <v>0</v>
      </c>
      <c r="J22" s="115">
        <f>+INVERSIÓN!AK29</f>
        <v>0</v>
      </c>
      <c r="K22" s="113">
        <f>+INVERSIÓN!AL29</f>
        <v>0</v>
      </c>
      <c r="L22" s="113">
        <f>+INVERSIÓN!AM29</f>
        <v>0</v>
      </c>
      <c r="M22" s="116">
        <f>+INVERSIÓN!AN29</f>
        <v>0</v>
      </c>
      <c r="N22" s="669"/>
      <c r="O22" s="669"/>
      <c r="P22" s="653"/>
      <c r="Q22" s="669"/>
      <c r="R22" s="653"/>
      <c r="S22" s="690"/>
      <c r="T22" s="690"/>
      <c r="U22" s="104"/>
      <c r="V22" s="653"/>
      <c r="W22" s="653"/>
      <c r="X22" s="653"/>
      <c r="Y22" s="656"/>
      <c r="Z22" s="42"/>
      <c r="AA22" s="42"/>
      <c r="AB22" s="45"/>
      <c r="AC22" s="45"/>
      <c r="AD22" s="46"/>
      <c r="AE22" s="46"/>
      <c r="AF22" s="46"/>
      <c r="AG22" s="45"/>
      <c r="AH22" s="46"/>
      <c r="AI22" s="46"/>
      <c r="AJ22" s="46"/>
      <c r="AK22" s="44"/>
      <c r="AL22" s="44"/>
      <c r="AM22" s="44"/>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row>
    <row r="23" spans="1:83" ht="38.25" customHeight="1" thickBot="1">
      <c r="A23" s="701"/>
      <c r="B23" s="700"/>
      <c r="C23" s="695"/>
      <c r="D23" s="128" t="s">
        <v>132</v>
      </c>
      <c r="E23" s="121">
        <f>+INVERSIÓN!Y30</f>
        <v>51704200</v>
      </c>
      <c r="F23" s="121">
        <f>+INVERSIÓN!Z30</f>
        <v>51704200</v>
      </c>
      <c r="G23" s="121">
        <f>+INVERSIÓN!AA30</f>
        <v>51704200</v>
      </c>
      <c r="H23" s="121">
        <f>+INVERSIÓN!AB30</f>
        <v>51704200</v>
      </c>
      <c r="I23" s="121">
        <f>+INVERSIÓN!AC30</f>
        <v>51704200</v>
      </c>
      <c r="J23" s="50">
        <f>+INVERSIÓN!AK30</f>
        <v>16782867</v>
      </c>
      <c r="K23" s="121">
        <f>+INVERSIÓN!AL30</f>
        <v>33846834</v>
      </c>
      <c r="L23" s="121">
        <f>+INVERSIÓN!AM30</f>
        <v>44212447</v>
      </c>
      <c r="M23" s="121">
        <f>+INVERSIÓN!AN30</f>
        <v>51704200</v>
      </c>
      <c r="N23" s="670"/>
      <c r="O23" s="670"/>
      <c r="P23" s="654"/>
      <c r="Q23" s="670"/>
      <c r="R23" s="654"/>
      <c r="S23" s="691"/>
      <c r="T23" s="691"/>
      <c r="U23" s="105"/>
      <c r="V23" s="654"/>
      <c r="W23" s="654"/>
      <c r="X23" s="654"/>
      <c r="Y23" s="657"/>
      <c r="Z23" s="42"/>
      <c r="AA23" s="42"/>
      <c r="AB23" s="45"/>
      <c r="AC23" s="45"/>
      <c r="AD23" s="46"/>
      <c r="AE23" s="46"/>
      <c r="AF23" s="46"/>
      <c r="AG23" s="45"/>
      <c r="AH23" s="46"/>
      <c r="AI23" s="46"/>
      <c r="AJ23" s="46"/>
      <c r="AK23" s="44"/>
      <c r="AL23" s="44"/>
      <c r="AM23" s="44"/>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row>
    <row r="24" spans="1:83" ht="33" customHeight="1">
      <c r="A24" s="680">
        <v>5</v>
      </c>
      <c r="B24" s="683" t="s">
        <v>87</v>
      </c>
      <c r="C24" s="686" t="s">
        <v>133</v>
      </c>
      <c r="D24" s="127" t="s">
        <v>120</v>
      </c>
      <c r="E24" s="117">
        <f>+INVERSIÓN!Y33</f>
        <v>0.89</v>
      </c>
      <c r="F24" s="117">
        <f>+INVERSIÓN!Z33</f>
        <v>0.89</v>
      </c>
      <c r="G24" s="118">
        <f>+INVERSIÓN!AA33</f>
        <v>0.89</v>
      </c>
      <c r="H24" s="118">
        <f>+INVERSIÓN!AB33</f>
        <v>0.89</v>
      </c>
      <c r="I24" s="118">
        <f>+INVERSIÓN!AC33</f>
        <v>0.89</v>
      </c>
      <c r="J24" s="119">
        <f>+INVERSIÓN!AK33</f>
        <v>0.8825</v>
      </c>
      <c r="K24" s="113">
        <f>+INVERSIÓN!AL33</f>
        <v>0.885</v>
      </c>
      <c r="L24" s="113">
        <f>+INVERSIÓN!AM33</f>
        <v>0.8875</v>
      </c>
      <c r="M24" s="113">
        <f>+INVERSIÓN!AN33</f>
        <v>0.89</v>
      </c>
      <c r="N24" s="668" t="s">
        <v>121</v>
      </c>
      <c r="O24" s="668" t="s">
        <v>122</v>
      </c>
      <c r="P24" s="652" t="s">
        <v>123</v>
      </c>
      <c r="Q24" s="668" t="s">
        <v>124</v>
      </c>
      <c r="R24" s="652" t="s">
        <v>121</v>
      </c>
      <c r="S24" s="689" t="s">
        <v>125</v>
      </c>
      <c r="T24" s="689" t="s">
        <v>126</v>
      </c>
      <c r="U24" s="103"/>
      <c r="V24" s="652" t="s">
        <v>127</v>
      </c>
      <c r="W24" s="652" t="s">
        <v>128</v>
      </c>
      <c r="X24" s="652" t="s">
        <v>129</v>
      </c>
      <c r="Y24" s="655">
        <v>1053</v>
      </c>
      <c r="Z24" s="42"/>
      <c r="AA24" s="42"/>
      <c r="AB24" s="45"/>
      <c r="AC24" s="45"/>
      <c r="AD24" s="46"/>
      <c r="AE24" s="46"/>
      <c r="AF24" s="46"/>
      <c r="AG24" s="45"/>
      <c r="AH24" s="46"/>
      <c r="AI24" s="46"/>
      <c r="AJ24" s="46"/>
      <c r="AK24" s="44"/>
      <c r="AL24" s="44"/>
      <c r="AM24" s="44"/>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row>
    <row r="25" spans="1:83" ht="33" customHeight="1" thickBot="1">
      <c r="A25" s="681"/>
      <c r="B25" s="684"/>
      <c r="C25" s="687"/>
      <c r="D25" s="128" t="s">
        <v>130</v>
      </c>
      <c r="E25" s="121">
        <f>+INVERSIÓN!Y34</f>
        <v>604157340</v>
      </c>
      <c r="F25" s="121">
        <f>+INVERSIÓN!Z34</f>
        <v>604157340</v>
      </c>
      <c r="G25" s="121">
        <f>+INVERSIÓN!AA34</f>
        <v>604157340</v>
      </c>
      <c r="H25" s="121">
        <f>+INVERSIÓN!AB34</f>
        <v>566938667</v>
      </c>
      <c r="I25" s="121">
        <f>+INVERSIÓN!AC34</f>
        <v>613964000</v>
      </c>
      <c r="J25" s="48">
        <f>+INVERSIÓN!AK34</f>
        <v>529980000</v>
      </c>
      <c r="K25" s="121">
        <f>+INVERSIÓN!AL34</f>
        <v>556052000</v>
      </c>
      <c r="L25" s="121">
        <f>+INVERSIÓN!AM34</f>
        <v>556052000</v>
      </c>
      <c r="M25" s="121">
        <f>+INVERSIÓN!AN34</f>
        <v>613964000</v>
      </c>
      <c r="N25" s="669"/>
      <c r="O25" s="669"/>
      <c r="P25" s="653"/>
      <c r="Q25" s="669"/>
      <c r="R25" s="653"/>
      <c r="S25" s="690"/>
      <c r="T25" s="690"/>
      <c r="U25" s="104"/>
      <c r="V25" s="653"/>
      <c r="W25" s="653"/>
      <c r="X25" s="653"/>
      <c r="Y25" s="656"/>
      <c r="Z25" s="42"/>
      <c r="AA25" s="42"/>
      <c r="AB25" s="45"/>
      <c r="AC25" s="45"/>
      <c r="AD25" s="46"/>
      <c r="AE25" s="46"/>
      <c r="AF25" s="46"/>
      <c r="AG25" s="45"/>
      <c r="AH25" s="46"/>
      <c r="AI25" s="46"/>
      <c r="AJ25" s="46"/>
      <c r="AK25" s="44"/>
      <c r="AL25" s="44"/>
      <c r="AM25" s="44"/>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row>
    <row r="26" spans="1:83" ht="33" customHeight="1">
      <c r="A26" s="681"/>
      <c r="B26" s="684"/>
      <c r="C26" s="687"/>
      <c r="D26" s="129" t="s">
        <v>131</v>
      </c>
      <c r="E26" s="117">
        <f>+INVERSIÓN!Y35</f>
        <v>0</v>
      </c>
      <c r="F26" s="117">
        <f>+INVERSIÓN!Z35</f>
        <v>0</v>
      </c>
      <c r="G26" s="118">
        <f>+INVERSIÓN!AA35</f>
        <v>0</v>
      </c>
      <c r="H26" s="118">
        <f>+INVERSIÓN!AB35</f>
        <v>0</v>
      </c>
      <c r="I26" s="118">
        <f>+INVERSIÓN!AC35</f>
        <v>0</v>
      </c>
      <c r="J26" s="114">
        <f>+INVERSIÓN!AK35</f>
        <v>0</v>
      </c>
      <c r="K26" s="113">
        <f>+INVERSIÓN!AL35</f>
        <v>0</v>
      </c>
      <c r="L26" s="113">
        <f>+INVERSIÓN!AM35</f>
        <v>0</v>
      </c>
      <c r="M26" s="113">
        <f>+INVERSIÓN!AN35</f>
        <v>0</v>
      </c>
      <c r="N26" s="669"/>
      <c r="O26" s="669"/>
      <c r="P26" s="653"/>
      <c r="Q26" s="669"/>
      <c r="R26" s="653"/>
      <c r="S26" s="690"/>
      <c r="T26" s="690"/>
      <c r="U26" s="104"/>
      <c r="V26" s="653"/>
      <c r="W26" s="653"/>
      <c r="X26" s="653"/>
      <c r="Y26" s="656"/>
      <c r="Z26" s="42"/>
      <c r="AA26" s="42"/>
      <c r="AB26" s="45"/>
      <c r="AC26" s="45"/>
      <c r="AD26" s="46"/>
      <c r="AE26" s="46"/>
      <c r="AF26" s="46"/>
      <c r="AG26" s="45"/>
      <c r="AH26" s="46"/>
      <c r="AI26" s="46"/>
      <c r="AJ26" s="46"/>
      <c r="AK26" s="44"/>
      <c r="AL26" s="44"/>
      <c r="AM26" s="44"/>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row>
    <row r="27" spans="1:83" ht="33" customHeight="1" thickBot="1">
      <c r="A27" s="682"/>
      <c r="B27" s="700"/>
      <c r="C27" s="695"/>
      <c r="D27" s="128" t="s">
        <v>132</v>
      </c>
      <c r="E27" s="121">
        <f>+INVERSIÓN!Y36</f>
        <v>72376134</v>
      </c>
      <c r="F27" s="121">
        <f>+INVERSIÓN!Z36</f>
        <v>72376134</v>
      </c>
      <c r="G27" s="121">
        <f>+INVERSIÓN!AA36</f>
        <v>71730067</v>
      </c>
      <c r="H27" s="121">
        <f>+INVERSIÓN!AB36</f>
        <v>71730067</v>
      </c>
      <c r="I27" s="121">
        <f>+INVERSIÓN!AC36</f>
        <v>71730067</v>
      </c>
      <c r="J27" s="50">
        <f>+INVERSIÓN!AK36</f>
        <v>68315667</v>
      </c>
      <c r="K27" s="121">
        <f>+INVERSIÓN!AL36</f>
        <v>71730067</v>
      </c>
      <c r="L27" s="121">
        <f>+INVERSIÓN!AM36</f>
        <v>71730067</v>
      </c>
      <c r="M27" s="121">
        <f>+INVERSIÓN!AN36</f>
        <v>71730067</v>
      </c>
      <c r="N27" s="670"/>
      <c r="O27" s="670"/>
      <c r="P27" s="654"/>
      <c r="Q27" s="670"/>
      <c r="R27" s="654"/>
      <c r="S27" s="691"/>
      <c r="T27" s="691"/>
      <c r="U27" s="105"/>
      <c r="V27" s="654"/>
      <c r="W27" s="654"/>
      <c r="X27" s="654"/>
      <c r="Y27" s="657"/>
      <c r="Z27" s="42"/>
      <c r="AA27" s="42"/>
      <c r="AB27" s="45"/>
      <c r="AC27" s="45"/>
      <c r="AD27" s="46"/>
      <c r="AE27" s="46"/>
      <c r="AF27" s="46"/>
      <c r="AG27" s="45"/>
      <c r="AH27" s="46"/>
      <c r="AI27" s="46"/>
      <c r="AJ27" s="46"/>
      <c r="AK27" s="44"/>
      <c r="AL27" s="44"/>
      <c r="AM27" s="44"/>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row>
    <row r="28" spans="1:83" ht="35.25" customHeight="1">
      <c r="A28" s="680">
        <v>6</v>
      </c>
      <c r="B28" s="680" t="s">
        <v>88</v>
      </c>
      <c r="C28" s="692" t="s">
        <v>134</v>
      </c>
      <c r="D28" s="127" t="s">
        <v>120</v>
      </c>
      <c r="E28" s="120">
        <f>+INVERSIÓN!Y39</f>
        <v>0.82</v>
      </c>
      <c r="F28" s="117">
        <f>+INVERSIÓN!Z39</f>
        <v>0.82</v>
      </c>
      <c r="G28" s="117">
        <f>+INVERSIÓN!AA39</f>
        <v>0.82</v>
      </c>
      <c r="H28" s="117">
        <f>+INVERSIÓN!AB39</f>
        <v>0.82</v>
      </c>
      <c r="I28" s="117">
        <f>+INVERSIÓN!AC39</f>
        <v>0.82</v>
      </c>
      <c r="J28" s="117">
        <f>+INVERSIÓN!AK39</f>
        <v>0.82</v>
      </c>
      <c r="K28" s="113">
        <f>+INVERSIÓN!AL39</f>
        <v>0.82</v>
      </c>
      <c r="L28" s="113">
        <f>+INVERSIÓN!AM39</f>
        <v>0.82</v>
      </c>
      <c r="M28" s="113">
        <f>+INVERSIÓN!AN39</f>
        <v>0.82</v>
      </c>
      <c r="N28" s="668" t="s">
        <v>121</v>
      </c>
      <c r="O28" s="668" t="s">
        <v>122</v>
      </c>
      <c r="P28" s="652" t="s">
        <v>123</v>
      </c>
      <c r="Q28" s="668" t="s">
        <v>124</v>
      </c>
      <c r="R28" s="652" t="s">
        <v>121</v>
      </c>
      <c r="S28" s="689" t="s">
        <v>125</v>
      </c>
      <c r="T28" s="689" t="s">
        <v>126</v>
      </c>
      <c r="U28" s="103"/>
      <c r="V28" s="652" t="s">
        <v>127</v>
      </c>
      <c r="W28" s="652" t="s">
        <v>128</v>
      </c>
      <c r="X28" s="652" t="s">
        <v>129</v>
      </c>
      <c r="Y28" s="655">
        <v>1053</v>
      </c>
      <c r="Z28" s="42"/>
      <c r="AA28" s="42"/>
      <c r="AB28" s="45"/>
      <c r="AC28" s="45"/>
      <c r="AD28" s="46"/>
      <c r="AE28" s="46"/>
      <c r="AF28" s="46"/>
      <c r="AG28" s="45"/>
      <c r="AH28" s="46"/>
      <c r="AI28" s="46"/>
      <c r="AJ28" s="46"/>
      <c r="AK28" s="44"/>
      <c r="AL28" s="44"/>
      <c r="AM28" s="44"/>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row>
    <row r="29" spans="1:83" ht="35.25" customHeight="1" thickBot="1">
      <c r="A29" s="681"/>
      <c r="B29" s="681"/>
      <c r="C29" s="693"/>
      <c r="D29" s="128" t="s">
        <v>130</v>
      </c>
      <c r="E29" s="121">
        <f>+INVERSIÓN!Y40</f>
        <v>583291800</v>
      </c>
      <c r="F29" s="121">
        <f>+INVERSIÓN!Z40</f>
        <v>583291800</v>
      </c>
      <c r="G29" s="121">
        <f>+INVERSIÓN!AA40</f>
        <v>583291800</v>
      </c>
      <c r="H29" s="121">
        <f>+INVERSIÓN!AB40</f>
        <v>576837000</v>
      </c>
      <c r="I29" s="121">
        <f>+INVERSIÓN!AC40</f>
        <v>623968000</v>
      </c>
      <c r="J29" s="48">
        <f>+INVERSIÓN!AK40</f>
        <v>537202000</v>
      </c>
      <c r="K29" s="121">
        <f>+INVERSIÓN!AL40</f>
        <v>560912000</v>
      </c>
      <c r="L29" s="121">
        <f>+INVERSIÓN!AM40</f>
        <v>560912000</v>
      </c>
      <c r="M29" s="121">
        <f>+INVERSIÓN!AN40</f>
        <v>623968000</v>
      </c>
      <c r="N29" s="669"/>
      <c r="O29" s="669"/>
      <c r="P29" s="653"/>
      <c r="Q29" s="669"/>
      <c r="R29" s="653"/>
      <c r="S29" s="690"/>
      <c r="T29" s="690"/>
      <c r="U29" s="104"/>
      <c r="V29" s="653"/>
      <c r="W29" s="653"/>
      <c r="X29" s="653"/>
      <c r="Y29" s="656"/>
      <c r="Z29" s="42"/>
      <c r="AA29" s="42"/>
      <c r="AB29" s="45"/>
      <c r="AC29" s="45"/>
      <c r="AD29" s="46"/>
      <c r="AE29" s="46"/>
      <c r="AF29" s="46"/>
      <c r="AG29" s="45"/>
      <c r="AH29" s="46"/>
      <c r="AI29" s="46"/>
      <c r="AJ29" s="46"/>
      <c r="AK29" s="44"/>
      <c r="AL29" s="44"/>
      <c r="AM29" s="44"/>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row>
    <row r="30" spans="1:83" ht="35.25" customHeight="1">
      <c r="A30" s="681"/>
      <c r="B30" s="681"/>
      <c r="C30" s="693"/>
      <c r="D30" s="129" t="s">
        <v>131</v>
      </c>
      <c r="E30" s="120">
        <f>+INVERSIÓN!Y41</f>
        <v>0</v>
      </c>
      <c r="F30" s="117">
        <f>+INVERSIÓN!Z41</f>
        <v>0</v>
      </c>
      <c r="G30" s="117">
        <f>+INVERSIÓN!AA41</f>
        <v>0</v>
      </c>
      <c r="H30" s="117">
        <f>+INVERSIÓN!AB41</f>
        <v>0</v>
      </c>
      <c r="I30" s="117">
        <f>+INVERSIÓN!AC41</f>
        <v>0</v>
      </c>
      <c r="J30" s="114">
        <f>+INVERSIÓN!AK41</f>
        <v>0</v>
      </c>
      <c r="K30" s="113">
        <f>+INVERSIÓN!AL41</f>
        <v>0</v>
      </c>
      <c r="L30" s="113">
        <f>+INVERSIÓN!AM41</f>
        <v>0</v>
      </c>
      <c r="M30" s="113">
        <f>+INVERSIÓN!AN41</f>
        <v>0</v>
      </c>
      <c r="N30" s="669"/>
      <c r="O30" s="669"/>
      <c r="P30" s="653"/>
      <c r="Q30" s="669"/>
      <c r="R30" s="653"/>
      <c r="S30" s="690"/>
      <c r="T30" s="690"/>
      <c r="U30" s="104"/>
      <c r="V30" s="653"/>
      <c r="W30" s="653"/>
      <c r="X30" s="653"/>
      <c r="Y30" s="656"/>
      <c r="Z30" s="42"/>
      <c r="AA30" s="42"/>
      <c r="AB30" s="45"/>
      <c r="AC30" s="45"/>
      <c r="AD30" s="46"/>
      <c r="AE30" s="46"/>
      <c r="AF30" s="46"/>
      <c r="AG30" s="45"/>
      <c r="AH30" s="46"/>
      <c r="AI30" s="46"/>
      <c r="AJ30" s="46"/>
      <c r="AK30" s="44"/>
      <c r="AL30" s="44"/>
      <c r="AM30" s="44"/>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row>
    <row r="31" spans="1:83" ht="35.25" customHeight="1" thickBot="1">
      <c r="A31" s="682"/>
      <c r="B31" s="682"/>
      <c r="C31" s="694"/>
      <c r="D31" s="141" t="s">
        <v>132</v>
      </c>
      <c r="E31" s="142">
        <f>+INVERSIÓN!Y42</f>
        <v>44119467</v>
      </c>
      <c r="F31" s="142">
        <f>+INVERSIÓN!Z42</f>
        <v>44119467</v>
      </c>
      <c r="G31" s="121">
        <f>+INVERSIÓN!AA42</f>
        <v>41805967</v>
      </c>
      <c r="H31" s="121">
        <f>+INVERSIÓN!AB42</f>
        <v>41805967</v>
      </c>
      <c r="I31" s="121">
        <f>+INVERSIÓN!AC42</f>
        <v>41805967</v>
      </c>
      <c r="J31" s="50">
        <f>+INVERSIÓN!AK42</f>
        <v>41805967</v>
      </c>
      <c r="K31" s="121">
        <f>+INVERSIÓN!AL42</f>
        <v>41805967</v>
      </c>
      <c r="L31" s="121">
        <f>+INVERSIÓN!AM42</f>
        <v>41805967</v>
      </c>
      <c r="M31" s="121">
        <f>+INVERSIÓN!AN42</f>
        <v>41805967</v>
      </c>
      <c r="N31" s="670"/>
      <c r="O31" s="670"/>
      <c r="P31" s="654"/>
      <c r="Q31" s="670"/>
      <c r="R31" s="654"/>
      <c r="S31" s="691"/>
      <c r="T31" s="691"/>
      <c r="U31" s="105"/>
      <c r="V31" s="654"/>
      <c r="W31" s="654"/>
      <c r="X31" s="654"/>
      <c r="Y31" s="657"/>
      <c r="Z31" s="42"/>
      <c r="AA31" s="42"/>
      <c r="AB31" s="45"/>
      <c r="AC31" s="45"/>
      <c r="AD31" s="46"/>
      <c r="AE31" s="46"/>
      <c r="AF31" s="46"/>
      <c r="AG31" s="45"/>
      <c r="AH31" s="46"/>
      <c r="AI31" s="46"/>
      <c r="AJ31" s="46"/>
      <c r="AK31" s="44"/>
      <c r="AL31" s="44"/>
      <c r="AM31" s="44"/>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row>
    <row r="32" spans="1:83" ht="35.25" customHeight="1">
      <c r="A32" s="680">
        <v>7</v>
      </c>
      <c r="B32" s="683" t="str">
        <f>+INVERSIÓN!C45</f>
        <v>PAGAR 100% COMPROMISOS DE VIGENCIAS ANTERIORES FENECIDAS</v>
      </c>
      <c r="C32" s="686"/>
      <c r="D32" s="127" t="s">
        <v>120</v>
      </c>
      <c r="E32" s="120"/>
      <c r="F32" s="117"/>
      <c r="G32" s="117">
        <f>+INVERSIÓN!AA45</f>
        <v>1</v>
      </c>
      <c r="H32" s="117">
        <f>+INVERSIÓN!AB45</f>
        <v>1</v>
      </c>
      <c r="I32" s="117">
        <f>+INVERSIÓN!AC45</f>
        <v>1</v>
      </c>
      <c r="J32" s="117"/>
      <c r="K32" s="113">
        <f>+INVERSIÓN!AL45</f>
        <v>0</v>
      </c>
      <c r="L32" s="113">
        <f>+INVERSIÓN!AM45</f>
        <v>0</v>
      </c>
      <c r="M32" s="113">
        <f>+INVERSIÓN!AN45</f>
        <v>1</v>
      </c>
      <c r="N32" s="668"/>
      <c r="O32" s="668"/>
      <c r="P32" s="652"/>
      <c r="Q32" s="668"/>
      <c r="R32" s="652"/>
      <c r="S32" s="689"/>
      <c r="T32" s="652"/>
      <c r="U32" s="164"/>
      <c r="V32" s="652"/>
      <c r="W32" s="652"/>
      <c r="X32" s="652"/>
      <c r="Y32" s="655"/>
      <c r="Z32" s="42"/>
      <c r="AA32" s="42"/>
      <c r="AB32" s="45"/>
      <c r="AC32" s="45"/>
      <c r="AD32" s="46"/>
      <c r="AE32" s="46"/>
      <c r="AF32" s="46"/>
      <c r="AG32" s="45"/>
      <c r="AH32" s="46"/>
      <c r="AI32" s="46"/>
      <c r="AJ32" s="46"/>
      <c r="AK32" s="44"/>
      <c r="AL32" s="44"/>
      <c r="AM32" s="44"/>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row>
    <row r="33" spans="1:83" ht="35.25" customHeight="1" thickBot="1">
      <c r="A33" s="681"/>
      <c r="B33" s="684"/>
      <c r="C33" s="687"/>
      <c r="D33" s="128" t="s">
        <v>130</v>
      </c>
      <c r="E33" s="121"/>
      <c r="F33" s="121"/>
      <c r="G33" s="121">
        <f>+INVERSIÓN!AA46</f>
        <v>2843838</v>
      </c>
      <c r="H33" s="121">
        <f>+INVERSIÓN!AB46</f>
        <v>2843838</v>
      </c>
      <c r="I33" s="121">
        <f>+INVERSIÓN!AC46</f>
        <v>2843838</v>
      </c>
      <c r="J33" s="48"/>
      <c r="K33" s="121">
        <f>+INVERSIÓN!AL46</f>
        <v>0</v>
      </c>
      <c r="L33" s="121">
        <f>+INVERSIÓN!AM46</f>
        <v>0</v>
      </c>
      <c r="M33" s="121">
        <f>+INVERSIÓN!AN46</f>
        <v>2843838</v>
      </c>
      <c r="N33" s="669"/>
      <c r="O33" s="669"/>
      <c r="P33" s="653"/>
      <c r="Q33" s="669"/>
      <c r="R33" s="653"/>
      <c r="S33" s="690"/>
      <c r="T33" s="653"/>
      <c r="U33" s="165"/>
      <c r="V33" s="653"/>
      <c r="W33" s="653"/>
      <c r="X33" s="653"/>
      <c r="Y33" s="656"/>
      <c r="Z33" s="42"/>
      <c r="AA33" s="42"/>
      <c r="AB33" s="45"/>
      <c r="AC33" s="45"/>
      <c r="AD33" s="46"/>
      <c r="AE33" s="46"/>
      <c r="AF33" s="46"/>
      <c r="AG33" s="45"/>
      <c r="AH33" s="46"/>
      <c r="AI33" s="46"/>
      <c r="AJ33" s="46"/>
      <c r="AK33" s="44"/>
      <c r="AL33" s="44"/>
      <c r="AM33" s="44"/>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row>
    <row r="34" spans="1:83" ht="35.25" customHeight="1" thickBot="1">
      <c r="A34" s="681"/>
      <c r="B34" s="684"/>
      <c r="C34" s="687"/>
      <c r="D34" s="129" t="s">
        <v>131</v>
      </c>
      <c r="E34" s="120"/>
      <c r="F34" s="117"/>
      <c r="G34" s="117">
        <f>+INVERSIÓN!AA47</f>
        <v>0</v>
      </c>
      <c r="H34" s="117">
        <f>+INVERSIÓN!AB47</f>
        <v>0</v>
      </c>
      <c r="I34" s="117">
        <f>+INVERSIÓN!AC47</f>
        <v>0</v>
      </c>
      <c r="J34" s="114"/>
      <c r="K34" s="113">
        <f>+INVERSIÓN!AL47</f>
        <v>0</v>
      </c>
      <c r="L34" s="113">
        <f>+INVERSIÓN!AM47</f>
        <v>0</v>
      </c>
      <c r="M34" s="113">
        <f>+INVERSIÓN!AN47</f>
        <v>0</v>
      </c>
      <c r="N34" s="669"/>
      <c r="O34" s="669"/>
      <c r="P34" s="653"/>
      <c r="Q34" s="669"/>
      <c r="R34" s="653"/>
      <c r="S34" s="690"/>
      <c r="T34" s="653"/>
      <c r="U34" s="165"/>
      <c r="V34" s="653"/>
      <c r="W34" s="653"/>
      <c r="X34" s="653"/>
      <c r="Y34" s="656"/>
      <c r="Z34" s="42"/>
      <c r="AA34" s="42"/>
      <c r="AB34" s="45"/>
      <c r="AC34" s="45"/>
      <c r="AD34" s="46"/>
      <c r="AE34" s="46"/>
      <c r="AF34" s="46"/>
      <c r="AG34" s="45"/>
      <c r="AH34" s="46"/>
      <c r="AI34" s="46"/>
      <c r="AJ34" s="46"/>
      <c r="AK34" s="44"/>
      <c r="AL34" s="44"/>
      <c r="AM34" s="44"/>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row>
    <row r="35" spans="1:83" ht="35.25" customHeight="1" thickBot="1">
      <c r="A35" s="682"/>
      <c r="B35" s="685"/>
      <c r="C35" s="688"/>
      <c r="D35" s="141" t="s">
        <v>132</v>
      </c>
      <c r="E35" s="142"/>
      <c r="F35" s="142"/>
      <c r="G35" s="121">
        <f>+INVERSIÓN!AA48</f>
        <v>0</v>
      </c>
      <c r="H35" s="121">
        <f>+INVERSIÓN!AB48</f>
        <v>0</v>
      </c>
      <c r="I35" s="117">
        <f>+INVERSIÓN!AC48</f>
        <v>0</v>
      </c>
      <c r="J35" s="50"/>
      <c r="K35" s="121">
        <f>+INVERSIÓN!AL48</f>
        <v>0</v>
      </c>
      <c r="L35" s="121">
        <f>+INVERSIÓN!AM48</f>
        <v>0</v>
      </c>
      <c r="M35" s="121">
        <f>+INVERSIÓN!AN48</f>
        <v>0</v>
      </c>
      <c r="N35" s="670"/>
      <c r="O35" s="670"/>
      <c r="P35" s="654"/>
      <c r="Q35" s="670"/>
      <c r="R35" s="654"/>
      <c r="S35" s="691"/>
      <c r="T35" s="654"/>
      <c r="U35" s="166"/>
      <c r="V35" s="654"/>
      <c r="W35" s="654"/>
      <c r="X35" s="654"/>
      <c r="Y35" s="657"/>
      <c r="Z35" s="42"/>
      <c r="AA35" s="42"/>
      <c r="AB35" s="45"/>
      <c r="AC35" s="45"/>
      <c r="AD35" s="46"/>
      <c r="AE35" s="46"/>
      <c r="AF35" s="46"/>
      <c r="AG35" s="45"/>
      <c r="AH35" s="46"/>
      <c r="AI35" s="46"/>
      <c r="AJ35" s="46"/>
      <c r="AK35" s="44"/>
      <c r="AL35" s="44"/>
      <c r="AM35" s="44"/>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row>
    <row r="36" spans="1:83" ht="37.5" customHeight="1">
      <c r="A36" s="658" t="s">
        <v>135</v>
      </c>
      <c r="B36" s="659"/>
      <c r="C36" s="660"/>
      <c r="D36" s="140" t="s">
        <v>136</v>
      </c>
      <c r="E36" s="132">
        <f>+E9+E13+E17+E21+E25+E29</f>
        <v>2334265300</v>
      </c>
      <c r="F36" s="132">
        <f>+F9+F13+F17+F21+F25+F29</f>
        <v>2334265000</v>
      </c>
      <c r="G36" s="132">
        <f aca="true" t="shared" si="0" ref="G36:M36">+G9+G13+G17+G21+G25+G29+G33</f>
        <v>2334265000</v>
      </c>
      <c r="H36" s="132">
        <f t="shared" si="0"/>
        <v>3309770192</v>
      </c>
      <c r="I36" s="132">
        <f t="shared" si="0"/>
        <v>3309770192</v>
      </c>
      <c r="J36" s="132">
        <f t="shared" si="0"/>
        <v>1107510400</v>
      </c>
      <c r="K36" s="132">
        <f t="shared" si="0"/>
        <v>1412573161</v>
      </c>
      <c r="L36" s="132">
        <f t="shared" si="0"/>
        <v>1556739140</v>
      </c>
      <c r="M36" s="132">
        <f t="shared" si="0"/>
        <v>3270913954</v>
      </c>
      <c r="N36" s="671"/>
      <c r="O36" s="672"/>
      <c r="P36" s="672"/>
      <c r="Q36" s="672"/>
      <c r="R36" s="672"/>
      <c r="S36" s="672"/>
      <c r="T36" s="672"/>
      <c r="U36" s="672"/>
      <c r="V36" s="672"/>
      <c r="W36" s="672"/>
      <c r="X36" s="672"/>
      <c r="Y36" s="673"/>
      <c r="Z36" s="51"/>
      <c r="AA36" s="52"/>
      <c r="AB36" s="53"/>
      <c r="AC36" s="53"/>
      <c r="AD36" s="53"/>
      <c r="AE36" s="53"/>
      <c r="AF36" s="53"/>
      <c r="AG36" s="53"/>
      <c r="AH36" s="53"/>
      <c r="AI36" s="53"/>
      <c r="AJ36" s="53"/>
      <c r="AK36" s="54"/>
      <c r="AL36" s="54"/>
      <c r="AM36" s="54"/>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5"/>
      <c r="BY36" s="55"/>
      <c r="BZ36" s="55"/>
      <c r="CA36" s="55"/>
      <c r="CB36" s="55"/>
      <c r="CC36" s="55"/>
      <c r="CD36" s="55"/>
      <c r="CE36" s="55"/>
    </row>
    <row r="37" spans="1:83" ht="37.5" customHeight="1">
      <c r="A37" s="661"/>
      <c r="B37" s="662"/>
      <c r="C37" s="663"/>
      <c r="D37" s="130" t="s">
        <v>137</v>
      </c>
      <c r="E37" s="133">
        <f>+E11+E15+E19+E23+E27+E31</f>
        <v>4090267631</v>
      </c>
      <c r="F37" s="133">
        <f>+F11+F15+F19+F23+F27+F31</f>
        <v>4090267631</v>
      </c>
      <c r="G37" s="133">
        <f>+G11+G15+G19+G23+G27+G31</f>
        <v>4087308064</v>
      </c>
      <c r="H37" s="133">
        <f>+H11+H15+H19+H23+H27+H31</f>
        <v>4087293354</v>
      </c>
      <c r="I37" s="133">
        <f>+I11+I15+I19+I23+I27+I31</f>
        <v>4087293056</v>
      </c>
      <c r="J37" s="133">
        <f>+J11+J15+J19+J23+J27+J31+J35</f>
        <v>480762633</v>
      </c>
      <c r="K37" s="133">
        <f>+K11+K15+K19+K23+K27+K31+K35</f>
        <v>1649115593</v>
      </c>
      <c r="L37" s="133">
        <f>+L11+L15+L19+L23+L27+L31+L35</f>
        <v>2735423868</v>
      </c>
      <c r="M37" s="133">
        <f>+M11+M15+M19+M23+M27+M31+M35</f>
        <v>4049541744</v>
      </c>
      <c r="N37" s="674"/>
      <c r="O37" s="675"/>
      <c r="P37" s="675"/>
      <c r="Q37" s="675"/>
      <c r="R37" s="675"/>
      <c r="S37" s="675"/>
      <c r="T37" s="675"/>
      <c r="U37" s="675"/>
      <c r="V37" s="675"/>
      <c r="W37" s="675"/>
      <c r="X37" s="675"/>
      <c r="Y37" s="676"/>
      <c r="Z37" s="51"/>
      <c r="AA37" s="52"/>
      <c r="AB37" s="53"/>
      <c r="AC37" s="53"/>
      <c r="AD37" s="53"/>
      <c r="AE37" s="53"/>
      <c r="AF37" s="53"/>
      <c r="AG37" s="53"/>
      <c r="AH37" s="53"/>
      <c r="AI37" s="53"/>
      <c r="AJ37" s="53"/>
      <c r="AK37" s="54"/>
      <c r="AL37" s="54"/>
      <c r="AM37" s="54"/>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5"/>
      <c r="BY37" s="55"/>
      <c r="BZ37" s="55"/>
      <c r="CA37" s="55"/>
      <c r="CB37" s="55"/>
      <c r="CC37" s="55"/>
      <c r="CD37" s="55"/>
      <c r="CE37" s="55"/>
    </row>
    <row r="38" spans="1:83" ht="37.5" customHeight="1" thickBot="1">
      <c r="A38" s="664"/>
      <c r="B38" s="665"/>
      <c r="C38" s="666"/>
      <c r="D38" s="131" t="s">
        <v>138</v>
      </c>
      <c r="E38" s="134">
        <f aca="true" t="shared" si="1" ref="E38:M38">+E36+E37</f>
        <v>6424532931</v>
      </c>
      <c r="F38" s="134">
        <f t="shared" si="1"/>
        <v>6424532631</v>
      </c>
      <c r="G38" s="134">
        <f t="shared" si="1"/>
        <v>6421573064</v>
      </c>
      <c r="H38" s="134">
        <f t="shared" si="1"/>
        <v>7397063546</v>
      </c>
      <c r="I38" s="134">
        <f t="shared" si="1"/>
        <v>7397063248</v>
      </c>
      <c r="J38" s="134">
        <f t="shared" si="1"/>
        <v>1588273033</v>
      </c>
      <c r="K38" s="134">
        <f t="shared" si="1"/>
        <v>3061688754</v>
      </c>
      <c r="L38" s="134">
        <f t="shared" si="1"/>
        <v>4292163008</v>
      </c>
      <c r="M38" s="134">
        <f t="shared" si="1"/>
        <v>7320455698</v>
      </c>
      <c r="N38" s="677"/>
      <c r="O38" s="678"/>
      <c r="P38" s="678"/>
      <c r="Q38" s="678"/>
      <c r="R38" s="678"/>
      <c r="S38" s="678"/>
      <c r="T38" s="678"/>
      <c r="U38" s="678"/>
      <c r="V38" s="678"/>
      <c r="W38" s="678"/>
      <c r="X38" s="678"/>
      <c r="Y38" s="679"/>
      <c r="Z38" s="51"/>
      <c r="AA38" s="52"/>
      <c r="AB38" s="53"/>
      <c r="AC38" s="53"/>
      <c r="AD38" s="53"/>
      <c r="AE38" s="53"/>
      <c r="AF38" s="53"/>
      <c r="AG38" s="53"/>
      <c r="AH38" s="53"/>
      <c r="AI38" s="53"/>
      <c r="AJ38" s="53"/>
      <c r="AK38" s="54"/>
      <c r="AL38" s="54"/>
      <c r="AM38" s="54"/>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5"/>
      <c r="BY38" s="55"/>
      <c r="BZ38" s="55"/>
      <c r="CA38" s="55"/>
      <c r="CB38" s="55"/>
      <c r="CC38" s="55"/>
      <c r="CD38" s="55"/>
      <c r="CE38" s="55"/>
    </row>
    <row r="39" spans="1:83" ht="18">
      <c r="A39" s="56"/>
      <c r="B39" s="56"/>
      <c r="C39" s="56"/>
      <c r="D39" s="56"/>
      <c r="E39" s="57"/>
      <c r="F39" s="57"/>
      <c r="G39" s="57"/>
      <c r="H39" s="57"/>
      <c r="I39" s="57"/>
      <c r="J39" s="57"/>
      <c r="K39" s="57"/>
      <c r="L39" s="57"/>
      <c r="M39" s="57"/>
      <c r="N39" s="56"/>
      <c r="O39" s="56"/>
      <c r="P39" s="56"/>
      <c r="Q39" s="56"/>
      <c r="R39" s="56"/>
      <c r="S39" s="56"/>
      <c r="T39" s="56"/>
      <c r="U39" s="56"/>
      <c r="V39" s="56"/>
      <c r="W39" s="667"/>
      <c r="X39" s="667"/>
      <c r="Y39" s="667"/>
      <c r="Z39" s="58"/>
      <c r="AA39" s="42"/>
      <c r="AB39" s="43"/>
      <c r="AC39" s="43"/>
      <c r="AD39" s="43"/>
      <c r="AE39" s="43"/>
      <c r="AF39" s="43"/>
      <c r="AG39" s="43"/>
      <c r="AH39" s="43"/>
      <c r="AI39" s="43"/>
      <c r="AJ39" s="43"/>
      <c r="AK39" s="44"/>
      <c r="AL39" s="44"/>
      <c r="AM39" s="44"/>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row>
    <row r="40" spans="1:25" ht="18">
      <c r="A40" s="135" t="s">
        <v>201</v>
      </c>
      <c r="B40" s="4"/>
      <c r="C40" s="4"/>
      <c r="D40" s="4"/>
      <c r="E40" s="4"/>
      <c r="F40" s="4"/>
      <c r="G40" s="4"/>
      <c r="H40" s="4"/>
      <c r="I40" s="4"/>
      <c r="J40" s="4"/>
      <c r="K40" s="4"/>
      <c r="L40" s="4"/>
      <c r="M40" s="4"/>
      <c r="N40" s="4"/>
      <c r="O40" s="4"/>
      <c r="P40" s="4"/>
      <c r="Q40" s="136"/>
      <c r="R40" s="136"/>
      <c r="S40" s="136"/>
      <c r="T40" s="136"/>
      <c r="U40" s="136"/>
      <c r="V40" s="137"/>
      <c r="W40" s="137"/>
      <c r="X40" s="137"/>
      <c r="Y40" s="137"/>
    </row>
    <row r="41" spans="1:25" ht="18" customHeight="1">
      <c r="A41" s="138" t="s">
        <v>202</v>
      </c>
      <c r="B41" s="642" t="s">
        <v>203</v>
      </c>
      <c r="C41" s="642"/>
      <c r="D41" s="642"/>
      <c r="E41" s="642"/>
      <c r="F41" s="540" t="s">
        <v>204</v>
      </c>
      <c r="G41" s="540"/>
      <c r="H41" s="540"/>
      <c r="I41" s="4"/>
      <c r="J41" s="4"/>
      <c r="K41" s="4"/>
      <c r="L41" s="4"/>
      <c r="M41" s="4"/>
      <c r="N41" s="4"/>
      <c r="O41" s="4"/>
      <c r="P41" s="4"/>
      <c r="Q41" s="136"/>
      <c r="R41" s="136"/>
      <c r="S41" s="136"/>
      <c r="T41" s="136"/>
      <c r="U41" s="136"/>
      <c r="V41" s="136"/>
      <c r="W41" s="136"/>
      <c r="X41" s="136"/>
      <c r="Y41" s="136"/>
    </row>
    <row r="42" spans="1:25" ht="15">
      <c r="A42" s="139">
        <v>11</v>
      </c>
      <c r="B42" s="706" t="s">
        <v>205</v>
      </c>
      <c r="C42" s="706"/>
      <c r="D42" s="706"/>
      <c r="E42" s="706"/>
      <c r="F42" s="706" t="s">
        <v>206</v>
      </c>
      <c r="G42" s="706"/>
      <c r="H42" s="706"/>
      <c r="I42" s="4"/>
      <c r="J42" s="4"/>
      <c r="K42" s="4"/>
      <c r="L42" s="4"/>
      <c r="M42" s="4"/>
      <c r="N42" s="4"/>
      <c r="O42" s="4"/>
      <c r="P42" s="4"/>
      <c r="Q42" s="4"/>
      <c r="R42" s="4"/>
      <c r="S42" s="4"/>
      <c r="T42" s="4"/>
      <c r="U42" s="4"/>
      <c r="V42" s="4"/>
      <c r="W42" s="4"/>
      <c r="X42" s="4"/>
      <c r="Y42" s="4"/>
    </row>
    <row r="43" spans="1:83" ht="18">
      <c r="A43" s="56"/>
      <c r="B43" s="56"/>
      <c r="C43" s="56"/>
      <c r="D43" s="56"/>
      <c r="E43" s="57"/>
      <c r="F43" s="57"/>
      <c r="G43" s="57"/>
      <c r="H43" s="57"/>
      <c r="I43" s="57"/>
      <c r="J43" s="57"/>
      <c r="K43" s="57"/>
      <c r="L43" s="57"/>
      <c r="M43" s="57"/>
      <c r="N43" s="56"/>
      <c r="O43" s="56"/>
      <c r="P43" s="56"/>
      <c r="Q43" s="56"/>
      <c r="R43" s="56"/>
      <c r="S43" s="56"/>
      <c r="T43" s="56"/>
      <c r="U43" s="56"/>
      <c r="V43" s="56"/>
      <c r="W43" s="106"/>
      <c r="X43" s="106"/>
      <c r="Y43" s="106"/>
      <c r="Z43" s="42"/>
      <c r="AA43" s="42"/>
      <c r="AB43" s="43"/>
      <c r="AC43" s="43"/>
      <c r="AD43" s="43"/>
      <c r="AE43" s="43"/>
      <c r="AF43" s="43"/>
      <c r="AG43" s="43"/>
      <c r="AH43" s="43"/>
      <c r="AI43" s="43"/>
      <c r="AJ43" s="43"/>
      <c r="AK43" s="44"/>
      <c r="AL43" s="44"/>
      <c r="AM43" s="44"/>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row>
    <row r="44" spans="1:83" ht="18">
      <c r="A44" s="56"/>
      <c r="B44" s="56"/>
      <c r="C44" s="56"/>
      <c r="D44" s="56"/>
      <c r="E44" s="57"/>
      <c r="F44" s="57"/>
      <c r="G44" s="57"/>
      <c r="H44" s="57"/>
      <c r="I44" s="57"/>
      <c r="J44" s="57"/>
      <c r="K44" s="57"/>
      <c r="L44" s="57"/>
      <c r="M44" s="57"/>
      <c r="N44" s="56"/>
      <c r="O44" s="56"/>
      <c r="P44" s="56"/>
      <c r="Q44" s="56"/>
      <c r="R44" s="56"/>
      <c r="S44" s="56"/>
      <c r="T44" s="56"/>
      <c r="U44" s="56"/>
      <c r="V44" s="56"/>
      <c r="W44" s="106"/>
      <c r="X44" s="106"/>
      <c r="Y44" s="106"/>
      <c r="Z44" s="42"/>
      <c r="AA44" s="42"/>
      <c r="AB44" s="43"/>
      <c r="AC44" s="43"/>
      <c r="AD44" s="43"/>
      <c r="AE44" s="43"/>
      <c r="AF44" s="43"/>
      <c r="AG44" s="43"/>
      <c r="AH44" s="43"/>
      <c r="AI44" s="43"/>
      <c r="AJ44" s="43"/>
      <c r="AK44" s="44"/>
      <c r="AL44" s="44"/>
      <c r="AM44" s="44"/>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row>
  </sheetData>
  <mergeCells count="123">
    <mergeCell ref="A6:A7"/>
    <mergeCell ref="B6:B7"/>
    <mergeCell ref="C6:C7"/>
    <mergeCell ref="D6:D7"/>
    <mergeCell ref="E6:E7"/>
    <mergeCell ref="F6:I6"/>
    <mergeCell ref="J6:M6"/>
    <mergeCell ref="N6:R6"/>
    <mergeCell ref="S6:Y6"/>
    <mergeCell ref="A1:D3"/>
    <mergeCell ref="E1:Y1"/>
    <mergeCell ref="E2:Y2"/>
    <mergeCell ref="E3:R3"/>
    <mergeCell ref="S3:Y3"/>
    <mergeCell ref="A4:D4"/>
    <mergeCell ref="E4:Y4"/>
    <mergeCell ref="A5:D5"/>
    <mergeCell ref="E5:Y5"/>
    <mergeCell ref="B41:E41"/>
    <mergeCell ref="F41:H41"/>
    <mergeCell ref="B42:E42"/>
    <mergeCell ref="F42:H42"/>
    <mergeCell ref="Y12:Y15"/>
    <mergeCell ref="Q12:Q15"/>
    <mergeCell ref="T12:T15"/>
    <mergeCell ref="V12:V15"/>
    <mergeCell ref="W12:W15"/>
    <mergeCell ref="T16:T19"/>
    <mergeCell ref="V16:V19"/>
    <mergeCell ref="W16:W19"/>
    <mergeCell ref="R12:R15"/>
    <mergeCell ref="S12:S15"/>
    <mergeCell ref="Y16:Y19"/>
    <mergeCell ref="V20:V23"/>
    <mergeCell ref="P16:P19"/>
    <mergeCell ref="Q16:Q19"/>
    <mergeCell ref="R16:R19"/>
    <mergeCell ref="S16:S19"/>
    <mergeCell ref="N16:N19"/>
    <mergeCell ref="O16:O19"/>
    <mergeCell ref="W28:W31"/>
    <mergeCell ref="B24:B27"/>
    <mergeCell ref="A8:A11"/>
    <mergeCell ref="B8:B11"/>
    <mergeCell ref="C8:C11"/>
    <mergeCell ref="N8:N11"/>
    <mergeCell ref="O8:O11"/>
    <mergeCell ref="P8:P11"/>
    <mergeCell ref="Y8:Y11"/>
    <mergeCell ref="V8:V11"/>
    <mergeCell ref="W8:W11"/>
    <mergeCell ref="X8:X11"/>
    <mergeCell ref="R8:R11"/>
    <mergeCell ref="S8:S11"/>
    <mergeCell ref="T8:T11"/>
    <mergeCell ref="Q8:Q11"/>
    <mergeCell ref="A12:A15"/>
    <mergeCell ref="B12:B15"/>
    <mergeCell ref="C12:C15"/>
    <mergeCell ref="N12:N15"/>
    <mergeCell ref="O12:O15"/>
    <mergeCell ref="P12:P15"/>
    <mergeCell ref="X12:X15"/>
    <mergeCell ref="Y20:Y23"/>
    <mergeCell ref="R20:R23"/>
    <mergeCell ref="S20:S23"/>
    <mergeCell ref="P20:P23"/>
    <mergeCell ref="Q20:Q23"/>
    <mergeCell ref="A16:A19"/>
    <mergeCell ref="B16:B19"/>
    <mergeCell ref="C16:C19"/>
    <mergeCell ref="A20:A23"/>
    <mergeCell ref="B20:B23"/>
    <mergeCell ref="C20:C23"/>
    <mergeCell ref="W20:W23"/>
    <mergeCell ref="X20:X23"/>
    <mergeCell ref="T20:T23"/>
    <mergeCell ref="X16:X19"/>
    <mergeCell ref="N20:N23"/>
    <mergeCell ref="O20:O23"/>
    <mergeCell ref="Y24:Y27"/>
    <mergeCell ref="A28:A31"/>
    <mergeCell ref="B28:B31"/>
    <mergeCell ref="C28:C31"/>
    <mergeCell ref="N28:N31"/>
    <mergeCell ref="O28:O31"/>
    <mergeCell ref="S28:S31"/>
    <mergeCell ref="T28:T31"/>
    <mergeCell ref="V28:V31"/>
    <mergeCell ref="T24:T27"/>
    <mergeCell ref="V24:V27"/>
    <mergeCell ref="W24:W27"/>
    <mergeCell ref="A24:A27"/>
    <mergeCell ref="C24:C27"/>
    <mergeCell ref="N24:N27"/>
    <mergeCell ref="O24:O27"/>
    <mergeCell ref="X24:X27"/>
    <mergeCell ref="P24:P27"/>
    <mergeCell ref="Q24:Q27"/>
    <mergeCell ref="R24:R27"/>
    <mergeCell ref="S24:S27"/>
    <mergeCell ref="X28:X31"/>
    <mergeCell ref="T32:T35"/>
    <mergeCell ref="V32:V35"/>
    <mergeCell ref="W32:W35"/>
    <mergeCell ref="X32:X35"/>
    <mergeCell ref="Y32:Y35"/>
    <mergeCell ref="Y28:Y31"/>
    <mergeCell ref="A36:C38"/>
    <mergeCell ref="W39:Y39"/>
    <mergeCell ref="P28:P31"/>
    <mergeCell ref="Q28:Q31"/>
    <mergeCell ref="R28:R31"/>
    <mergeCell ref="N36:Y38"/>
    <mergeCell ref="A32:A35"/>
    <mergeCell ref="B32:B35"/>
    <mergeCell ref="C32:C35"/>
    <mergeCell ref="N32:N35"/>
    <mergeCell ref="O32:O35"/>
    <mergeCell ref="P32:P35"/>
    <mergeCell ref="Q32:Q35"/>
    <mergeCell ref="R32:R35"/>
    <mergeCell ref="S32:S35"/>
  </mergeCells>
  <printOptions horizontalCentered="1" verticalCentered="1"/>
  <pageMargins left="0" right="0" top="0" bottom="0.5511811023622047" header="0.31496062992125984" footer="0.31496062992125984"/>
  <pageSetup horizontalDpi="600" verticalDpi="600" orientation="landscape" scale="40" r:id="rId3"/>
  <headerFooter>
    <oddFooter>&amp;C&amp;G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2020-01-31T03:57:55Z</cp:lastPrinted>
  <dcterms:created xsi:type="dcterms:W3CDTF">2010-03-25T16:40:43Z</dcterms:created>
  <dcterms:modified xsi:type="dcterms:W3CDTF">2021-06-18T03:58:40Z</dcterms:modified>
  <cp:category/>
  <cp:version/>
  <cp:contentType/>
  <cp:contentStatus/>
</cp:coreProperties>
</file>