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20730" windowHeight="11160" tabRatio="746" activeTab="3"/>
  </bookViews>
  <sheets>
    <sheet name="GESTIÓN" sheetId="5" r:id="rId1"/>
    <sheet name="INVERSIÓN" sheetId="6" r:id="rId2"/>
    <sheet name="ACTIVIDADES " sheetId="18" r:id="rId3"/>
    <sheet name="TERRITORIALIZACIÓN" sheetId="17" r:id="rId4"/>
  </sheets>
  <externalReferences>
    <externalReference r:id="rId7"/>
  </externalReferences>
  <definedNames>
    <definedName name="_xlnm._FilterDatabase" localSheetId="1" hidden="1">'INVERSIÓN'!$B$8:$D$53</definedName>
    <definedName name="_xlnm.Print_Area" localSheetId="2">'ACTIVIDADES '!$A$1:$V$74</definedName>
    <definedName name="_xlnm.Print_Area" localSheetId="0">'GESTIÓN'!$A$1:$AW$18</definedName>
    <definedName name="_xlnm.Print_Area" localSheetId="1">'INVERSIÓN'!$A$1:$AU$54</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 localSheetId="2">#REF!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S14" authorId="0">
      <text>
        <r>
          <rPr>
            <b/>
            <sz val="9"/>
            <rFont val="Tahoma"/>
            <family val="2"/>
          </rPr>
          <t>YULIED.PENARANDA:</t>
        </r>
        <r>
          <rPr>
            <sz val="9"/>
            <rFont val="Tahoma"/>
            <family val="2"/>
          </rPr>
          <t xml:space="preserve">
No es acorde los porcentajes presentados, ya que en el trimestre pasado reportarón 15% de avance y ahora afirman que son 13,5, menos que el anterior?, según el porcentaje presentado de 90,5 nos da como resultado un 20,5%de avance con relación a la vigencia 2018, favor recordar el manejo de dos decimales.</t>
        </r>
      </text>
    </comment>
  </commentList>
</comments>
</file>

<file path=xl/comments3.xml><?xml version="1.0" encoding="utf-8"?>
<comments xmlns="http://schemas.openxmlformats.org/spreadsheetml/2006/main">
  <authors>
    <author>YULIED.PENARANDA</author>
  </authors>
  <commentList>
    <comment ref="V38" authorId="0">
      <text>
        <r>
          <rPr>
            <b/>
            <sz val="9"/>
            <rFont val="Tahoma"/>
            <family val="2"/>
          </rPr>
          <t>YULIED.PENARANDA:</t>
        </r>
        <r>
          <rPr>
            <sz val="9"/>
            <rFont val="Tahoma"/>
            <family val="2"/>
          </rPr>
          <t xml:space="preserve">
No creo que enviando correos sea jornadas de capacitación o reeinducción</t>
        </r>
      </text>
    </comment>
  </commentList>
</comments>
</file>

<file path=xl/sharedStrings.xml><?xml version="1.0" encoding="utf-8"?>
<sst xmlns="http://schemas.openxmlformats.org/spreadsheetml/2006/main" count="605" uniqueCount="286">
  <si>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</si>
  <si>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</si>
  <si>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</si>
  <si>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</si>
  <si>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</si>
  <si>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</si>
  <si>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</si>
  <si>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</si>
  <si>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</si>
  <si>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</si>
  <si>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</si>
  <si>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</si>
  <si>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</si>
  <si>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</si>
  <si>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</si>
  <si>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</si>
  <si>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</si>
  <si>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</si>
  <si>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</si>
  <si>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</si>
  <si>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</si>
  <si>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</si>
  <si>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</si>
  <si>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</si>
  <si>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</si>
  <si>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</si>
  <si>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</si>
  <si>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</si>
  <si>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</si>
  <si>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</si>
  <si>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</si>
  <si>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</si>
  <si>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</si>
  <si>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</si>
  <si>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</si>
  <si>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</si>
  <si>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</si>
  <si>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</si>
  <si>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</si>
  <si>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</si>
  <si>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</si>
  <si>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</si>
  <si>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</si>
  <si>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</si>
  <si>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</si>
  <si>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</si>
  <si>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</si>
  <si>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</si>
  <si>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</si>
  <si>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</si>
  <si>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</si>
  <si>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</si>
  <si>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</si>
  <si>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</si>
  <si>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</si>
  <si>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</si>
  <si>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</si>
  <si>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</si>
  <si>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</si>
  <si>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</si>
  <si>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</si>
  <si>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</si>
  <si>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</si>
  <si>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</si>
  <si>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</si>
  <si>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</si>
  <si>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</si>
  <si>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</si>
  <si>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</si>
  <si>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</si>
  <si>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</si>
  <si>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</si>
  <si>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</si>
  <si>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</si>
  <si>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</si>
  <si>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</si>
  <si>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</si>
  <si>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</si>
  <si>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</si>
  <si>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</si>
  <si>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
  </si>
  <si>
    <t xml:space="preserve">Ejecutar 100% de las actividades de intervención para el mejoramiento de la infraestructura física y dotación de la SDA </t>
  </si>
  <si>
    <t>Creciente</t>
  </si>
  <si>
    <t>Ejecutar 5 acciones Para el   sostenimiento y mejora del PIGA de la SDA</t>
  </si>
  <si>
    <t>Suma</t>
  </si>
  <si>
    <t xml:space="preserve">Realizar 25 actividades orientadas al mejoramiento del clima del clima organizacional  </t>
  </si>
  <si>
    <t>Implementar 10 procesos que integran el Programa de Gestión Documental</t>
  </si>
  <si>
    <t>Aumentar al 90% el Direccionamiento Jurídico integral de la SDA</t>
  </si>
  <si>
    <t>Mantener en el 82 % el éxito procesal en fallos favorables en representación de la SDA</t>
  </si>
  <si>
    <t>Constante</t>
  </si>
  <si>
    <t xml:space="preserve">Fortalecimiento institucional </t>
  </si>
  <si>
    <t xml:space="preserve">Gestion Documental </t>
  </si>
  <si>
    <t xml:space="preserve">Direccionamiento juridico integral </t>
  </si>
  <si>
    <t>Fortalecimiento institucional</t>
  </si>
  <si>
    <t>X</t>
  </si>
  <si>
    <t>Direccionamiento jurídico integral</t>
  </si>
  <si>
    <t>Modernización administrativa</t>
  </si>
  <si>
    <t>Desarrollar el 100% de actividades de intervención para el mejoramiento de la infraestructura física, dotacional y administrativa</t>
  </si>
  <si>
    <t>Porcentaje de intervención en infraestructura física, dotacional y administrativa</t>
  </si>
  <si>
    <t>PROYECTO:</t>
  </si>
  <si>
    <t>PERIODO:</t>
  </si>
  <si>
    <t>1, COD. META</t>
  </si>
  <si>
    <t>2, Meta Proyecto</t>
  </si>
  <si>
    <t>4, Variable</t>
  </si>
  <si>
    <t>5, Programación-Actualización</t>
  </si>
  <si>
    <t>8, LOCALIZACIÓN GEOGRÁFICA</t>
  </si>
  <si>
    <t>9,  POBLACIÓN</t>
  </si>
  <si>
    <t>ID Meta</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</si>
  <si>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</si>
  <si>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</si>
  <si>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</si>
  <si>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</si>
  <si>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</si>
  <si>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</si>
  <si>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</si>
  <si>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</si>
  <si>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</si>
  <si>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</si>
  <si>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</si>
  <si>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 xml:space="preserve">Especial (la meta se centra en el fortalecimiento institucional y por ende el punto de inversion es la Entidad y la poblacion afectada son los funcionarios y contratistas de la SDA </t>
  </si>
  <si>
    <t>Magnitud Vigencia</t>
  </si>
  <si>
    <t>Distrito Capital</t>
  </si>
  <si>
    <t>Chapinero</t>
  </si>
  <si>
    <t>Chapinero Central</t>
  </si>
  <si>
    <t xml:space="preserve">Avenida Caracas N° 54 - 38   </t>
  </si>
  <si>
    <t>Esta información no se puede territorializar toda vez que son acciones que se adelantan en la sede principal y son de carácter administrativo</t>
  </si>
  <si>
    <t>Relacionar la información asociada a la población (Numero de hombres) espacios relacionados al punto de inversión en que se ejecutó la meta.</t>
  </si>
  <si>
    <t>Desde nuestra competencia no se hace distinción para los grupos Etareos</t>
  </si>
  <si>
    <t>TODOS LOS GRUPOS</t>
  </si>
  <si>
    <t>NO IDENTIFICA GRUPOS ETNICOS</t>
  </si>
  <si>
    <t>Recursos Vigencia</t>
  </si>
  <si>
    <t>Magnitud Reservas</t>
  </si>
  <si>
    <t>Reservas Presupuestales</t>
  </si>
  <si>
    <t>Especial (la meta se encuentra en la linea de direccionamieto juridico integral y busca mejorar los tiempos de respuesta de la entidad a los requerimientos de carácter judicial)</t>
  </si>
  <si>
    <t xml:space="preserve">Especial (la meta se encuentra en la linea de direccionamieto juridico integral y busca que la entidad mantenga su eficiencia procesal con fallos a favor de la misma) </t>
  </si>
  <si>
    <t>TOTALES - PROYECTO</t>
  </si>
  <si>
    <t>Total recursos vigencia</t>
  </si>
  <si>
    <t>Total recursos reservas</t>
  </si>
  <si>
    <t>Total  Recursos  Proyecto</t>
  </si>
  <si>
    <t>PROGRAMA</t>
  </si>
  <si>
    <t>PROGRAMACIÓN INICIAL CUATRIENIO</t>
  </si>
  <si>
    <t>PROGR. ANUAL CORTE  SEPT</t>
  </si>
  <si>
    <t>PROGR. ANUAL CORTE DIC</t>
  </si>
  <si>
    <t>REPROGRAMACIÓN VIGENCIA</t>
  </si>
  <si>
    <t>PROGR. ANUAL CORTE  MAR</t>
  </si>
  <si>
    <t>PROGR. ANUAL CORTE  JUN</t>
  </si>
  <si>
    <t>PROGRAMACIÓN ANUAL</t>
  </si>
  <si>
    <t>PROGR. ANUAL CORTE  DIC</t>
  </si>
  <si>
    <t xml:space="preserve">NUMERO INTERSEXUAL </t>
  </si>
  <si>
    <t>3, Nombre -Punto de inversión (Escala: Localidad, Especial, Distrital)
Breve descripción del punto de inversión.</t>
  </si>
  <si>
    <t xml:space="preserve"> 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
-Mantener un buen sistema de gestión documental le permite a la Entidad dar respuesta oportuna y confiable a los requerimientos de usuarios tanto internos como externos.
- Facilita la consulta y garantizar su preservación, cumpliendo con la normatividad vigente.
-Generar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-Intervenir en las Acciones Populares entre particulares en las que amenace el medio ambiente sano, que se adelanten ante Juzgados Civiles del Circuito de Bogotá, a través del trámite de conceptos técnicos y asistencia a las Audiencias de Pacto de Cumplimiento.
-Establecer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
</t>
  </si>
  <si>
    <t xml:space="preserve">Archivo de Gestión de la DGC - PIGA,  Formatos de tablas de retención documental, actas de visita, Archivo de gestión de la Dirección Legal Ambiental </t>
  </si>
  <si>
    <t>Cumplimiento de los Objetivos del PGA, del PDD, PIGA  y de la normatividad aplicable a la entidad.</t>
  </si>
  <si>
    <t>Archivo de gestión de la DGC –PIGA</t>
  </si>
  <si>
    <t xml:space="preserve">Planillas de asistencia, Informe de Biestar, Correos electrónicos </t>
  </si>
  <si>
    <t>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t>
  </si>
  <si>
    <t>Mantener un buen sistema de gestión documental le permite a la Entidad dar respuesta oportuna y confiable a los requerimientos de usuarios tanto internos como externos.
- Facilita la consulta y garantizar su preservación, cumpliendo con la normatividad vigente.</t>
  </si>
  <si>
    <t>Formatos de tablas de retención documental, actas de visita.</t>
  </si>
  <si>
    <t>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t>
  </si>
  <si>
    <t xml:space="preserve">Archivo de gestión de la Dirección Legal Ambiental </t>
  </si>
  <si>
    <t>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t>
  </si>
  <si>
    <t xml:space="preserve">Archivo de gestion de la Direccion Legal Ambiental </t>
  </si>
  <si>
    <t xml:space="preserve"> </t>
  </si>
  <si>
    <t xml:space="preserve">1. Realizar el proceso de seguimiento a las actividades de instalacion y acondicionamiento del nuevo mobiliario en el piso 2 de la sede administrativa de la SDA 
</t>
  </si>
  <si>
    <t>2, Realizar el seguimiento a las actividades de adecuación del semisotano de la SDA</t>
  </si>
  <si>
    <t xml:space="preserve">3. Realizar el seguimiento a las actividades de  adecuación del área destinada como cafetería de la SDA. </t>
  </si>
  <si>
    <t>5. Realizar los procesos  correspondientes para la instalación de los codos de los computadores de la SDA.</t>
  </si>
  <si>
    <t>Gestión Documental</t>
  </si>
  <si>
    <t>6. Realizar el mantenimiento de medidores de volumen  de agua lluvia.</t>
  </si>
  <si>
    <t>8. Divulgar la Guía de Compras Sostenibles con el fin de  utilizar de manera eficiente los recursos asignados a la SDA que  permitan realizar una contratación  sustentable.</t>
  </si>
  <si>
    <t>9. Realizar la entrega para la disposición adecuada de los residuos  que genere la entidad de acuerdo a sus características con los gestores autorizados y de acuerdo a su generación.</t>
  </si>
  <si>
    <t>10. Realizar seguimiento y sostenimiento a cada uno de los programas que hacen parte del PIGA</t>
  </si>
  <si>
    <t>11, Llevar a cabo capacitaciones o talleres en temas relacionados con el fortalecimiento del clima organizacional (trabajo en equipo)</t>
  </si>
  <si>
    <t>12, Realizar jornadas de integración en pro del fortalecimiento de los valores institucionales</t>
  </si>
  <si>
    <t xml:space="preserve">13, Realizar el diagnostico de riesgo psicosocial a los servidores de la SDA e implementar las acciones recomendadas producto de dicho diagnostico  </t>
  </si>
  <si>
    <t xml:space="preserve">14,  Realizar actividades para la intervención del clima organizacional y riesgo psicosocial </t>
  </si>
  <si>
    <t>15,Llevar a cabo  jornadas de capacitación y re inducción en temas misionales y transversales a los servidores de la SDA (Plan de intervenciones Colectivas - PIC)</t>
  </si>
  <si>
    <t>16. Implementar el Programa  de Gestión Documental</t>
  </si>
  <si>
    <t xml:space="preserve">17, Realizar la organización de los expedientes de archivos misionales de gestión y central </t>
  </si>
  <si>
    <t xml:space="preserve">18, Realizar los procesos correspondientes para la implementación del  Plan Institucional de Archivos - PINAR. 
</t>
  </si>
  <si>
    <t xml:space="preserve">20. Hacer la revisión Jurídica de las normas ambientales para conocer su vigencia, concordancia y priorizar las necesidades de regulación según la competencia de la SDA </t>
  </si>
  <si>
    <t>21, Elaborar Regulaciones y Normas ambientales.</t>
  </si>
  <si>
    <t xml:space="preserve">22, Fijar directrices en materia legal ambiental para la correcta interpretación y aplicación de las normas de competencia de la SDA. </t>
  </si>
  <si>
    <t xml:space="preserve">23, Emitir conceptos jurídicos. </t>
  </si>
  <si>
    <t xml:space="preserve">24, Asesorar jurídicamente en materia legal ambiental a las dependencias de la Entidad.  </t>
  </si>
  <si>
    <t>26, Realizar actuaciones de Inspección, Vigilancia y Control a las Entidades Sin Animo de Lucro (ESAL)  de carácter ambiental.</t>
  </si>
  <si>
    <t>25. Hacer el control de legalidad de los proyectos de acto administrativo sometidos a consideración de la Dirección Legal Ambiental.</t>
  </si>
  <si>
    <t>27, Orientar a ciudadanos respecto de los derechos y obligaciones de las entidades sin ánimo de lucro.</t>
  </si>
  <si>
    <t xml:space="preserve">29, Atender procesos judiciales, contencioso administrativos, constitucionales y extrajudiciales. </t>
  </si>
  <si>
    <t>30, Intervenir en calidad de Autoridad Ambiental en las acciones populares, acciones penales y procesos  civiles.</t>
  </si>
  <si>
    <t>31,Unificar  criterios para la Defensa Judicial y Extrajudicial.</t>
  </si>
  <si>
    <t>Planos y diseños, archivo contractual.</t>
  </si>
  <si>
    <t>DIRECCIONAMIENTO ESTRATÉGICO</t>
  </si>
  <si>
    <t>PROGRAMACIÓN, ACTUALIZACIÓN Y SEGUIMIENTO DEL PLAN DE ACCIÓN
Actualización y seguimiento a territorialización de la inversión</t>
  </si>
  <si>
    <t>Codigo: PE01-PR02-F2</t>
  </si>
  <si>
    <t>Versión: 11</t>
  </si>
  <si>
    <t xml:space="preserve">6, ACTUALIZACIÓN </t>
  </si>
  <si>
    <t>Marzo</t>
  </si>
  <si>
    <t>Junio</t>
  </si>
  <si>
    <t>Septiembre</t>
  </si>
  <si>
    <t>Diciembre</t>
  </si>
  <si>
    <t>CONTROL DE CAMBIOS</t>
  </si>
  <si>
    <t>Versión</t>
  </si>
  <si>
    <t xml:space="preserve">Descripción de la Modificación </t>
  </si>
  <si>
    <t>No. Acto Administrativo y fecha</t>
  </si>
  <si>
    <t>Se modifica el código, se incluye encabezado y control de cambios</t>
  </si>
  <si>
    <t>Radicado 2019IE63564 de marzo 19 de 2019</t>
  </si>
  <si>
    <t>PROGRAMACIÓN, ACTUALIZACIÓN Y SEGUIMIENTO DEL PLAN DE ACCIÓN
Actualización y seguimiento a las actividades</t>
  </si>
  <si>
    <t>PROGRAMACIÓN, ACTUALIZACIÓN Y SEGUIMIENTO DEL PLAN DE ACCIÓN
Actualización y seguimiento al componente de inversión</t>
  </si>
  <si>
    <t>PROGRAMACIÓN, ACTUALIZACIÓN Y SEGUIMIENTO DEL PLAN DE ACCIÓN
Actualización y seguimiento al componente de gestión</t>
  </si>
  <si>
    <t>Dirección de Gestión Corporativa</t>
  </si>
  <si>
    <t>19. Implementar el Sistema de Conservación Documental</t>
  </si>
  <si>
    <t>7, SEGUIMIENTO</t>
  </si>
  <si>
    <t>DIRECCIÓN DE GESTIÓN CORPORATIVA</t>
  </si>
  <si>
    <t>1033 - FORTALECIMIENTO INSTITUCIONAL PARA LA EFICIENCIA ADMINISTRATIVA</t>
  </si>
  <si>
    <t>CUARTO EJE TRASVERSAL - GOBIERNO LEGITIMO FORTALECIMIENTO LOCAL Y EFICIENCIA</t>
  </si>
  <si>
    <t>MODERNIZACIÓN INSTITUCIONAL</t>
  </si>
  <si>
    <t>Optimización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t>
  </si>
  <si>
    <t>5, PONDERACIÓN HORIZONTAL AÑO: 2019</t>
  </si>
  <si>
    <t xml:space="preserve"> 1033 - PROTECCIÓN Y BIENESTAR ANIMAL</t>
  </si>
  <si>
    <t>PAGAR 100% COMPROMISOS DE VIGENCIAS ANTERIORES FENECIDAS</t>
  </si>
  <si>
    <t>,</t>
  </si>
  <si>
    <t>7.  Implementar acciones que promueva el uso y mejores prácticas de transporte limpio, mejorando las condiciones ambientales internas que permitan compensar afectaciones ocasionadas al ambiente</t>
  </si>
  <si>
    <t>NA</t>
  </si>
  <si>
    <t>4.  Realizar los procesos correspondientes para el mantenimiento de los jardines de la SDA.</t>
  </si>
  <si>
    <t xml:space="preserve">32. Realizar el proceso de seguimiento a las actividades de Instalación de los nuevos ascensores de la entidad. </t>
  </si>
  <si>
    <t xml:space="preserve"> II trimestre 2019</t>
  </si>
  <si>
    <t>7, OBSERVACIONES AVANCE TRIMESTRE_III___  DE 2019</t>
  </si>
  <si>
    <t>Durante el 3er trimestres, se realizó revisión jurídica de las normas ambientales de las siguientes temáticas ambientales (Licencias Ambientales; Proceso Sancionatorio ambiental; Flora y Fauna Silvestre; Silvicultura Urbana; Industrias Forestales; Publicidad Exterior Visual) mediante el análisis su vigencia y concordancia con la aplicación de la misma.</t>
  </si>
  <si>
    <t>Durante el 3er trimestre, se realizaron 9 comités de conciliación en los cuales, se definieron directrices y parámetros para la correcta y efectiva representación judicial y extrajudicial de los procesos a cargo de la Secretaría Distrital de Ambiente</t>
  </si>
  <si>
    <t>Durante el 3er trimestre, la Dirección Legal Ambiental emitió nueve (09) conceptos de carácter jurídico.  La medición del cumplimiento de los términos legales en la emisión de conceptos jurídicos arrojó un nivel de cumplimiento del indicador del 100%. Lo anterior significa todos los conceptos emitidos se hicieron dentro de los términos legales establecidos.</t>
  </si>
  <si>
    <t xml:space="preserve">La Dirección Legal Ambienta realizó control de legalidad de los siguientes actos administrativos:
RESOLUCIONES: 1543, 1544, 1567, 1604, 1614, 1656, 1682, 1683, 1798, 1831, 1835, 1879, 1907, 1909, 1908, 1919, 1941, 1942, 1944, 1995, 1956, 2062, 2079, 2160, 2176, 2200, 2304, 2382, 2384, 2420, 2428, 2435, 2429, 2434, 2431, 2474, 2473, 2555, 2575, 2576, 2590, 2634, 2638, 2653, 2652, 1603,1647, 1827, 1918, 1949, 1950, 2159,2165, 2185,2304, 2380, 2589.
</t>
  </si>
  <si>
    <t xml:space="preserve">Durante el 3er trimestre,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Conceptos y evaluaciones legales (84); Análisis financiero a la información económica (51); Requerimientos expedidos (96); Autos de cargos y de pruebas (4); Resoluciones de archivo (03); Oficios de respuesta a comunicaciones (20); Traslado por competencia (01); comunicaciones a las entidades (05) y Certificados de inspección, vigilancia y control (09); Solicitudes de información a entidades (03), Tramite de notificación (70), Auto que corre traslado (3); Visitas administrativas  y Resolución Decisoria (2)
</t>
  </si>
  <si>
    <t>Durante el 3er trimestre, se dio orientación a once (11)  ciudadanos respecto de los derechos y obligaciones de las Entidades sin Ánimo de Lucro y demás asuntos que fueron consultados</t>
  </si>
  <si>
    <t xml:space="preserve">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
</t>
  </si>
  <si>
    <t>Durante el 3er trimestre, se realizó atención oportuna a ciento dieciocho (118) procesos; contra la Entidad en los cuales la Representación Judicial se encuentra a cargo de la misma, estos procesos corresponden a reparación directa, nulidad y restablecimiento, acción contractual, nulidad simple, expropiación, servidumbre, ejecutivo y acción popular, adicionalmente se informa que se atendieron de manera oportuna treinta y seis (36) tutelas.</t>
  </si>
  <si>
    <t xml:space="preserve">Durante el 3er trimestre, la Dirección Legal Ambiental presto asesoría y acompañamiento a sesenta y ocho (68) procesos con representación a cargo de la Secretaria Jurídica, los cuales corresponden en su mayoría a acciones populares.
Además de lo anterior en el tercer trimestre de 2019, se realizó atención a cuatrocientos cuarenta y dos  (442) procesos penales.
</t>
  </si>
  <si>
    <t xml:space="preserve">Durante el periodo se reporta un éxito procesal cuantitativo con representación judicial a cargo de la SDA del 100 por ciento, calculado de la siguiente forma:
Procesos con fallo favorable ejecutoriado:
1)      Nulidad y restablecimiento 2010-00769 (Fundación San Antonio v. SDA)
2)      Nulidad y Restablecimiento 2013-00717 (Fiduciaria Bancolombia v. SDA)
3)      Nulidad y Restablecimiento 2017-00159 (SDA v. Ministerio de Trabajo)
4)      Nulidad y Restablecimiento 2013-00714 (Fiduciaria Bancolombia v. SDA)
5)      Controversia contractual 2013-00070 (DOCUGRAF v. SDA)
6)      Nulidad y restablecimiento 2017-00048 (IDU v SDA)
Procesos con fallo desfavorable ejecutoriado: NINGUNO
Éxito procesal cuantitativo = (6 procesos favorables / 6 procesos fallados durante el período) * 100
Éxito procesal cuantitativo = 100%
</t>
  </si>
  <si>
    <t>Para el cumplimiento de la meta durante el 3er trimestre, se hizo revisión de normas ambientales. Se apoyó en elaboración y revisión de proyectos de decretos de adquisición de predios, creación de observatorio de protección y bienestar animal y Decreto Distrital 546 de 2007. Se realizaron comités de conciliación para definir parámetros para la correcta y efectiva representación judicial y extrajudicial. Se emitieron conceptos de carácter jurídico. Se prestó asesoría en suelos contaminados -Manejo Palomas- POT-Hábitat, Proyectos de Acuerdo No. 440-2018 Bogotá Móvil, 435-2018 Modificación  01 de 1998-43377, 445-2018 Mercando y Educando-43377, 430 de 2018 RUV-43378, Concepto modificación Decreto Ley 1421 de 1993-43381, Lineamiento proceso enajenación voluntaria e iniciar proceso expropiación vía judicial-43385, Liquidación contrato persona fallecida 43389, conflicto competencias SDA-CAR-43399, Proyectos de Acuerdo: 441-2018 Compra Vehículos Motorizados 43403, 484-2018 Recicladores 43419, 482-2018 Desechables,  491-2018 Biodiverciudad 43420, 509-2018 Prohibición fumar 43425, 518-2018 Síndrome Edificio Enfermo, 514-2018 Final Baterías Sanitarias 43425. Competencia en relación a solicitud pago período de vacaciones funcionario de la SDA. Concepto cobro interés moratorio a tasas ambientales y pago saldos a favor-43433. Se realizó control de legalidad a las  RESOLUCIONES 1543, 1544, 1567, 1604, 1614, 1656, 1682, 1683, 1798, 1831, 1835, 1879, 1907, 1909, 1908, 1919, 1941, 1942, 1944, 1995, 1956, 2062, 2079, 2160, 2176, entre otras. Se realizó proceso de inspección, vigilancia y control a Entidades sin ánimo de lucro, enmarcadas en la defensa y protección del medio ambiente y los recursos naturales renovables. Se dio orientación a ciudadanos respecto de derechos y obligaciones de las Entidades sin Ánimo de Lucro, se realizó administración y actualización del Sistema de Información de Personas Jurídicas, con las gestiones producto de la inspección, vigilancia y control.</t>
  </si>
  <si>
    <t xml:space="preserve">Para el cumplimiento de la meta durante el 3er trimestre, se realizó atención oportuna a 118 procesos; contra la Entidad en los cuales la Representación Judicial se encuentra a cargo de la misma, estos procesos corresponden a reparación directa, nulidad y restablecimiento, acción contractual, nulidad simple, expropiación, servidumbre, ejecutivo y acción popular, adicionalmente se informa que se atendieron de manera oportuna treinta y seis (36) tutelas. La Dirección Legal Ambiental presto asesoría y acompañamiento a sesenta y ocho (68) procesos con representación a cargo de la Secretaria Jurídica, los cuales corresponden en su mayoría a acciones populares. Adicionalmente a lo anterior en el tercer trimestre de 2019, se realizó atención a cuatrocientos cuarenta y dos  (442) procesos penales. Durante el periodo se reporta un éxito procesal cuantitativo con representación judicial a cargo de la SDA del 100 por ciento, calculado de la siguiente forma: Procesos con fallo favorable ejecutoriado:
1)      Nulidad y restablecimiento 2010-00769 (Fundación San Antonio v. SDA)
2)      Nulidad y Restablecimiento 2013-00717 (Fiduciaria Bancolombia v. SDA)
3)      Nulidad y Restablecimiento 2017-00159 (SDA v. Ministerio de Trabajo)
4)      Nulidad y Restablecimiento 2013-00714 (Fiduciaria Bancolombia v. SDA)
5)      Controversia contractual 2013-00070 (DOCUGRAF v. SDA)
6)      Nulidad y restablecimiento 2017-00048 (IDU v SDA)
Procesos con fallo desfavorable ejecutoriado: NINGUNO
Éxito procesal cuantitativo = (6 procesos favorables / 6 procesos fallados durante el período) * 100
Éxito procesal cuantitativo = 100%
</t>
  </si>
  <si>
    <t xml:space="preserve">Para el cumplimiento de la meta durante el 3er trimestre, se realizaron talleres de trabajo en equipo, los cuales contaron con la participación total de 39 servidores de la Secretaría Distrital de Ambiente. En coordinación con los Gestores de Integridad se presentó en el auditorio de la entidad el skaich "La Risa es Vida", donde se enfatizó en los valores de la Entidad- (en Apoyo a la semana de la Integridad). No se desarrolló la actividad de riesgo psicosocial dado que se dependía de la disponibilidad de un espacio dentro de la SDA para establecer un cronograma con el proveedor del servicio. Teniendo en cuenta lo anterior y concertada la disponibilidad del lugar, el diagnostico de riesgo psicosocial se llevara a cabo en su totalidad durante el IV trimestre de 2019.  Se realizaron las siguientes actividades, que redundan en el clima  laboral y riesgo psicosocial:
* Actividad de reconocimiento a los conductores
* Se realizó torneo interno de bolos en el que participaron 40 funcionarios
* Se realizó la actividad de Cometas en familia donde participaron 70 servidores con su familia
* Con ocasión de los cumpleaños de Bogotá, se compartió torta con los servidores de la Entidad 
* Se ubicó muro en el primer piso y en la sede dos, para que los servidores pongan mensajes de agradecimiento con ocasión del amor y amistad
* Se eligió a los mejores servidores de cada nivel Jerárquico y mejor servidor de la entidad
Adicionalmente a lo anterior, se envió correo a todos servidores de la entidad donde se compartió y se dio a conocer la cartilla de Inducción y reinducción de la Entidad
</t>
  </si>
  <si>
    <t>Concertar el espacio necesario para la aplicación de la encuesta de riesgo psicosocial para el desarrollo de esta actividad durante el IV trimestre de 2019</t>
  </si>
  <si>
    <t>Actividad ejecutada durante el 2do trimestre de 2019,</t>
  </si>
  <si>
    <t>Durante el 3er trimestre, Se socializó la guía para las compras sostenibles a  todas las dependencias mediante memorando 2019IE195386</t>
  </si>
  <si>
    <t>Durante el 3er se terminó de instalar el mobiliario necesario para el segundo piso de la SDA y su sede alterna, el total de puestos instalados fue de 450, incluyendo archivos rodantes y muebles especiales.</t>
  </si>
  <si>
    <t>Durante el 3er trimestre,  se culminó el área del personal de archivo contractual, se continuó trabajando en la sala amiga y enfermería (instalación de red Hidrosanitarias, eléctricas, mampostería y pisos radiantes), se adecuó el nuevo espacio de almacén, se hicieron las bodegas de la Subdirección de Calidad del Aire, Auditiva y Visual - ACAAV,  de la Oficina de Participación Educación y Localidades - OPEL, de la Subdirección de Ecosistemas y Ruralidad, y el área de   los Residuos de Aparatos Eléctricos y Electrónicos - RAEE.</t>
  </si>
  <si>
    <t>Durante el 3er trimestre, se culminó el área de cafetería ubicada sobre la cll 54. Así mismo, para el quinto piso; área destinada a cafetería, se terminaron las  instalaciones hidrosanitarias, demoliciones, instalaciones eléctricas, desmonte de placas e instalación de deck en madera sintética, estuco, pintura, pañetes y cielorraso.</t>
  </si>
  <si>
    <t>Durante el 3er trimestre, se terminó la instalación del primer ascensor ubicado en el costado norte de la entidad y se dio inicio a la adaptación del foso del ascensor del costado sur.</t>
  </si>
  <si>
    <t>Para el cumplimiento de la meta en el 3er trimestre, se realizaron las siguientes actividades: se han realizado actividades como retar a las dependencias para que movilicen el mayor número de bici usuarios. Se socializó la guía para las compras sostenibles a  todas las dependencias. Se realizó entrega de residuos sólidos aprovechables a la Cooperativa de Reciclaje El Porvenir, (papel, cartón, plástico, vidrio, metal, madera, elementos dados en baja según Res. 2157/19) en una cantidad aproximada de  9. 376,2 Kg. Así mismo, se realizó entrega de envases de aseo (16,4 kg) devolución posconsumo, RESPEL (Toner y RAEES) a gestor autorizado por una cantidad aproximada de: Toner (61,8 Kg), luminarias (223,55Kg), RAEES (1003,59 Kg) entregados a gestor autorizado. Seguimiento y sostenimiento del PIGA: USO EFICIENTE DEL AGUA: Se realizó medición del agua captada por los registros instalados en el sistema de recolección de agua lluvia. Se realizó seguimiento y control a los consumos de agua potable. Se Verificó el consumo diario de agua. Se elaboró informe cuatrimestral de consumo per cápita de agua. USO EFICIENTE DE LA ENERGIA: Se realizó estrategia denominada Día de la Escalera. Se elaboró informe de consumo per cápita de energía. Se actualizó base de datos de consumo de energía. GESTIÓN INTEGRAL DE RESIDUOS: Se elaboró informe de impresión. Se realizó entrega de residuos aprovechables y se realizó capacitación en uso adecuado de puntos ecológicos. Se realizaron talleres de manualidades con material aprovechable. CONSUMO SOSTENIBLE: Se socializó guía de compras sostenibles. IMPLEMENTACIÓN DE PRÁCTICAS SOSTENIBLES: se participó en el programa Bogotá se mueve sostenible, promoviendo la realización del día sin carro Distrital y se entregó incentivo a los usuarios más frecuentes. Se participó en el Reto "The Chalenge". Se realizó charla sobre Perspectiva de género en la movilidad sostenible en Bogotá.</t>
  </si>
  <si>
    <t>Archivo de la Subdirección Financiera.</t>
  </si>
  <si>
    <t>Durante el 3er semestre de 2019, no se realizaron pagos de los pasivos exigibles constituidos para el proyecto.</t>
  </si>
  <si>
    <t>Durante este trimestre  se realizó un avance correspondiente a la actualización de procesos y procedimientos de gestión documental. El avance corresponde a los dos procedimientos (planeación  transferencias, disposición final, organización  préstamo y consulta y  valoración documental  elaborados ajustados)</t>
  </si>
  <si>
    <t xml:space="preserve">Durante el 3er trimestre, se realizó la organización de expedientes de archivos misiónales de gestión y central así: 
- serie contratos  archivo central FONDO SDA 869 carpetas (contratos jurídicos y persona natural), en 485 contratos. 
- Serie contratos archivo central Fondo DAMA   2342 carpetas correspondientes a 1049 expedientes
</t>
  </si>
  <si>
    <t>Para el cumplimiento de la meta durante el 3er trimestre, se realizó un avance correspondiente a la actualización de procesos y procedimientos de gestión documental. El avance corresponde a los dos procedimientos (planeación  transferencias, disposición final, organización  préstamo y consulta y  valoración documental  elaborados ajustados), se realizó la organización de expedientes de archivos misiónales de gestión y central así: - serie contratos  archivo central FONDO SDA 869 carpetas (contratos jurídicos y persona natural), en 485 contratos. - Serie contratos archivo central Fondo DAMA   2342 carpetas correspondientes a 1049 expedientes. Se elaboró el documento técnico PINAR el cual incluye lo siguiente: Introducción, Contexto estratégico de la entidad, visión estratégica del plan, objetivos, mapa de ruta, herramienta de seguimiento y su anexo técnico que justifica la formulación del plan y que contiene lo siguiente: identificación de la situación actual,  definición de aspectos críticos, priorización de los aspectos críticos y la formulación de planes y proyectos del PINAR, adicionalmente se reajusto el presupuesto para la implementación del SIC, quedando pendiente la aprobación por parte del comité  y gestión y desempeño. Se inició en la implementación de uno de los programas del sistema integrado de conservación el cual corresponde a "saneamiento ambiental" para el archivo central y de gestión de la SDA. Así mismo, y aunque durante la Vig. 2018 se formuló y aprobó SIC, actualmente se están realizando ajuste a este, debido a la aplicación de la herramienta MADUREZ del Archivo Distrital la cual en su informe requieren que se ajuste.</t>
  </si>
  <si>
    <t>Aunque durante la Vig. 2018 se formuló y aprobó SIC, actualmente se están realizando ajuste a este, debido a la aplicación de la herramienta MADUREZ del Archivo Distrital la cual en su informe requieren que se ajuste.</t>
  </si>
  <si>
    <t>Se presentaron dificultades en la consecución de proveedores para la implementación de un sistema de ciclo simuladores; en marco de la ejecución de la meta programada para el trimestre.</t>
  </si>
  <si>
    <t>Durante el 3er trimestre se presentó retraso en la instalación del ascensor costado norte debido a la complejidad de las instalaciones eléctricas y algunos refuerzos estructurales que fue necesario hacer en el foso para la instalación del ascensor; así mismo, la actividad correspondiente a la instalación de los codos de los computadores de la SDA, no se ha terminado ya que los instalados se encuentran en periodo de prueba.</t>
  </si>
  <si>
    <t>Teniendo en cuenta los inconvenientes presentados en el foso del costado norte, estas se tendrán en cuenta para hacer las modificaciones correspondientes en el foso sur y terminar la instalación de los ascensores durante el IV trimestre de; así mismo, desde la SDA se están solicitando los ajustes necesarios a los codos de los computadores para que estos cumplan con las condiciones necesarias para su funcionamiento y dar por terminada durante el IV trimestre la instalación total.</t>
  </si>
  <si>
    <t>Desde la gerencia del proyecto se están replanteando las acciones  a desarrollar y cumplir con la magnitud programada para la vigencia, dentro del IV trimestre de 2019</t>
  </si>
  <si>
    <t>Hacer las actualizaciones necesarias al documento de aprobación, con el fin que durante el IV trimestre se continúe con la implementación del Sistema Integrado de Conservación Documental.</t>
  </si>
  <si>
    <t xml:space="preserve">Realizar 26 actividades orientadas al mejoramiento del clima del clima organizacional  </t>
  </si>
  <si>
    <t>Implementar 11 procesos que integran el Programa de Gestión Documental</t>
  </si>
  <si>
    <t>Implementar 11 procesos del PGD</t>
  </si>
  <si>
    <r>
      <t>28, Hacer actualización de las base de datos de las ESAL</t>
    </r>
    <r>
      <rPr>
        <sz val="11"/>
        <color rgb="FFFF0000"/>
        <rFont val="Arial"/>
        <family val="2"/>
      </rPr>
      <t xml:space="preserve"> </t>
    </r>
  </si>
  <si>
    <t xml:space="preserve">Durante el 3er trimestre, se realizaron talleres de trabajo en equipo, los cuales contaron con la participación total de 39 servidores de la Secretaría Distrital de Ambiente. 
</t>
  </si>
  <si>
    <t>Durante el 3er trimestre de 2019, se inició en la implementación de uno de los programas del sistema integrado de conservación el cual corresponde a "saneamiento ambiental" para el archivo central y de gestión de la SDA. Así mismo, y aunque durante la Vig. 2018 se formuló y aprobó SIC, actualmente se están realizando ajuste a éste, debido a la aplicación de la herramienta MADUREZ del Archivo Distrital la cual en su informe requieren que se ajuste.</t>
  </si>
  <si>
    <t xml:space="preserve">Para el cumplimiento de la meta durante el 3er trimestre, se terminó de instalar el mobiliario necesario para el segundo piso de la SDA y su sede alterna, el total de puestos instalados fue de 450, incluyendo archivos rodantes y muebles especiales. Se culminó el área del personal de archivo contractual, se continuó trabajando en la sala amiga y enfermería (instalación de red Hidrosanitarias, eléctricas, mampostería y pisos radiantes), se adecuó el nuevo espacio de almacén, se hicieron las bodegas de la Subdirección de Calidad del Aire, Auditiva y Visual - ACAAV,  de la Oficina de Participación Educación y Localidades - OPEL, de la Subdirección de Ecosistemas y Ruralidad, y el área de   los Residuos de Aparatos Eléctricos y Electrónicos - RAEE. Se culminó el área de cafetería ubicada sobre la cll 54. Así mismo, para el quinto piso; área destinada a cafetería, se terminaron las  instalaciones hidrosanitarias, demoliciones, instalaciones eléctricas, desmonte de placas e instalación de deck en madera sintética, estuco, pintura, pañetes y cielorraso. Se terminó la instalación del primer ascensor ubicado en el costado norte de la entidad y se dio inicio a la adaptación del foso del ascensor del costado sur. El proveedor realizó la entrega  de los codos contratados para iniciar su instalación; sin embargo a la fecha no se ha instalado la totalidad de los codos contratados y los ya instalados se encuentran en proceso de prueba proceso de prueba para proceder hacer el ingreso a almacén y proceder a pagar la totalidad del contrato. </t>
  </si>
  <si>
    <r>
      <rPr>
        <sz val="8"/>
        <color rgb="FFFF0000"/>
        <rFont val="Arial"/>
        <family val="2"/>
      </rPr>
      <t xml:space="preserve"> </t>
    </r>
    <r>
      <rPr>
        <sz val="8"/>
        <rFont val="Arial"/>
        <family val="2"/>
      </rPr>
      <t xml:space="preserve">Durante el 3er trimestre; se realizaron las siguientes actividades, que redundan en el clima  laboral y riesgo psicosocial:
* Actividad de reconocimiento a los conductores
* Se realizó torneo interno de bolos en el que participaron 40 funcionarios
* Se realizó la actividad de Cometas en familia donde participaron 70 servidores con su familia
* Con ocasión de los cumpleaños de Bogotá, se compartió torta con los servidores de la Entidad 
* Se ubicó muro en el primer piso y en la sede dos, para que los servidores pongan mensajes de agradecimiento con ocasión del amor y amistad
* Se eligió a los mejores servidores de cada nivel Jerárquico y mejor servidor de la entidad
</t>
    </r>
  </si>
  <si>
    <t>Durante el 3er trimestre no se desarrolló la actividad de riesgo psicosocial dado que una vez culminado el proceso de planeación del evento se dependía de la disponibilidad de un espacio dentro de la SDA para establecer un cronograma con el proveedor del servicio.</t>
  </si>
  <si>
    <r>
      <t>Durante el 3er trimestre, no se desarrolló esta actividad dado que una vez culminado el proceso de planeación del evento la SDA no contaba con la disponibilidad de un espacio para establecer un cronograma con el proveedor del servicio, para aplicar el taller de riesgo psicosocial</t>
    </r>
    <r>
      <rPr>
        <sz val="8"/>
        <rFont val="Arial"/>
        <family val="2"/>
      </rPr>
      <t>. Teniendo en cuenta lo anterior y concertada la disponibilidad del lugar para el desarrollo de esta actividad, el diagnostico de riesgo psicosocial se llevara a cabo en su totalidad durante el IV trimestre de 2019.</t>
    </r>
  </si>
  <si>
    <t xml:space="preserve">Teniendo en cuenta que el pasivo a pagar corresponde a una bolsa, el pago depende de la gestion de todas las areas que hacen parte de la misma. </t>
  </si>
  <si>
    <t>Disminuir el valor de los pasivos exigibles constintuidos en marco de la ejecución del proyecto 1033</t>
  </si>
  <si>
    <t>Solicitar a las demas gerencias de proyectos adelantar las gestiones necesarias para el pago del pasivo</t>
  </si>
  <si>
    <t>Durante el 3er trimestre, el proveedor realizó la entrega  de los codos contratados para iniciar su instalación; sin embargo a la fecha no se han instalado  en su  totalidad, ya que algunos de los codos instalados presentaron defectos de fabrica; razón por la cual, fue necesario acudir de nuevo al contratista para la garantía del producto y ponerlos a prueba para proceder con el ingreso a almacén y posterior instalación.</t>
  </si>
  <si>
    <t>Durante el 3er trimestre, se ha realizado entrega de residuos sólidos aprovechables a la Cooperativa de Reciclaje El Porvenir,  (papel, cartón, plástico, vidrio, metal, madera, elementos dados en baja según Res. 2157/19) en una cantidad aproximada de  9.376 Kg. Así mismo, se realizo entrega de envases de aseo (16,4 kg) devolución pos consumo, RESPEL (Tóner y RAEES) a gestor autorizado por una cantidad aproximada de : Tóner (61,8 Kg), luminarias (223,55Kg), RAEES (1003,59 Kg) entregados a gestor autorizado.</t>
  </si>
  <si>
    <t xml:space="preserve">Durante el 3er trimestre, en coordinación con los Gestores de Integridad se presentó en el auditorio de la entidad el Sketch  "La Risa es Vida", donde se enfatizó en los valores de la Entidad- (en Apoyo a la semana de la Integridad) </t>
  </si>
  <si>
    <t xml:space="preserve">Durante el 3er trimestre, se apoyó en la elaboración y revisión de los siguientes proyectos de decretos:
- "Por el cual se declaran los motivos de utilidad pública e interés social, para la adquisición de unos predios que hacen parte de los desarrollos  Mirador El Paraíso A, Mirador El Paraíso B y El Mirador 3,   ubicados  dentro del polígono delimitado por los Conceptos Técnicos CT-8405 de 2018 y sus adendas CT-8556 y CT-8626 del 2019 expedidos por el IDIGER, ubicados en la localidad de Ciudad Bolívar, UPZ 67 “Lucero”, barrio Mirador” - IDIGER
- “Por el cual se crea el Observatorio de Protección y Bienestar Animal de Bogotá” - Instituto Distrita para la Protección y el Bienestar Animal
- “Por medio del cual se modifica el artículo 18 del Decreto Distrital 546 de 2007, “Por el cual se reglamentan las Comisiones Intersectoriales del Distrito Capital.” - IDIGER
</t>
  </si>
  <si>
    <t>Durante el 3er trimestre, se prestó asesoría en suelos contaminados -Manejo Palomas- POT-Hábitat, Proyecto A. 440-2018 Bogotá Móvil, Proyecto de A. 435-2018 Modificación  01 de 1998-43377, Proyecto A. 445-2018 Mercando y Educando-43377, Proyecto A. 430 de 2018 RUV-43378, Concepto modificación Decreto Ley 1421 de 1993-43381, Lineamiento proceso enajenación voluntaria e iniciar proceso expropiación vía judicial-43385, Liquidación contrato persona fallecida 43389, conflicto competencias SDA-CAR-43399, Proyecto A. 441-2018 Compra Vehículos Motorizados 43403, Proyecto A. 484-2018 Recicladores 43419, Proyecto A. 482-2018 Desechables, Proyecto A. 491-2018 Biodiverciudad 43420, Proyecto A. 509-2018 Prohibición fumar 43425, Proyecto A. 518-2018 Síndrome Edificio Enfermo, Proyecto A. 514-2018 Final Baterías Sanitarias 43425. Competencia en relación a solicitud de pago período de vacaciones a funcionario de la SDA. Concepto cobro interés moratorios a tasas ambientales y pago saldos a favor-43433.</t>
  </si>
  <si>
    <t>Durante el 3er trimestre, para seguimiento y sostenimiento del PIGA se realizó: USO EFICIENTE DEL AGUA: Se realizó medición del agua captada por los registros instalados en el sistema de recolección de agua lluvia de la entidad. Se realizó seguimiento y control a los consumos de agua potable en las sedes donde se cuenta con el control operacional. Se Verificó el consumo diario de agua. Se elaboró informe cuatrimestral de consumo per cápita de agua. Se actualizó base de datos de consumos de agua. USO EFICIENTE DE LA ENERGIA: Se realizó estrategia denominada Día de la Escalera. Se elaboró informe de consumo per cápita de energía. Se actualizó base de datos de consumo de energía. GESTIÓN INTEGRAL DE RESIDUOS: Se elaboró informe de impresión. Se realizó entrega de residuos aprovechables y se realizó capacitación en uso adecuado de puntos ecológicos. Se realizaron talleres de manualidades con material aprovechable. CONSUMO SOSTENIBLE: Se socializó guía de compras sostenibles. IMPLEMENTACIÓN DE PRÁCTICAS SOSTENIBLES: La SDA, participó en el programa Bogotá se mueve sostenible, promoviendo la realización del día sin carro Distrital y se entregó incentivo a los usuarios más frecuentes. Se participó en el Reto "The Challenge", cuyo objetivo era movilizar la mayor población de ciudadanos en bicicleta y hacer la bicicleta humana más grande. Así mismo, se realizó charla sobre Perspectiva de género en la movilidad sostenible en Bogotá.</t>
  </si>
  <si>
    <t>Se elaboró el documento técnico PINAR el cual incluye lo siguiente: Introducción, Contexto estratégico de la entidad, visión estratégica del plan, objetivos, mapa de ruta, herramienta de seguimiento y su anexo técnico que justifica la formulación del plan y que contiene lo siguiente: identificación de la situación actual,  definición de aspectos críticos, priorización de los aspectos críticos y la formulación de planes y proyectos del PINAR, adicionalmente se reajusto el presupuesto para la implementación del SIC, quedando pendiente la aprobación por parte del comité  y gestión y desempeño.</t>
  </si>
  <si>
    <t xml:space="preserve">En el 3er trimestre, en marco del Plan  Integral de Movilidad Sostenible se han realizado actividades como retar a las dependencias para que movilicen el mayor número de bici usuarios, contando con la participación de 14 dependencias y 32 servidores de la SDA.  Adicionalmente, se realizó actividad lúdica con los servidores de la SDA solicitando a los Bici usuarios y peatones que plasmaran en una cartelera, alguna anécdota que hayan tenido con su bicicleta o como peatones. 
Paralelamente una vez definidas las actividades programadas para la vigencia y definidos los estudios de mercado de cada una de las actividades se debe realizar los ajustes correspondientes en plan de adquisiciones y Estudios Previos para la contratación de los mismo. 
</t>
  </si>
  <si>
    <t>Actividad reprogramada</t>
  </si>
  <si>
    <t>Durante el 3er trimestre, en marco del plan de capacitación y re-inducción de la SDA, se envió correo a todos servidores de la entidad donde se compartió y se dio a conocer la cartilla de Inducción y reinducción de la Entidad,</t>
  </si>
  <si>
    <t>El acumulado al Plan de Desarrollo corresponde al 90,5%, de los cuales en la vigencia 2016 fue el 9,4%, en el 2017 alcanzó un 45%, en el 2018 alcanzó el 70% y en el 2019 logró 90,5, con el desarrollo de las siguientes actividades: se terminó de instalar el mobiliario del 2do piso y la sede alterna. Se culminó el área del personal de archivo contractual, se continuó trabajando en la sala amiga y enfermería, se adecuó el nuevo espacio de almacén y las bodegas. Se culminó el área de cafetería de la Cll 54 y para el quinto piso, se terminaron las instalaciones hidrosanitarias, demoliciones, instalaciones eléctricas, desmonte de placa e instalación  de deck en madera sintética, estuco, pintura, pañetes y cielorraso. Se instaló un ascensor. Se inició la instalación de los codos para los computadores. Se han realizado actividades para movilizar el mayor número de bici usuarios. Se socializó guía de compras sostenibles. Se hizo entrega de residuos sólidos aprovechables, (papel-cartón-plástico-vidrio-metal-madera, elementos dados de baja según Res. 2157/19). En una cantidad aprox. De 9.376,2 Kg. Se hizo entrega de envases de aseo (16,4 Kg) devolución de pos consumo, RESPEL (toner-RAEES) a gestor autorizado por una cantidad aproximada de: Tóner (61.8 Kg), luminarias (223,55Kg), RAEES (1003,59Kg). Seguimiento y sostenimiento del PIGA: USO EFICIENTE DE LA ENERGIA: Se realizó estrategia denominada Día de la Escalera. GESTIÓN INTEGRAL DE RESIDUOS: Se elaboró informe de impresión. CONSUMO SOSTENIBLE: se socializó guía de compras sostenibles. IMPLEMENTACIÓN DE PRÁCTICAS SOSTENIBLES: Se participó en el Reto "The Challenge". Se realizaron talleres de trabajo en equipo. Se presentó el sketch LA RISA ES VIDA. Se envió e-mail con cartilla de Inducción y reinducción. Se avanzó en actualización de procesos y procedimientos de gestión documental, se hizo organización de expedientes: serie contratos archivo central FONDO SDA 869 carpetas. Serie contratos archivo central Fondo DAMA 2342 carpetas. Se elaboró el documento técnico PINAR. Se inició implementación de un programa del sistema integrado de conservación. Se apoyó en elaboración y revisión de proyectos de Decretos. Se realizaron comités para definir parámetros para la correcta y efectiva representación judicial y extrajudicial. Se emitieron conceptos de carácter jurídico. Se prestó asesoría en suelos contaminados-Manejo Palomas-POT-Hábitat, Proyectos de Acuerdo No. 440-2018 Bogotá Móvil, Se realizó control de legalidad a Resoluciones. Se hizo proceso de inspección, vigilancia y control a Entidades sin ánimo de lucro. Se realizó atención a 118 procesos contra la Entidad, se atendieron 36 tutelas. Se prestó asesoría y acompañamiento a 68 procesos con representación a cargo de la Secretaria Jurídica. Se hizo atención a 442 procesos penales.</t>
  </si>
  <si>
    <t>En el 3er trimestre se presentó retraso en el desarrollo de las siguientes actividades: instalación del ascensor costado norte, instalación de los codos para los computadores de la SDA, implementación del sistema de ciclo simulador, actividad de riesgo psicosocial. Aunque durante la Vig. 2018 se formuló y aprobó Sistema Integrado de Conservación, actualmente se está ajustando debido a la aplicación de la herramienta MADUREZ del Archivo Distrital la cual en su informe requieren que se ajuste.</t>
  </si>
  <si>
    <t>Tener en cuenta los inconvenientes presentados en la instalación del ascensor costado norte para hacer la instalación del ascensor costado sur. Se solicitaron los ajustes necesarios a los codos de los computadores para que cumplan con las condiciones contratadas. Destinar el espacio para aplicar la encuesta de riesgo psicosocial. Hacer las actualizaciones al documento aprobado del Sistema de Conservación Documental; con el fin que durante el IV trimestre se continúe con su implementación.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</si>
</sst>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0_-;\-* #,##0_-;_-*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_([$$-240A]\ * #,##0_);_([$$-240A]\ * \(#,##0\);_([$$-240A]\ * &quot;-&quot;??_);_(@_)"/>
    <numFmt numFmtId="173" formatCode="0.0%"/>
    <numFmt numFmtId="174" formatCode="_ * #,##0_ ;_ * \-#,##0_ ;_ * &quot;-&quot;??_ ;_ @_ "/>
    <numFmt numFmtId="175" formatCode="_(&quot;$&quot;* #,##0.00_);_(&quot;$&quot;* \(#,##0.00\);_(&quot;$&quot;* &quot;-&quot;??_);_(@_)"/>
    <numFmt numFmtId="176" formatCode="_-* #,##0\ _€_-;\-* #,##0\ _€_-;_-* &quot;-&quot;??\ _€_-;_-@_-"/>
    <numFmt numFmtId="177" formatCode="0.0"/>
    <numFmt numFmtId="178" formatCode="#,##0.0"/>
    <numFmt numFmtId="179" formatCode="_(&quot;$&quot;* #,##0_);_(&quot;$&quot;* \(#,##0\);_(&quot;$&quot;* &quot;-&quot;??_);_(@_)"/>
    <numFmt numFmtId="180" formatCode="&quot;$&quot;\ #,##0.00"/>
    <numFmt numFmtId="181" formatCode="_-* #,##0.0\ &quot;€&quot;_-;\-* #,##0.0\ &quot;€&quot;_-;_-* &quot;-&quot;??\ &quot;€&quot;_-;_-@_-"/>
    <numFmt numFmtId="182" formatCode="#,##0.0;\-#,##0.0"/>
  </numFmts>
  <fonts count="54">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8"/>
      <name val="Arial"/>
      <family val="2"/>
    </font>
    <font>
      <b/>
      <sz val="7"/>
      <name val="Arial"/>
      <family val="2"/>
    </font>
    <font>
      <sz val="7"/>
      <name val="Arial"/>
      <family val="2"/>
    </font>
    <font>
      <sz val="10"/>
      <color theme="1"/>
      <name val="Calibri"/>
      <family val="2"/>
      <scheme val="minor"/>
    </font>
    <font>
      <b/>
      <sz val="8"/>
      <color theme="0" tint="-0.04997999966144562"/>
      <name val="Arial"/>
      <family val="2"/>
    </font>
    <font>
      <b/>
      <sz val="10"/>
      <color theme="0" tint="-0.04997999966144562"/>
      <name val="Arial"/>
      <family val="2"/>
    </font>
    <font>
      <sz val="7"/>
      <name val="Calibri"/>
      <family val="2"/>
      <scheme val="minor"/>
    </font>
    <font>
      <sz val="8"/>
      <color theme="1"/>
      <name val="Arial"/>
      <family val="2"/>
    </font>
    <font>
      <sz val="9"/>
      <name val="Calibri"/>
      <family val="2"/>
      <scheme val="minor"/>
    </font>
    <font>
      <sz val="10"/>
      <name val="Calibri"/>
      <family val="2"/>
      <scheme val="minor"/>
    </font>
    <font>
      <sz val="11"/>
      <color theme="1"/>
      <name val="Arial Narrow"/>
      <family val="2"/>
    </font>
    <font>
      <sz val="12"/>
      <color theme="1"/>
      <name val="Arial"/>
      <family val="2"/>
    </font>
    <font>
      <sz val="10"/>
      <color theme="1"/>
      <name val="Arial"/>
      <family val="2"/>
    </font>
    <font>
      <sz val="10"/>
      <color indexed="8"/>
      <name val="Arial"/>
      <family val="2"/>
    </font>
    <font>
      <sz val="9"/>
      <name val="Arial Narrow"/>
      <family val="2"/>
    </font>
    <font>
      <sz val="9"/>
      <color theme="1"/>
      <name val="Arial"/>
      <family val="2"/>
    </font>
    <font>
      <sz val="8"/>
      <color indexed="8"/>
      <name val="Arial"/>
      <family val="2"/>
    </font>
    <font>
      <sz val="8"/>
      <color rgb="FFFF0000"/>
      <name val="Arial"/>
      <family val="2"/>
    </font>
    <font>
      <sz val="12"/>
      <name val="Tahoma"/>
      <family val="2"/>
    </font>
    <font>
      <sz val="12"/>
      <name val="Calibri"/>
      <family val="2"/>
      <scheme val="minor"/>
    </font>
    <font>
      <sz val="9"/>
      <name val="Arial"/>
      <family val="2"/>
    </font>
    <font>
      <sz val="10"/>
      <color rgb="FF000000"/>
      <name val="Arial"/>
      <family val="2"/>
    </font>
    <font>
      <b/>
      <sz val="11"/>
      <color theme="1"/>
      <name val="Calibri"/>
      <family val="2"/>
      <scheme val="minor"/>
    </font>
    <font>
      <b/>
      <sz val="24"/>
      <name val="Arial"/>
      <family val="2"/>
    </font>
    <font>
      <sz val="24"/>
      <name val="Arial"/>
      <family val="2"/>
    </font>
    <font>
      <b/>
      <sz val="20"/>
      <name val="Arial"/>
      <family val="2"/>
    </font>
    <font>
      <b/>
      <sz val="14"/>
      <color indexed="8"/>
      <name val="Arial"/>
      <family val="2"/>
    </font>
    <font>
      <b/>
      <sz val="12"/>
      <color indexed="8"/>
      <name val="Arial"/>
      <family val="2"/>
    </font>
    <font>
      <b/>
      <sz val="9"/>
      <color indexed="8"/>
      <name val="Arial"/>
      <family val="2"/>
    </font>
    <font>
      <sz val="14"/>
      <name val="Tahoma"/>
      <family val="2"/>
    </font>
    <font>
      <b/>
      <sz val="14"/>
      <name val="Tahoma"/>
      <family val="2"/>
    </font>
    <font>
      <sz val="24"/>
      <color theme="1"/>
      <name val="Calibri"/>
      <family val="2"/>
      <scheme val="minor"/>
    </font>
    <font>
      <sz val="20"/>
      <color theme="1"/>
      <name val="Calibri"/>
      <family val="2"/>
      <scheme val="minor"/>
    </font>
    <font>
      <b/>
      <sz val="10"/>
      <color theme="1"/>
      <name val="Calibri"/>
      <family val="2"/>
      <scheme val="minor"/>
    </font>
    <font>
      <sz val="9"/>
      <name val="Tahoma"/>
      <family val="2"/>
    </font>
    <font>
      <b/>
      <sz val="9"/>
      <name val="Tahoma"/>
      <family val="2"/>
    </font>
    <font>
      <b/>
      <sz val="11"/>
      <name val="Arial"/>
      <family val="2"/>
    </font>
    <font>
      <sz val="11"/>
      <color theme="1"/>
      <name val="Arial"/>
      <family val="2"/>
    </font>
    <font>
      <sz val="11"/>
      <color rgb="FFFF0000"/>
      <name val="Arial"/>
      <family val="2"/>
    </font>
    <font>
      <b/>
      <sz val="11"/>
      <color theme="0" tint="-0.04997999966144562"/>
      <name val="Arial"/>
      <family val="2"/>
    </font>
    <font>
      <sz val="11"/>
      <name val="Arial Narrow"/>
      <family val="2"/>
    </font>
    <font>
      <b/>
      <sz val="8"/>
      <name val="Calibri"/>
      <family val="2"/>
    </font>
  </fonts>
  <fills count="10">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6" tint="0.7999799847602844"/>
        <bgColor indexed="64"/>
      </patternFill>
    </fill>
    <fill>
      <patternFill patternType="solid">
        <fgColor indexed="65"/>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0" tint="-0.24997000396251678"/>
        <bgColor indexed="64"/>
      </patternFill>
    </fill>
  </fills>
  <borders count="72">
    <border>
      <left/>
      <right/>
      <top/>
      <bottom/>
      <diagonal/>
    </border>
    <border>
      <left style="medium"/>
      <right/>
      <top/>
      <bottom style="medium"/>
    </border>
    <border>
      <left/>
      <right/>
      <top/>
      <bottom style="medium"/>
    </border>
    <border>
      <left style="medium"/>
      <right/>
      <top/>
      <bottom/>
    </border>
    <border>
      <left/>
      <right style="medium"/>
      <top/>
      <bottom/>
    </border>
    <border>
      <left style="thin"/>
      <right style="thin"/>
      <top style="thin"/>
      <bottom style="thin"/>
    </border>
    <border>
      <left style="thin"/>
      <right style="thin"/>
      <top style="medium"/>
      <bottom style="thin"/>
    </border>
    <border>
      <left style="thin"/>
      <right style="thin"/>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bottom style="thin"/>
    </border>
    <border>
      <left style="thin"/>
      <right style="thin"/>
      <top/>
      <bottom/>
    </border>
    <border>
      <left style="thin"/>
      <right style="thin"/>
      <top style="thin"/>
      <bottom/>
    </border>
    <border>
      <left/>
      <right style="thin"/>
      <top style="thin"/>
      <bottom style="thin"/>
    </border>
    <border>
      <left style="thin"/>
      <right style="thin"/>
      <top style="thin"/>
      <bottom style="medium"/>
    </border>
    <border>
      <left/>
      <right style="thin"/>
      <top style="thin"/>
      <bottom/>
    </border>
    <border>
      <left style="medium"/>
      <right style="thin"/>
      <top style="medium"/>
      <bottom style="thin"/>
    </border>
    <border>
      <left/>
      <right style="thin"/>
      <top style="medium"/>
      <bottom style="thin"/>
    </border>
    <border>
      <left style="thin"/>
      <right style="thin"/>
      <top/>
      <bottom style="medium"/>
    </border>
    <border>
      <left style="medium"/>
      <right style="medium"/>
      <top style="thin"/>
      <bottom style="thin"/>
    </border>
    <border>
      <left style="medium"/>
      <right style="medium"/>
      <top style="thin"/>
      <bottom style="medium"/>
    </border>
    <border>
      <left/>
      <right style="thin"/>
      <top/>
      <bottom style="thin"/>
    </border>
    <border>
      <left/>
      <right style="thin"/>
      <top style="thin"/>
      <bottom style="medium"/>
    </border>
    <border>
      <left style="medium"/>
      <right style="medium"/>
      <top/>
      <bottom style="thin"/>
    </border>
    <border>
      <left style="thin"/>
      <right style="medium"/>
      <top/>
      <bottom style="medium"/>
    </border>
    <border>
      <left/>
      <right/>
      <top style="thin"/>
      <bottom/>
    </border>
    <border>
      <left/>
      <right/>
      <top/>
      <bottom style="thin"/>
    </border>
    <border>
      <left style="thin"/>
      <right/>
      <top style="thin"/>
      <bottom style="thin"/>
    </border>
    <border>
      <left style="thin"/>
      <right/>
      <top style="medium"/>
      <bottom style="thin"/>
    </border>
    <border>
      <left/>
      <right/>
      <top style="thin"/>
      <bottom style="thin"/>
    </border>
    <border>
      <left style="thin"/>
      <right/>
      <top style="thin"/>
      <bottom style="medium"/>
    </border>
    <border>
      <left style="thin"/>
      <right/>
      <top/>
      <bottom style="thin"/>
    </border>
    <border>
      <left style="thin"/>
      <right/>
      <top style="thin"/>
      <bottom/>
    </border>
    <border>
      <left style="medium"/>
      <right style="thin"/>
      <top style="thin"/>
      <bottom style="thin"/>
    </border>
    <border>
      <left style="medium"/>
      <right style="thin"/>
      <top style="thin"/>
      <bottom style="medium"/>
    </border>
    <border>
      <left/>
      <right/>
      <top style="thin"/>
      <bottom style="medium"/>
    </border>
    <border>
      <left style="medium"/>
      <right style="thin"/>
      <top/>
      <bottom style="thin"/>
    </border>
    <border>
      <left/>
      <right style="medium"/>
      <top style="thin"/>
      <bottom style="medium"/>
    </border>
    <border>
      <left style="medium"/>
      <right/>
      <top style="medium"/>
      <bottom style="thin"/>
    </border>
    <border>
      <left/>
      <right/>
      <top style="medium"/>
      <bottom style="thin"/>
    </border>
    <border>
      <left style="medium"/>
      <right/>
      <top style="thin"/>
      <bottom style="thin"/>
    </border>
    <border>
      <left/>
      <right style="medium"/>
      <top style="thin"/>
      <bottom style="thin"/>
    </border>
    <border>
      <left style="medium"/>
      <right/>
      <top style="medium"/>
      <bottom/>
    </border>
    <border>
      <left/>
      <right/>
      <top style="medium"/>
      <bottom/>
    </border>
    <border>
      <left/>
      <right style="thin"/>
      <top style="medium"/>
      <bottom/>
    </border>
    <border>
      <left/>
      <right style="thin"/>
      <top/>
      <bottom/>
    </border>
    <border>
      <left/>
      <right style="thin"/>
      <top/>
      <bottom style="medium"/>
    </border>
    <border>
      <left/>
      <right style="medium"/>
      <top style="medium"/>
      <bottom style="thin"/>
    </border>
    <border>
      <left style="thin"/>
      <right style="thin"/>
      <top style="medium"/>
      <bottom/>
    </border>
    <border>
      <left style="medium"/>
      <right style="medium"/>
      <top/>
      <bottom/>
    </border>
    <border>
      <left style="medium"/>
      <right style="medium"/>
      <top style="medium"/>
      <bottom/>
    </border>
    <border>
      <left style="medium"/>
      <right/>
      <top/>
      <bottom style="thin"/>
    </border>
    <border>
      <left style="medium"/>
      <right/>
      <top style="thin"/>
      <bottom/>
    </border>
    <border>
      <left style="thin"/>
      <right style="medium"/>
      <top style="medium"/>
      <bottom/>
    </border>
    <border>
      <left style="thin"/>
      <right style="medium"/>
      <top/>
      <bottom/>
    </border>
    <border>
      <left style="thin"/>
      <right style="medium"/>
      <top style="thin"/>
      <bottom/>
    </border>
    <border>
      <left style="medium"/>
      <right style="thin"/>
      <top style="thin"/>
      <bottom/>
    </border>
    <border>
      <left/>
      <right style="medium"/>
      <top/>
      <bottom style="thin"/>
    </border>
    <border>
      <left style="medium"/>
      <right style="thin"/>
      <top style="medium"/>
      <bottom/>
    </border>
    <border>
      <left style="medium"/>
      <right style="thin"/>
      <top/>
      <bottom/>
    </border>
    <border>
      <left style="medium"/>
      <right style="thin"/>
      <top/>
      <bottom style="medium"/>
    </border>
    <border>
      <left style="medium"/>
      <right/>
      <top style="thin"/>
      <bottom style="medium"/>
    </border>
    <border>
      <left style="medium"/>
      <right style="medium"/>
      <top style="thin"/>
      <bottom/>
    </border>
    <border>
      <left style="thin"/>
      <right/>
      <top style="medium"/>
      <bottom/>
    </border>
    <border>
      <left/>
      <right style="medium"/>
      <top style="medium"/>
      <bottom/>
    </border>
    <border>
      <left style="thin"/>
      <right/>
      <top/>
      <bottom/>
    </border>
    <border>
      <left style="thin"/>
      <right/>
      <top/>
      <bottom style="medium"/>
    </border>
    <border>
      <left/>
      <right style="medium"/>
      <top/>
      <bottom style="medium"/>
    </border>
    <border>
      <left style="medium"/>
      <right style="medium"/>
      <top/>
      <bottom style="medium"/>
    </border>
    <border>
      <left style="medium"/>
      <right style="medium"/>
      <top style="medium"/>
      <bottom style="thin"/>
    </border>
    <border>
      <left/>
      <right style="medium"/>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8" fontId="1"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1" fillId="0" borderId="0" applyFont="0" applyFill="0" applyBorder="0" applyAlignment="0" applyProtection="0"/>
    <xf numFmtId="174" fontId="1" fillId="0" borderId="0" applyFont="0" applyFill="0" applyBorder="0" applyAlignment="0" applyProtection="0"/>
    <xf numFmtId="166" fontId="0" fillId="0" borderId="0" applyFont="0" applyFill="0" applyBorder="0" applyAlignment="0" applyProtection="0"/>
    <xf numFmtId="175" fontId="1" fillId="0" borderId="0" applyFont="0" applyFill="0" applyBorder="0" applyAlignment="0" applyProtection="0"/>
    <xf numFmtId="168"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69" fontId="2" fillId="0" borderId="0" applyFont="0" applyFill="0" applyBorder="0" applyAlignment="0" applyProtection="0"/>
    <xf numFmtId="175" fontId="1"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0" fontId="1" fillId="0" borderId="0">
      <alignment/>
      <protection/>
    </xf>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0" fontId="33" fillId="0" borderId="0">
      <alignment/>
      <protection/>
    </xf>
    <xf numFmtId="9" fontId="2" fillId="0" borderId="0" applyFont="0" applyFill="0" applyBorder="0" applyAlignment="0" applyProtection="0"/>
    <xf numFmtId="9" fontId="0" fillId="0" borderId="0" applyFont="0" applyFill="0" applyBorder="0" applyAlignment="0" applyProtection="0"/>
  </cellStyleXfs>
  <cellXfs count="736">
    <xf numFmtId="0" fontId="0" fillId="0" borderId="0" xfId="0"/>
    <xf numFmtId="0" fontId="0" fillId="0" borderId="0" xfId="0" applyFill="1"/>
    <xf numFmtId="0" fontId="5" fillId="0" borderId="0" xfId="35"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15" fillId="0" borderId="0" xfId="0" applyFont="1" applyFill="1"/>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11" fillId="3" borderId="0" xfId="35" applyFont="1" applyFill="1" applyAlignment="1">
      <alignment vertical="center"/>
      <protection/>
    </xf>
    <xf numFmtId="0" fontId="11" fillId="0" borderId="0" xfId="35" applyFont="1" applyAlignment="1">
      <alignment vertical="center"/>
      <protection/>
    </xf>
    <xf numFmtId="0" fontId="16"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10" fontId="17" fillId="2" borderId="0" xfId="35" applyNumberFormat="1" applyFont="1" applyFill="1" applyBorder="1" applyAlignment="1">
      <alignment horizontal="center" vertical="center"/>
      <protection/>
    </xf>
    <xf numFmtId="10" fontId="1" fillId="3" borderId="0" xfId="35" applyNumberForma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11" fillId="0" borderId="0" xfId="0" applyFont="1" applyFill="1"/>
    <xf numFmtId="0" fontId="0" fillId="0" borderId="0" xfId="0" applyFill="1" applyAlignment="1">
      <alignment horizontal="center"/>
    </xf>
    <xf numFmtId="0" fontId="0" fillId="0" borderId="0" xfId="0" applyFill="1" applyAlignment="1">
      <alignment horizontal="center"/>
    </xf>
    <xf numFmtId="0" fontId="0" fillId="0" borderId="1" xfId="0" applyFill="1" applyBorder="1"/>
    <xf numFmtId="0" fontId="0" fillId="0" borderId="2" xfId="0" applyFill="1" applyBorder="1"/>
    <xf numFmtId="0" fontId="22" fillId="0" borderId="0" xfId="0" applyFont="1" applyFill="1" applyAlignment="1">
      <alignment horizontal="center" vertical="center"/>
    </xf>
    <xf numFmtId="0" fontId="5" fillId="2" borderId="3"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23" fillId="2" borderId="0" xfId="0" applyFont="1" applyFill="1" applyBorder="1"/>
    <xf numFmtId="0" fontId="23" fillId="2" borderId="4" xfId="0" applyFont="1" applyFill="1" applyBorder="1"/>
    <xf numFmtId="9" fontId="0" fillId="0" borderId="0" xfId="40" applyFont="1" applyFill="1" applyAlignment="1">
      <alignment horizontal="center" vertical="center"/>
    </xf>
    <xf numFmtId="2" fontId="0" fillId="0" borderId="0" xfId="0" applyNumberFormat="1" applyFill="1" applyAlignment="1">
      <alignment horizontal="center" vertical="center"/>
    </xf>
    <xf numFmtId="37" fontId="25" fillId="2" borderId="5" xfId="28" applyNumberFormat="1" applyFont="1" applyFill="1" applyBorder="1" applyAlignment="1">
      <alignment horizontal="center" vertical="center"/>
    </xf>
    <xf numFmtId="9" fontId="1" fillId="2" borderId="5" xfId="40" applyFont="1" applyFill="1" applyBorder="1" applyAlignment="1">
      <alignment horizontal="center" vertical="center" wrapText="1"/>
    </xf>
    <xf numFmtId="3" fontId="1" fillId="2" borderId="6" xfId="0" applyNumberFormat="1" applyFont="1" applyFill="1" applyBorder="1" applyAlignment="1">
      <alignment horizontal="center" vertical="center" wrapText="1"/>
    </xf>
    <xf numFmtId="9" fontId="1" fillId="0" borderId="6" xfId="40" applyFont="1" applyFill="1" applyBorder="1" applyAlignment="1">
      <alignment horizontal="center" vertical="center" wrapText="1"/>
    </xf>
    <xf numFmtId="9" fontId="24" fillId="0" borderId="6" xfId="40" applyFont="1" applyFill="1" applyBorder="1" applyAlignment="1">
      <alignment horizontal="center" vertical="center"/>
    </xf>
    <xf numFmtId="176" fontId="24" fillId="0" borderId="5" xfId="22" applyNumberFormat="1" applyFont="1" applyFill="1" applyBorder="1" applyAlignment="1">
      <alignment horizontal="center" vertical="center"/>
    </xf>
    <xf numFmtId="173" fontId="26" fillId="0" borderId="5" xfId="0" applyNumberFormat="1" applyFont="1" applyFill="1" applyBorder="1" applyAlignment="1">
      <alignment horizontal="center" vertical="center"/>
    </xf>
    <xf numFmtId="173" fontId="26" fillId="0" borderId="7" xfId="0" applyNumberFormat="1" applyFont="1" applyFill="1" applyBorder="1" applyAlignment="1">
      <alignment horizontal="center" vertical="center"/>
    </xf>
    <xf numFmtId="9" fontId="25" fillId="2" borderId="5" xfId="40" applyFont="1" applyFill="1" applyBorder="1" applyAlignment="1">
      <alignment horizontal="center" vertical="center"/>
    </xf>
    <xf numFmtId="0" fontId="1" fillId="0" borderId="0" xfId="38" applyBorder="1">
      <alignment/>
      <protection/>
    </xf>
    <xf numFmtId="0" fontId="1" fillId="0" borderId="0" xfId="38" applyBorder="1" applyAlignment="1">
      <alignment vertical="center" wrapText="1"/>
      <protection/>
    </xf>
    <xf numFmtId="0" fontId="1" fillId="0" borderId="0" xfId="38" applyBorder="1" applyAlignment="1">
      <alignment wrapText="1"/>
      <protection/>
    </xf>
    <xf numFmtId="0" fontId="11" fillId="0" borderId="0" xfId="48" applyFont="1" applyBorder="1" applyAlignment="1">
      <alignment vertical="center" wrapText="1"/>
      <protection/>
    </xf>
    <xf numFmtId="0" fontId="11" fillId="0" borderId="0" xfId="38" applyFont="1" applyBorder="1" applyAlignment="1">
      <alignment vertical="center" wrapText="1"/>
      <protection/>
    </xf>
    <xf numFmtId="3" fontId="28" fillId="0" borderId="8" xfId="38" applyNumberFormat="1" applyFont="1" applyFill="1" applyBorder="1" applyAlignment="1">
      <alignment horizontal="center" vertical="center" wrapText="1"/>
      <protection/>
    </xf>
    <xf numFmtId="3" fontId="28" fillId="2" borderId="8" xfId="38" applyNumberFormat="1" applyFont="1" applyFill="1" applyBorder="1" applyAlignment="1">
      <alignment horizontal="center" vertical="center" wrapText="1"/>
      <protection/>
    </xf>
    <xf numFmtId="3" fontId="28" fillId="0" borderId="9" xfId="38" applyNumberFormat="1" applyFont="1" applyFill="1" applyBorder="1" applyAlignment="1">
      <alignment horizontal="center" vertical="center" wrapText="1"/>
      <protection/>
    </xf>
    <xf numFmtId="3" fontId="28" fillId="2" borderId="9" xfId="38" applyNumberFormat="1" applyFont="1" applyFill="1" applyBorder="1" applyAlignment="1">
      <alignment horizontal="center" vertical="center" wrapText="1"/>
      <protection/>
    </xf>
    <xf numFmtId="169" fontId="1" fillId="2" borderId="0" xfId="24" applyFont="1" applyFill="1" applyBorder="1"/>
    <xf numFmtId="0" fontId="1" fillId="2" borderId="0" xfId="38" applyFill="1" applyBorder="1">
      <alignment/>
      <protection/>
    </xf>
    <xf numFmtId="0" fontId="1" fillId="2" borderId="0" xfId="38" applyFill="1" applyBorder="1" applyAlignment="1">
      <alignment vertical="center" wrapText="1"/>
      <protection/>
    </xf>
    <xf numFmtId="0" fontId="1" fillId="2" borderId="0" xfId="38" applyFill="1" applyBorder="1" applyAlignment="1">
      <alignment wrapText="1"/>
      <protection/>
    </xf>
    <xf numFmtId="0" fontId="1" fillId="4" borderId="0" xfId="38" applyFill="1" applyBorder="1">
      <alignment/>
      <protection/>
    </xf>
    <xf numFmtId="0" fontId="1" fillId="2" borderId="0" xfId="38" applyFill="1">
      <alignment/>
      <protection/>
    </xf>
    <xf numFmtId="179" fontId="1" fillId="2" borderId="0" xfId="38" applyNumberFormat="1" applyFill="1">
      <alignment/>
      <protection/>
    </xf>
    <xf numFmtId="169" fontId="1" fillId="0" borderId="0" xfId="24" applyFont="1" applyBorder="1"/>
    <xf numFmtId="168" fontId="28" fillId="2" borderId="10" xfId="28" applyFont="1" applyFill="1" applyBorder="1" applyAlignment="1">
      <alignment horizontal="center" vertical="center" wrapText="1"/>
    </xf>
    <xf numFmtId="181" fontId="28" fillId="2" borderId="11" xfId="28" applyNumberFormat="1" applyFont="1" applyFill="1" applyBorder="1" applyAlignment="1">
      <alignment horizontal="center" vertical="center" wrapText="1"/>
    </xf>
    <xf numFmtId="0" fontId="25" fillId="0" borderId="5" xfId="0" applyFont="1" applyFill="1" applyBorder="1" applyAlignment="1">
      <alignment horizontal="right" vertical="center"/>
    </xf>
    <xf numFmtId="173" fontId="26" fillId="0" borderId="12" xfId="0" applyNumberFormat="1" applyFont="1" applyFill="1" applyBorder="1" applyAlignment="1">
      <alignment horizontal="center" vertical="center"/>
    </xf>
    <xf numFmtId="9" fontId="25" fillId="0" borderId="5" xfId="40" applyFont="1" applyFill="1" applyBorder="1" applyAlignment="1">
      <alignment horizontal="center" vertical="center"/>
    </xf>
    <xf numFmtId="37" fontId="25" fillId="2" borderId="13" xfId="28" applyNumberFormat="1" applyFont="1" applyFill="1" applyBorder="1" applyAlignment="1">
      <alignment horizontal="center" vertical="center"/>
    </xf>
    <xf numFmtId="3" fontId="1" fillId="2" borderId="14" xfId="29" applyNumberFormat="1" applyFont="1" applyFill="1" applyBorder="1" applyAlignment="1">
      <alignment horizontal="center" vertical="center" wrapText="1"/>
    </xf>
    <xf numFmtId="37" fontId="25" fillId="2" borderId="6" xfId="28" applyNumberFormat="1" applyFont="1" applyFill="1" applyBorder="1" applyAlignment="1">
      <alignment horizontal="center" vertical="center"/>
    </xf>
    <xf numFmtId="37" fontId="25" fillId="2" borderId="15" xfId="28" applyNumberFormat="1" applyFont="1" applyFill="1" applyBorder="1" applyAlignment="1">
      <alignment horizontal="center" vertical="center"/>
    </xf>
    <xf numFmtId="37" fontId="1" fillId="2" borderId="5" xfId="29" applyNumberFormat="1" applyFont="1" applyFill="1" applyBorder="1" applyAlignment="1">
      <alignment horizontal="center" vertical="center"/>
    </xf>
    <xf numFmtId="37" fontId="24" fillId="0" borderId="5" xfId="0" applyNumberFormat="1" applyFont="1" applyFill="1" applyBorder="1" applyAlignment="1">
      <alignment horizontal="center" vertical="center"/>
    </xf>
    <xf numFmtId="37" fontId="24" fillId="0" borderId="7" xfId="0" applyNumberFormat="1" applyFont="1" applyFill="1" applyBorder="1" applyAlignment="1">
      <alignment horizontal="center" vertical="center"/>
    </xf>
    <xf numFmtId="3" fontId="1" fillId="5" borderId="15" xfId="0" applyNumberFormat="1" applyFont="1" applyFill="1" applyBorder="1" applyAlignment="1">
      <alignment horizontal="center" vertical="center" wrapText="1"/>
    </xf>
    <xf numFmtId="37" fontId="0" fillId="0" borderId="0" xfId="0" applyNumberFormat="1" applyFill="1" applyAlignment="1">
      <alignment horizontal="center" vertical="center"/>
    </xf>
    <xf numFmtId="37" fontId="25" fillId="0" borderId="5" xfId="28" applyNumberFormat="1" applyFont="1" applyFill="1" applyBorder="1" applyAlignment="1">
      <alignment horizontal="center" vertical="center"/>
    </xf>
    <xf numFmtId="9" fontId="24" fillId="0" borderId="5" xfId="40" applyFont="1" applyFill="1" applyBorder="1" applyAlignment="1">
      <alignment horizontal="center" vertical="center"/>
    </xf>
    <xf numFmtId="180" fontId="25" fillId="0" borderId="5" xfId="28" applyNumberFormat="1" applyFont="1" applyFill="1" applyBorder="1" applyAlignment="1">
      <alignment horizontal="right" vertical="center"/>
    </xf>
    <xf numFmtId="9" fontId="1" fillId="0" borderId="5" xfId="40" applyFont="1" applyFill="1" applyBorder="1" applyAlignment="1">
      <alignment horizontal="center" vertical="center" wrapText="1"/>
    </xf>
    <xf numFmtId="176" fontId="24" fillId="0" borderId="15" xfId="22" applyNumberFormat="1" applyFont="1" applyFill="1" applyBorder="1" applyAlignment="1">
      <alignment horizontal="center" vertical="center"/>
    </xf>
    <xf numFmtId="3" fontId="1" fillId="0" borderId="6" xfId="0" applyNumberFormat="1" applyFont="1" applyFill="1" applyBorder="1" applyAlignment="1">
      <alignment horizontal="center" vertical="center" wrapText="1"/>
    </xf>
    <xf numFmtId="2" fontId="24" fillId="0" borderId="5" xfId="40" applyNumberFormat="1" applyFont="1" applyFill="1" applyBorder="1" applyAlignment="1">
      <alignment horizontal="center" vertical="center"/>
    </xf>
    <xf numFmtId="172" fontId="25" fillId="0" borderId="5" xfId="0" applyNumberFormat="1" applyFont="1" applyFill="1" applyBorder="1" applyAlignment="1">
      <alignment horizontal="right" vertical="center"/>
    </xf>
    <xf numFmtId="3" fontId="1" fillId="0" borderId="14" xfId="29" applyNumberFormat="1" applyFont="1" applyFill="1" applyBorder="1" applyAlignment="1">
      <alignment horizontal="center" vertical="center" wrapText="1"/>
    </xf>
    <xf numFmtId="37" fontId="25" fillId="0" borderId="16" xfId="28" applyNumberFormat="1" applyFont="1" applyFill="1" applyBorder="1" applyAlignment="1">
      <alignment horizontal="center" vertical="center"/>
    </xf>
    <xf numFmtId="37" fontId="25" fillId="0" borderId="13" xfId="28" applyNumberFormat="1" applyFont="1" applyFill="1" applyBorder="1" applyAlignment="1">
      <alignment horizontal="center" vertical="center"/>
    </xf>
    <xf numFmtId="37" fontId="25" fillId="0" borderId="6" xfId="28" applyNumberFormat="1" applyFont="1" applyFill="1" applyBorder="1" applyAlignment="1">
      <alignment horizontal="center" vertical="center"/>
    </xf>
    <xf numFmtId="37" fontId="25" fillId="0" borderId="15" xfId="28" applyNumberFormat="1" applyFont="1" applyFill="1" applyBorder="1" applyAlignment="1">
      <alignment horizontal="center" vertical="center"/>
    </xf>
    <xf numFmtId="2" fontId="25" fillId="0" borderId="5" xfId="0" applyNumberFormat="1" applyFont="1" applyFill="1" applyBorder="1" applyAlignment="1">
      <alignment horizontal="right" vertical="center"/>
    </xf>
    <xf numFmtId="3" fontId="1" fillId="0" borderId="15" xfId="0" applyNumberFormat="1"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6" xfId="0" applyFont="1" applyFill="1" applyBorder="1" applyAlignment="1">
      <alignment horizontal="justify" vertical="center" wrapText="1"/>
    </xf>
    <xf numFmtId="0" fontId="7" fillId="0" borderId="12" xfId="0" applyFont="1" applyFill="1" applyBorder="1" applyAlignment="1">
      <alignment horizontal="justify" vertical="center"/>
    </xf>
    <xf numFmtId="0" fontId="7" fillId="0" borderId="12" xfId="0" applyFont="1" applyFill="1" applyBorder="1" applyAlignment="1">
      <alignment horizontal="justify" vertical="center" wrapText="1"/>
    </xf>
    <xf numFmtId="0" fontId="7" fillId="0" borderId="12" xfId="0" applyFont="1" applyFill="1" applyBorder="1" applyAlignment="1">
      <alignment horizontal="center" vertical="center"/>
    </xf>
    <xf numFmtId="9" fontId="7" fillId="0" borderId="12" xfId="40" applyFont="1" applyFill="1" applyBorder="1" applyAlignment="1">
      <alignment horizontal="center" vertical="center"/>
    </xf>
    <xf numFmtId="9" fontId="7" fillId="0" borderId="12" xfId="40" applyFont="1" applyFill="1" applyBorder="1" applyAlignment="1">
      <alignment horizontal="left" vertical="center"/>
    </xf>
    <xf numFmtId="0" fontId="7" fillId="0" borderId="0" xfId="0" applyFont="1" applyFill="1"/>
    <xf numFmtId="2" fontId="25" fillId="0" borderId="5" xfId="28" applyNumberFormat="1" applyFont="1" applyFill="1" applyBorder="1" applyAlignment="1">
      <alignment horizontal="center" vertical="center"/>
    </xf>
    <xf numFmtId="3" fontId="1" fillId="0" borderId="18" xfId="0" applyNumberFormat="1" applyFont="1" applyFill="1" applyBorder="1" applyAlignment="1">
      <alignment horizontal="center" vertical="center" wrapText="1"/>
    </xf>
    <xf numFmtId="182" fontId="25" fillId="0" borderId="5" xfId="28" applyNumberFormat="1" applyFont="1" applyFill="1" applyBorder="1" applyAlignment="1">
      <alignment horizontal="center" vertical="center"/>
    </xf>
    <xf numFmtId="177" fontId="24" fillId="0" borderId="5" xfId="40" applyNumberFormat="1" applyFont="1" applyFill="1" applyBorder="1" applyAlignment="1">
      <alignment horizontal="center" vertical="center"/>
    </xf>
    <xf numFmtId="2" fontId="24" fillId="0" borderId="14" xfId="40" applyNumberFormat="1" applyFont="1" applyFill="1" applyBorder="1" applyAlignment="1">
      <alignment horizontal="center" vertical="center"/>
    </xf>
    <xf numFmtId="173" fontId="24" fillId="0" borderId="5" xfId="40" applyNumberFormat="1" applyFont="1" applyFill="1" applyBorder="1" applyAlignment="1">
      <alignment horizontal="center" vertical="center"/>
    </xf>
    <xf numFmtId="2" fontId="24" fillId="0" borderId="5" xfId="0" applyNumberFormat="1" applyFont="1" applyFill="1" applyBorder="1" applyAlignment="1">
      <alignment horizontal="center" vertical="center"/>
    </xf>
    <xf numFmtId="37" fontId="1" fillId="0" borderId="5" xfId="28" applyNumberFormat="1" applyFont="1" applyFill="1" applyBorder="1" applyAlignment="1">
      <alignment horizontal="center" vertical="center"/>
    </xf>
    <xf numFmtId="37" fontId="25" fillId="0" borderId="5" xfId="29" applyNumberFormat="1" applyFont="1" applyFill="1" applyBorder="1" applyAlignment="1">
      <alignment horizontal="center" vertical="center"/>
    </xf>
    <xf numFmtId="0" fontId="4" fillId="0" borderId="5" xfId="0" applyFont="1" applyFill="1" applyBorder="1" applyAlignment="1">
      <alignment horizontal="left" vertical="top" wrapText="1"/>
    </xf>
    <xf numFmtId="37" fontId="0" fillId="0" borderId="0" xfId="0" applyNumberFormat="1" applyFill="1" applyAlignment="1">
      <alignment horizontal="center"/>
    </xf>
    <xf numFmtId="1" fontId="19" fillId="2" borderId="7" xfId="0" applyNumberFormat="1" applyFont="1" applyFill="1" applyBorder="1" applyAlignment="1">
      <alignment horizontal="center" vertical="center" wrapText="1"/>
    </xf>
    <xf numFmtId="1" fontId="19" fillId="2" borderId="5" xfId="0" applyNumberFormat="1" applyFont="1" applyFill="1" applyBorder="1" applyAlignment="1">
      <alignment horizontal="center" vertical="center" wrapText="1"/>
    </xf>
    <xf numFmtId="1" fontId="19" fillId="2" borderId="15" xfId="0" applyNumberFormat="1" applyFont="1" applyFill="1" applyBorder="1" applyAlignment="1">
      <alignment horizontal="center" vertical="center" wrapText="1"/>
    </xf>
    <xf numFmtId="0" fontId="9" fillId="2" borderId="0" xfId="38" applyFont="1" applyFill="1" applyBorder="1" applyAlignment="1">
      <alignment horizontal="center" vertical="center"/>
      <protection/>
    </xf>
    <xf numFmtId="173" fontId="26" fillId="0" borderId="19" xfId="0" applyNumberFormat="1" applyFont="1" applyFill="1" applyBorder="1" applyAlignment="1">
      <alignment horizontal="center" vertical="center"/>
    </xf>
    <xf numFmtId="173" fontId="26" fillId="0" borderId="15" xfId="0" applyNumberFormat="1" applyFont="1" applyFill="1" applyBorder="1" applyAlignment="1">
      <alignment horizontal="center" vertical="center"/>
    </xf>
    <xf numFmtId="9" fontId="11" fillId="0" borderId="5" xfId="43" applyFont="1" applyFill="1" applyBorder="1" applyAlignment="1">
      <alignment horizontal="center" vertical="center"/>
    </xf>
    <xf numFmtId="2" fontId="25" fillId="0" borderId="5" xfId="0" applyNumberFormat="1" applyFont="1" applyFill="1" applyBorder="1" applyAlignment="1">
      <alignment horizontal="center" vertical="center"/>
    </xf>
    <xf numFmtId="0" fontId="25" fillId="0" borderId="5" xfId="0" applyFont="1" applyFill="1" applyBorder="1" applyAlignment="1">
      <alignment horizontal="center" vertical="center"/>
    </xf>
    <xf numFmtId="178" fontId="1" fillId="0" borderId="14" xfId="29" applyNumberFormat="1" applyFont="1" applyFill="1" applyBorder="1" applyAlignment="1">
      <alignment horizontal="center" vertical="center" wrapText="1"/>
    </xf>
    <xf numFmtId="173" fontId="25" fillId="0" borderId="5" xfId="40" applyNumberFormat="1" applyFont="1" applyFill="1" applyBorder="1" applyAlignment="1">
      <alignment horizontal="center" vertical="center"/>
    </xf>
    <xf numFmtId="169" fontId="25" fillId="0" borderId="5" xfId="22" applyFont="1" applyFill="1" applyBorder="1" applyAlignment="1">
      <alignment horizontal="right" vertical="center"/>
    </xf>
    <xf numFmtId="9" fontId="28" fillId="0" borderId="11" xfId="62" applyFont="1" applyFill="1" applyBorder="1" applyAlignment="1">
      <alignment horizontal="center" vertical="center" wrapText="1"/>
    </xf>
    <xf numFmtId="10" fontId="28" fillId="0" borderId="11" xfId="62" applyNumberFormat="1" applyFont="1" applyFill="1" applyBorder="1" applyAlignment="1">
      <alignment horizontal="center" vertical="center" wrapText="1"/>
    </xf>
    <xf numFmtId="9" fontId="28" fillId="2" borderId="11" xfId="62" applyFont="1" applyFill="1" applyBorder="1" applyAlignment="1">
      <alignment horizontal="center" vertical="center" wrapText="1"/>
    </xf>
    <xf numFmtId="9" fontId="28" fillId="0" borderId="8" xfId="62" applyFont="1" applyFill="1" applyBorder="1" applyAlignment="1">
      <alignment horizontal="center" vertical="center" wrapText="1"/>
    </xf>
    <xf numFmtId="9" fontId="28" fillId="2" borderId="8" xfId="62" applyFont="1" applyFill="1" applyBorder="1" applyAlignment="1">
      <alignment horizontal="center" vertical="center" wrapText="1"/>
    </xf>
    <xf numFmtId="177" fontId="28" fillId="2" borderId="11" xfId="62" applyNumberFormat="1" applyFont="1" applyFill="1" applyBorder="1" applyAlignment="1">
      <alignment horizontal="center" vertical="center" wrapText="1"/>
    </xf>
    <xf numFmtId="177" fontId="28" fillId="0" borderId="11" xfId="62" applyNumberFormat="1" applyFont="1" applyFill="1" applyBorder="1" applyAlignment="1">
      <alignment horizontal="center" vertical="center" wrapText="1"/>
    </xf>
    <xf numFmtId="173" fontId="28" fillId="2" borderId="10" xfId="62" applyNumberFormat="1" applyFont="1" applyFill="1" applyBorder="1" applyAlignment="1">
      <alignment horizontal="center" vertical="center" wrapText="1"/>
    </xf>
    <xf numFmtId="173" fontId="28" fillId="0" borderId="10" xfId="62" applyNumberFormat="1" applyFont="1" applyFill="1" applyBorder="1" applyAlignment="1">
      <alignment horizontal="center" vertical="center" wrapText="1"/>
    </xf>
    <xf numFmtId="10" fontId="28" fillId="2" borderId="10" xfId="62" applyNumberFormat="1" applyFont="1" applyFill="1" applyBorder="1" applyAlignment="1">
      <alignment horizontal="center" vertical="center" wrapText="1"/>
    </xf>
    <xf numFmtId="9" fontId="28" fillId="2" borderId="10" xfId="62" applyFont="1" applyFill="1" applyBorder="1" applyAlignment="1">
      <alignment horizontal="center" vertical="center" wrapText="1"/>
    </xf>
    <xf numFmtId="173" fontId="19" fillId="0" borderId="5" xfId="0" applyNumberFormat="1" applyFont="1" applyFill="1" applyBorder="1" applyAlignment="1">
      <alignment horizontal="center" vertical="center"/>
    </xf>
    <xf numFmtId="173" fontId="26" fillId="0" borderId="13" xfId="0" applyNumberFormat="1" applyFont="1" applyFill="1" applyBorder="1" applyAlignment="1">
      <alignment horizontal="center" vertical="center"/>
    </xf>
    <xf numFmtId="169" fontId="28" fillId="0" borderId="11" xfId="22" applyFont="1" applyFill="1" applyBorder="1" applyAlignment="1">
      <alignment horizontal="center" vertical="center" wrapText="1"/>
    </xf>
    <xf numFmtId="10" fontId="26" fillId="0" borderId="5" xfId="0" applyNumberFormat="1" applyFont="1" applyFill="1" applyBorder="1" applyAlignment="1">
      <alignment horizontal="center" vertical="center"/>
    </xf>
    <xf numFmtId="173" fontId="19" fillId="0" borderId="13" xfId="0" applyNumberFormat="1" applyFont="1" applyFill="1" applyBorder="1" applyAlignment="1">
      <alignment horizontal="center" vertical="center"/>
    </xf>
    <xf numFmtId="9" fontId="11" fillId="0" borderId="15" xfId="43" applyFont="1" applyFill="1" applyBorder="1" applyAlignment="1">
      <alignment horizontal="center" vertical="center"/>
    </xf>
    <xf numFmtId="0" fontId="4" fillId="0" borderId="5" xfId="0" applyFont="1" applyFill="1" applyBorder="1" applyAlignment="1">
      <alignment horizontal="center" vertical="center" wrapText="1"/>
    </xf>
    <xf numFmtId="0" fontId="12" fillId="6" borderId="19" xfId="38" applyFont="1" applyFill="1" applyBorder="1" applyAlignment="1">
      <alignment horizontal="center" vertical="center" wrapText="1"/>
      <protection/>
    </xf>
    <xf numFmtId="0" fontId="12" fillId="6" borderId="15" xfId="38" applyFont="1" applyFill="1" applyBorder="1" applyAlignment="1">
      <alignment horizontal="center" vertical="center" wrapText="1"/>
      <protection/>
    </xf>
    <xf numFmtId="0" fontId="12" fillId="6" borderId="15" xfId="38" applyFont="1" applyFill="1" applyBorder="1" applyAlignment="1">
      <alignment horizontal="center" vertical="center"/>
      <protection/>
    </xf>
    <xf numFmtId="0" fontId="12" fillId="6" borderId="9" xfId="38" applyFont="1" applyFill="1" applyBorder="1" applyAlignment="1">
      <alignment horizontal="center" vertical="center" wrapText="1"/>
      <protection/>
    </xf>
    <xf numFmtId="173" fontId="18" fillId="6" borderId="6" xfId="0" applyNumberFormat="1" applyFont="1" applyFill="1" applyBorder="1" applyAlignment="1">
      <alignment vertical="center"/>
    </xf>
    <xf numFmtId="173" fontId="18" fillId="7" borderId="5" xfId="0" applyNumberFormat="1" applyFont="1" applyFill="1" applyBorder="1" applyAlignment="1">
      <alignment vertical="center"/>
    </xf>
    <xf numFmtId="173" fontId="18" fillId="6" borderId="7" xfId="0" applyNumberFormat="1" applyFont="1" applyFill="1" applyBorder="1" applyAlignment="1">
      <alignment vertical="center"/>
    </xf>
    <xf numFmtId="0" fontId="40" fillId="7" borderId="20" xfId="38" applyFont="1" applyFill="1" applyBorder="1" applyAlignment="1">
      <alignment horizontal="left" vertical="center" wrapText="1"/>
      <protection/>
    </xf>
    <xf numFmtId="0" fontId="40" fillId="6" borderId="21" xfId="38" applyFont="1" applyFill="1" applyBorder="1" applyAlignment="1">
      <alignment horizontal="left" vertical="center" wrapText="1"/>
      <protection/>
    </xf>
    <xf numFmtId="0" fontId="40" fillId="6" borderId="7" xfId="38" applyFont="1" applyFill="1" applyBorder="1" applyAlignment="1">
      <alignment horizontal="left" vertical="center" wrapText="1"/>
      <protection/>
    </xf>
    <xf numFmtId="0" fontId="40" fillId="7" borderId="5" xfId="38" applyFont="1" applyFill="1" applyBorder="1" applyAlignment="1">
      <alignment horizontal="left" vertical="center" wrapText="1"/>
      <protection/>
    </xf>
    <xf numFmtId="0" fontId="40" fillId="6" borderId="15" xfId="38" applyFont="1" applyFill="1" applyBorder="1" applyAlignment="1">
      <alignment horizontal="left" vertical="center" wrapText="1"/>
      <protection/>
    </xf>
    <xf numFmtId="43" fontId="40" fillId="6" borderId="22" xfId="38" applyNumberFormat="1" applyFont="1" applyFill="1" applyBorder="1" applyAlignment="1">
      <alignment horizontal="left" vertical="center" wrapText="1"/>
      <protection/>
    </xf>
    <xf numFmtId="43" fontId="40" fillId="7" borderId="14" xfId="38" applyNumberFormat="1" applyFont="1" applyFill="1" applyBorder="1" applyAlignment="1">
      <alignment horizontal="left" vertical="center" wrapText="1"/>
      <protection/>
    </xf>
    <xf numFmtId="43" fontId="40" fillId="6" borderId="23" xfId="38" applyNumberFormat="1" applyFont="1" applyFill="1" applyBorder="1" applyAlignment="1">
      <alignment horizontal="left" vertical="center" wrapText="1"/>
      <protection/>
    </xf>
    <xf numFmtId="0" fontId="34" fillId="2" borderId="0" xfId="0" applyFont="1" applyFill="1"/>
    <xf numFmtId="0" fontId="41" fillId="2" borderId="0" xfId="35" applyFont="1" applyFill="1" applyBorder="1" applyProtection="1">
      <alignment/>
      <protection locked="0"/>
    </xf>
    <xf numFmtId="0" fontId="42" fillId="2" borderId="0" xfId="35" applyFont="1" applyFill="1" applyBorder="1" applyAlignment="1" applyProtection="1">
      <alignment horizontal="center"/>
      <protection locked="0"/>
    </xf>
    <xf numFmtId="0" fontId="34" fillId="8" borderId="5" xfId="0" applyFont="1" applyFill="1" applyBorder="1" applyAlignment="1">
      <alignment horizontal="center" vertical="center"/>
    </xf>
    <xf numFmtId="0" fontId="0" fillId="0" borderId="5" xfId="0" applyFill="1" applyBorder="1" applyAlignment="1">
      <alignment horizontal="center" vertical="center"/>
    </xf>
    <xf numFmtId="0" fontId="40" fillId="6" borderId="24" xfId="38" applyFont="1" applyFill="1" applyBorder="1" applyAlignment="1">
      <alignment horizontal="left" vertical="center" wrapText="1"/>
      <protection/>
    </xf>
    <xf numFmtId="173" fontId="18" fillId="7" borderId="15" xfId="0" applyNumberFormat="1" applyFont="1" applyFill="1" applyBorder="1" applyAlignment="1">
      <alignment vertical="center"/>
    </xf>
    <xf numFmtId="169" fontId="28" fillId="0" borderId="9" xfId="22" applyFont="1" applyFill="1" applyBorder="1" applyAlignment="1">
      <alignment horizontal="center" vertical="center" wrapText="1"/>
    </xf>
    <xf numFmtId="0" fontId="12" fillId="6" borderId="15" xfId="35" applyFont="1" applyFill="1" applyBorder="1" applyAlignment="1">
      <alignment horizontal="center" vertical="center" textRotation="90" wrapText="1"/>
      <protection/>
    </xf>
    <xf numFmtId="10" fontId="1" fillId="6" borderId="15" xfId="35" applyNumberFormat="1" applyFont="1" applyFill="1" applyBorder="1" applyAlignment="1">
      <alignment horizontal="center" vertical="center" wrapText="1"/>
      <protection/>
    </xf>
    <xf numFmtId="10" fontId="3" fillId="6" borderId="19" xfId="35" applyNumberFormat="1" applyFont="1" applyFill="1" applyBorder="1" applyAlignment="1">
      <alignment horizontal="center" vertical="center" wrapText="1"/>
      <protection/>
    </xf>
    <xf numFmtId="0" fontId="34" fillId="0" borderId="0" xfId="0" applyFont="1" applyFill="1"/>
    <xf numFmtId="0" fontId="43" fillId="0" borderId="0" xfId="0" applyFont="1" applyFill="1"/>
    <xf numFmtId="0" fontId="44" fillId="0" borderId="0" xfId="0" applyFont="1" applyFill="1"/>
    <xf numFmtId="0" fontId="5" fillId="6" borderId="15" xfId="0" applyFont="1" applyFill="1" applyBorder="1" applyAlignment="1">
      <alignment horizontal="center" vertical="center" wrapText="1"/>
    </xf>
    <xf numFmtId="0" fontId="14" fillId="6" borderId="7" xfId="0" applyFont="1" applyFill="1" applyBorder="1" applyAlignment="1" applyProtection="1">
      <alignment horizontal="left" vertical="center" wrapText="1"/>
      <protection locked="0"/>
    </xf>
    <xf numFmtId="0" fontId="14" fillId="7" borderId="5" xfId="0" applyFont="1" applyFill="1" applyBorder="1" applyAlignment="1" applyProtection="1">
      <alignment horizontal="left" vertical="center" wrapText="1"/>
      <protection locked="0"/>
    </xf>
    <xf numFmtId="0" fontId="14" fillId="6" borderId="15" xfId="0" applyFont="1" applyFill="1" applyBorder="1" applyAlignment="1" applyProtection="1">
      <alignment horizontal="left" vertical="center" wrapText="1"/>
      <protection locked="0"/>
    </xf>
    <xf numFmtId="0" fontId="45" fillId="8" borderId="5" xfId="0" applyFont="1" applyFill="1" applyBorder="1" applyAlignment="1">
      <alignment horizontal="center" vertical="center"/>
    </xf>
    <xf numFmtId="0" fontId="15" fillId="0" borderId="5" xfId="0" applyFont="1" applyFill="1" applyBorder="1" applyAlignment="1">
      <alignment horizontal="center" vertical="center"/>
    </xf>
    <xf numFmtId="2" fontId="1" fillId="3" borderId="0" xfId="35" applyNumberFormat="1" applyFill="1" applyAlignment="1">
      <alignment vertical="center"/>
      <protection/>
    </xf>
    <xf numFmtId="169" fontId="28" fillId="0" borderId="21" xfId="22" applyFont="1" applyFill="1" applyBorder="1" applyAlignment="1">
      <alignment horizontal="center" vertical="center" wrapText="1"/>
    </xf>
    <xf numFmtId="0" fontId="34" fillId="8" borderId="5" xfId="0" applyFont="1" applyFill="1" applyBorder="1" applyAlignment="1">
      <alignment horizontal="center" vertical="center"/>
    </xf>
    <xf numFmtId="0" fontId="0" fillId="0" borderId="5" xfId="0" applyFill="1" applyBorder="1" applyAlignment="1">
      <alignment horizontal="center" vertical="center"/>
    </xf>
    <xf numFmtId="0" fontId="3" fillId="6" borderId="15" xfId="35" applyFont="1" applyFill="1" applyBorder="1" applyAlignment="1">
      <alignment horizontal="center" vertical="center" wrapText="1"/>
      <protection/>
    </xf>
    <xf numFmtId="0" fontId="37" fillId="2" borderId="9" xfId="0" applyFont="1" applyFill="1" applyBorder="1" applyAlignment="1">
      <alignment horizontal="left" vertical="top" wrapText="1"/>
    </xf>
    <xf numFmtId="0" fontId="3" fillId="6" borderId="25" xfId="35" applyFont="1" applyFill="1" applyBorder="1" applyAlignment="1">
      <alignment horizontal="left" vertical="top" wrapText="1"/>
      <protection/>
    </xf>
    <xf numFmtId="10" fontId="10" fillId="2" borderId="0" xfId="35" applyNumberFormat="1" applyFont="1" applyFill="1" applyBorder="1" applyAlignment="1">
      <alignment horizontal="left" vertical="top"/>
      <protection/>
    </xf>
    <xf numFmtId="0" fontId="1" fillId="3" borderId="0" xfId="35" applyFill="1" applyAlignment="1">
      <alignment horizontal="left" vertical="top"/>
      <protection/>
    </xf>
    <xf numFmtId="180" fontId="25" fillId="0" borderId="5" xfId="29" applyNumberFormat="1" applyFont="1" applyFill="1" applyBorder="1" applyAlignment="1">
      <alignment horizontal="right" vertical="center"/>
    </xf>
    <xf numFmtId="176" fontId="24" fillId="0" borderId="5" xfId="24" applyNumberFormat="1" applyFont="1" applyFill="1" applyBorder="1" applyAlignment="1">
      <alignment horizontal="center" vertical="center"/>
    </xf>
    <xf numFmtId="9" fontId="1" fillId="9" borderId="7" xfId="40" applyFont="1" applyFill="1" applyBorder="1" applyAlignment="1">
      <alignment horizontal="center" vertical="center" wrapText="1"/>
    </xf>
    <xf numFmtId="37" fontId="25" fillId="9" borderId="5" xfId="28" applyNumberFormat="1" applyFont="1" applyFill="1" applyBorder="1" applyAlignment="1">
      <alignment horizontal="center" vertical="center"/>
    </xf>
    <xf numFmtId="9" fontId="25" fillId="9" borderId="5" xfId="40" applyFont="1" applyFill="1" applyBorder="1" applyAlignment="1">
      <alignment horizontal="center" vertical="center"/>
    </xf>
    <xf numFmtId="176" fontId="24" fillId="9" borderId="5" xfId="22" applyNumberFormat="1" applyFont="1" applyFill="1" applyBorder="1" applyAlignment="1">
      <alignment horizontal="center" vertical="center"/>
    </xf>
    <xf numFmtId="9" fontId="24" fillId="9" borderId="5" xfId="40" applyFont="1" applyFill="1" applyBorder="1" applyAlignment="1">
      <alignment horizontal="center" vertical="center"/>
    </xf>
    <xf numFmtId="9" fontId="25" fillId="9" borderId="5" xfId="40" applyFont="1" applyFill="1" applyBorder="1" applyAlignment="1">
      <alignment horizontal="right" vertical="center"/>
    </xf>
    <xf numFmtId="3" fontId="1" fillId="9" borderId="5" xfId="0" applyNumberFormat="1" applyFont="1" applyFill="1" applyBorder="1" applyAlignment="1">
      <alignment horizontal="center" vertical="center" wrapText="1"/>
    </xf>
    <xf numFmtId="1" fontId="24" fillId="9" borderId="5" xfId="40" applyNumberFormat="1" applyFont="1" applyFill="1" applyBorder="1" applyAlignment="1">
      <alignment horizontal="center" vertical="center"/>
    </xf>
    <xf numFmtId="2" fontId="24" fillId="9" borderId="5" xfId="0" applyNumberFormat="1" applyFont="1" applyFill="1" applyBorder="1" applyAlignment="1">
      <alignment horizontal="center" vertical="center"/>
    </xf>
    <xf numFmtId="37" fontId="24" fillId="9" borderId="5" xfId="0" applyNumberFormat="1" applyFont="1" applyFill="1" applyBorder="1" applyAlignment="1">
      <alignment horizontal="center" vertical="center"/>
    </xf>
    <xf numFmtId="37" fontId="5" fillId="0" borderId="0" xfId="0" applyNumberFormat="1" applyFont="1" applyFill="1" applyAlignment="1">
      <alignment horizontal="center"/>
    </xf>
    <xf numFmtId="37" fontId="0" fillId="0" borderId="0" xfId="0" applyNumberFormat="1" applyFill="1"/>
    <xf numFmtId="1" fontId="19" fillId="2" borderId="7" xfId="0" applyNumberFormat="1" applyFont="1" applyFill="1" applyBorder="1" applyAlignment="1">
      <alignment horizontal="center" vertical="center" wrapText="1"/>
    </xf>
    <xf numFmtId="1" fontId="19" fillId="2" borderId="5" xfId="0" applyNumberFormat="1" applyFont="1" applyFill="1" applyBorder="1" applyAlignment="1">
      <alignment horizontal="center" vertical="center" wrapText="1"/>
    </xf>
    <xf numFmtId="1" fontId="19" fillId="2" borderId="15" xfId="0" applyNumberFormat="1" applyFont="1" applyFill="1" applyBorder="1" applyAlignment="1">
      <alignment horizontal="center" vertical="center" wrapText="1"/>
    </xf>
    <xf numFmtId="173" fontId="11" fillId="0" borderId="5" xfId="0" applyNumberFormat="1" applyFont="1" applyFill="1" applyBorder="1" applyAlignment="1">
      <alignment horizontal="center" vertical="center"/>
    </xf>
    <xf numFmtId="0" fontId="1" fillId="3" borderId="0" xfId="35" applyFont="1" applyFill="1" applyAlignment="1">
      <alignment vertical="center"/>
      <protection/>
    </xf>
    <xf numFmtId="0" fontId="5" fillId="6" borderId="15" xfId="0" applyFont="1" applyFill="1" applyBorder="1" applyAlignment="1">
      <alignment horizontal="left" vertical="top" wrapText="1"/>
    </xf>
    <xf numFmtId="0" fontId="0" fillId="0" borderId="0" xfId="0" applyFill="1" applyAlignment="1">
      <alignment horizontal="left" vertical="top"/>
    </xf>
    <xf numFmtId="0" fontId="0" fillId="0" borderId="26" xfId="0" applyFill="1" applyBorder="1" applyAlignment="1">
      <alignment horizontal="center" vertical="center"/>
    </xf>
    <xf numFmtId="0" fontId="0" fillId="0" borderId="0" xfId="0" applyFill="1" applyBorder="1" applyAlignment="1">
      <alignment horizontal="center" vertical="center"/>
    </xf>
    <xf numFmtId="0" fontId="0" fillId="0" borderId="27" xfId="0" applyFill="1" applyBorder="1" applyAlignment="1">
      <alignment horizontal="center" vertical="center"/>
    </xf>
    <xf numFmtId="37" fontId="25" fillId="0" borderId="28" xfId="28" applyNumberFormat="1" applyFont="1" applyFill="1" applyBorder="1" applyAlignment="1">
      <alignment horizontal="center" vertical="center"/>
    </xf>
    <xf numFmtId="37" fontId="25" fillId="9" borderId="28" xfId="28" applyNumberFormat="1" applyFont="1" applyFill="1" applyBorder="1" applyAlignment="1">
      <alignment horizontal="center" vertical="center"/>
    </xf>
    <xf numFmtId="37" fontId="25" fillId="0" borderId="28" xfId="29" applyNumberFormat="1" applyFont="1" applyFill="1" applyBorder="1" applyAlignment="1">
      <alignment horizontal="center" vertical="center"/>
    </xf>
    <xf numFmtId="37" fontId="25" fillId="0" borderId="29" xfId="28" applyNumberFormat="1" applyFont="1" applyFill="1" applyBorder="1" applyAlignment="1">
      <alignment horizontal="center" vertical="center"/>
    </xf>
    <xf numFmtId="9" fontId="25" fillId="9" borderId="28" xfId="40" applyFont="1" applyFill="1" applyBorder="1" applyAlignment="1">
      <alignment horizontal="right" vertical="center"/>
    </xf>
    <xf numFmtId="180" fontId="25" fillId="0" borderId="28" xfId="28" applyNumberFormat="1" applyFont="1" applyFill="1" applyBorder="1" applyAlignment="1">
      <alignment horizontal="right" vertical="center"/>
    </xf>
    <xf numFmtId="9" fontId="1" fillId="0" borderId="28" xfId="40" applyFont="1" applyFill="1" applyBorder="1" applyAlignment="1">
      <alignment horizontal="center" vertical="center" wrapText="1"/>
    </xf>
    <xf numFmtId="3" fontId="1" fillId="0" borderId="29" xfId="0" applyNumberFormat="1" applyFont="1" applyFill="1" applyBorder="1" applyAlignment="1">
      <alignment horizontal="center" vertical="center" wrapText="1"/>
    </xf>
    <xf numFmtId="0" fontId="25" fillId="9" borderId="28" xfId="0" applyFont="1" applyFill="1" applyBorder="1" applyAlignment="1">
      <alignment horizontal="right" vertical="center"/>
    </xf>
    <xf numFmtId="172" fontId="25" fillId="9" borderId="28" xfId="0" applyNumberFormat="1" applyFont="1" applyFill="1" applyBorder="1" applyAlignment="1">
      <alignment horizontal="right" vertical="center"/>
    </xf>
    <xf numFmtId="3" fontId="1" fillId="0" borderId="30" xfId="29" applyNumberFormat="1" applyFont="1" applyFill="1" applyBorder="1" applyAlignment="1">
      <alignment horizontal="center" vertical="center" wrapText="1"/>
    </xf>
    <xf numFmtId="9" fontId="25" fillId="9" borderId="28" xfId="40" applyFont="1" applyFill="1" applyBorder="1" applyAlignment="1">
      <alignment horizontal="center" vertical="center"/>
    </xf>
    <xf numFmtId="9" fontId="25" fillId="0" borderId="28" xfId="40" applyFont="1" applyFill="1" applyBorder="1" applyAlignment="1">
      <alignment horizontal="center" vertical="center"/>
    </xf>
    <xf numFmtId="37" fontId="25" fillId="0" borderId="31" xfId="28" applyNumberFormat="1" applyFont="1" applyFill="1" applyBorder="1" applyAlignment="1">
      <alignment horizontal="center" vertical="center"/>
    </xf>
    <xf numFmtId="9" fontId="1" fillId="0" borderId="29" xfId="40" applyFont="1" applyFill="1" applyBorder="1" applyAlignment="1">
      <alignment horizontal="center" vertical="center" wrapText="1"/>
    </xf>
    <xf numFmtId="0" fontId="5" fillId="6" borderId="13" xfId="0" applyFont="1" applyFill="1" applyBorder="1" applyAlignment="1">
      <alignment horizontal="center" vertical="center" wrapText="1"/>
    </xf>
    <xf numFmtId="0" fontId="1" fillId="0" borderId="0" xfId="35" applyFont="1" applyFill="1" applyBorder="1" applyAlignment="1">
      <alignment vertical="top" wrapText="1"/>
      <protection/>
    </xf>
    <xf numFmtId="0" fontId="34" fillId="8" borderId="5" xfId="0" applyFont="1" applyFill="1" applyBorder="1" applyAlignment="1">
      <alignment horizontal="center" vertical="center"/>
    </xf>
    <xf numFmtId="0" fontId="0" fillId="0" borderId="5" xfId="0" applyFill="1" applyBorder="1" applyAlignment="1">
      <alignment horizontal="center" vertical="center"/>
    </xf>
    <xf numFmtId="37" fontId="24" fillId="0" borderId="32" xfId="0" applyNumberFormat="1" applyFont="1" applyFill="1" applyBorder="1" applyAlignment="1">
      <alignment horizontal="center" vertical="center"/>
    </xf>
    <xf numFmtId="37" fontId="24" fillId="0" borderId="28" xfId="0" applyNumberFormat="1" applyFont="1" applyFill="1" applyBorder="1" applyAlignment="1">
      <alignment horizontal="center" vertical="center"/>
    </xf>
    <xf numFmtId="3" fontId="1" fillId="0" borderId="31" xfId="0" applyNumberFormat="1" applyFont="1" applyFill="1" applyBorder="1" applyAlignment="1">
      <alignment horizontal="center" vertical="center" wrapText="1"/>
    </xf>
    <xf numFmtId="9" fontId="1" fillId="9" borderId="5" xfId="40" applyFont="1" applyFill="1" applyBorder="1" applyAlignment="1">
      <alignment horizontal="center" vertical="center" wrapText="1"/>
    </xf>
    <xf numFmtId="10" fontId="32" fillId="0" borderId="5" xfId="40" applyNumberFormat="1" applyFont="1" applyFill="1" applyBorder="1" applyAlignment="1">
      <alignment horizontal="center" vertical="center"/>
    </xf>
    <xf numFmtId="9" fontId="25" fillId="0" borderId="5" xfId="40" applyFont="1" applyFill="1" applyBorder="1" applyAlignment="1">
      <alignment horizontal="right" vertical="center"/>
    </xf>
    <xf numFmtId="10" fontId="32" fillId="9" borderId="5" xfId="40" applyNumberFormat="1" applyFont="1" applyFill="1" applyBorder="1" applyAlignment="1">
      <alignment horizontal="center" vertical="center"/>
    </xf>
    <xf numFmtId="10" fontId="27" fillId="0" borderId="5" xfId="40" applyNumberFormat="1" applyFont="1" applyFill="1" applyBorder="1" applyAlignment="1">
      <alignment horizontal="center" vertical="center"/>
    </xf>
    <xf numFmtId="3" fontId="1" fillId="0" borderId="5" xfId="0" applyNumberFormat="1" applyFont="1" applyFill="1" applyBorder="1" applyAlignment="1">
      <alignment horizontal="center" vertical="center" wrapText="1"/>
    </xf>
    <xf numFmtId="37" fontId="24" fillId="0" borderId="5" xfId="28" applyNumberFormat="1" applyFont="1" applyFill="1" applyBorder="1" applyAlignment="1">
      <alignment horizontal="center" vertical="center"/>
    </xf>
    <xf numFmtId="9" fontId="27" fillId="0" borderId="5" xfId="40" applyFont="1" applyFill="1" applyBorder="1" applyAlignment="1">
      <alignment horizontal="center" vertical="center"/>
    </xf>
    <xf numFmtId="0" fontId="25" fillId="9" borderId="5" xfId="0" applyFont="1" applyFill="1" applyBorder="1" applyAlignment="1">
      <alignment horizontal="right" vertical="center"/>
    </xf>
    <xf numFmtId="3" fontId="1" fillId="0" borderId="5" xfId="29" applyNumberFormat="1" applyFont="1" applyFill="1" applyBorder="1" applyAlignment="1">
      <alignment horizontal="center" vertical="center" wrapText="1"/>
    </xf>
    <xf numFmtId="176" fontId="1" fillId="9" borderId="5" xfId="0" applyNumberFormat="1" applyFont="1" applyFill="1" applyBorder="1" applyAlignment="1">
      <alignment horizontal="center" vertical="center" wrapText="1"/>
    </xf>
    <xf numFmtId="10" fontId="27" fillId="9" borderId="5" xfId="40" applyNumberFormat="1" applyFont="1" applyFill="1" applyBorder="1" applyAlignment="1">
      <alignment horizontal="center" vertical="center"/>
    </xf>
    <xf numFmtId="9" fontId="27" fillId="9" borderId="5" xfId="40" applyFont="1" applyFill="1" applyBorder="1" applyAlignment="1">
      <alignment horizontal="center" vertical="center"/>
    </xf>
    <xf numFmtId="9" fontId="25" fillId="0" borderId="5" xfId="40" applyNumberFormat="1" applyFont="1" applyFill="1" applyBorder="1" applyAlignment="1">
      <alignment horizontal="center" vertical="center"/>
    </xf>
    <xf numFmtId="10" fontId="25" fillId="0" borderId="5" xfId="40" applyNumberFormat="1" applyFont="1" applyFill="1" applyBorder="1" applyAlignment="1">
      <alignment horizontal="center" vertical="center"/>
    </xf>
    <xf numFmtId="9" fontId="27" fillId="0" borderId="5" xfId="40" applyNumberFormat="1" applyFont="1" applyFill="1" applyBorder="1" applyAlignment="1">
      <alignment horizontal="center" vertical="center"/>
    </xf>
    <xf numFmtId="2" fontId="25" fillId="9" borderId="5" xfId="0" applyNumberFormat="1" applyFont="1" applyFill="1" applyBorder="1" applyAlignment="1">
      <alignment horizontal="right" vertical="center"/>
    </xf>
    <xf numFmtId="0" fontId="20" fillId="0" borderId="5" xfId="0" applyFont="1" applyFill="1" applyBorder="1" applyAlignment="1">
      <alignment/>
    </xf>
    <xf numFmtId="0" fontId="14" fillId="6" borderId="32" xfId="0" applyFont="1" applyFill="1" applyBorder="1" applyAlignment="1" applyProtection="1">
      <alignment horizontal="left" vertical="center" wrapText="1"/>
      <protection locked="0"/>
    </xf>
    <xf numFmtId="0" fontId="14" fillId="7" borderId="28" xfId="0" applyFont="1" applyFill="1" applyBorder="1" applyAlignment="1" applyProtection="1">
      <alignment horizontal="left" vertical="center" wrapText="1"/>
      <protection locked="0"/>
    </xf>
    <xf numFmtId="0" fontId="14" fillId="6" borderId="28" xfId="0" applyFont="1" applyFill="1" applyBorder="1" applyAlignment="1" applyProtection="1">
      <alignment horizontal="left" vertical="center" wrapText="1"/>
      <protection locked="0"/>
    </xf>
    <xf numFmtId="0" fontId="14" fillId="7" borderId="33" xfId="0" applyFont="1" applyFill="1" applyBorder="1" applyAlignment="1" applyProtection="1">
      <alignment horizontal="left" vertical="center" wrapText="1"/>
      <protection locked="0"/>
    </xf>
    <xf numFmtId="9" fontId="1" fillId="2" borderId="17" xfId="40" applyFont="1" applyFill="1" applyBorder="1" applyAlignment="1">
      <alignment horizontal="center" vertical="center" wrapText="1"/>
    </xf>
    <xf numFmtId="9" fontId="1" fillId="2" borderId="6" xfId="40" applyFont="1" applyFill="1" applyBorder="1" applyAlignment="1">
      <alignment horizontal="center" vertical="center" wrapText="1"/>
    </xf>
    <xf numFmtId="173" fontId="24" fillId="0" borderId="6" xfId="40" applyNumberFormat="1" applyFont="1" applyFill="1" applyBorder="1" applyAlignment="1">
      <alignment horizontal="center" vertical="center"/>
    </xf>
    <xf numFmtId="10" fontId="32" fillId="0" borderId="6" xfId="40" applyNumberFormat="1" applyFont="1" applyFill="1" applyBorder="1" applyAlignment="1">
      <alignment horizontal="center" vertical="center"/>
    </xf>
    <xf numFmtId="10" fontId="32" fillId="0" borderId="10" xfId="40" applyNumberFormat="1" applyFont="1" applyFill="1" applyBorder="1" applyAlignment="1">
      <alignment horizontal="center" vertical="center"/>
    </xf>
    <xf numFmtId="37" fontId="25" fillId="2" borderId="34" xfId="28" applyNumberFormat="1" applyFont="1" applyFill="1" applyBorder="1" applyAlignment="1">
      <alignment horizontal="center" vertical="center"/>
    </xf>
    <xf numFmtId="10" fontId="32" fillId="0" borderId="8" xfId="40" applyNumberFormat="1" applyFont="1" applyFill="1" applyBorder="1" applyAlignment="1">
      <alignment horizontal="center" vertical="center"/>
    </xf>
    <xf numFmtId="37" fontId="25" fillId="9" borderId="34" xfId="28" applyNumberFormat="1" applyFont="1" applyFill="1" applyBorder="1" applyAlignment="1">
      <alignment horizontal="center" vertical="center"/>
    </xf>
    <xf numFmtId="10" fontId="32" fillId="9" borderId="8" xfId="40" applyNumberFormat="1" applyFont="1" applyFill="1" applyBorder="1" applyAlignment="1">
      <alignment horizontal="center" vertical="center"/>
    </xf>
    <xf numFmtId="9" fontId="1" fillId="2" borderId="34" xfId="40" applyFont="1" applyFill="1" applyBorder="1" applyAlignment="1">
      <alignment horizontal="center" vertical="center" wrapText="1"/>
    </xf>
    <xf numFmtId="37" fontId="25" fillId="2" borderId="35" xfId="28" applyNumberFormat="1" applyFont="1" applyFill="1" applyBorder="1" applyAlignment="1">
      <alignment horizontal="center" vertical="center"/>
    </xf>
    <xf numFmtId="10" fontId="32" fillId="0" borderId="15" xfId="40" applyNumberFormat="1" applyFont="1" applyFill="1" applyBorder="1" applyAlignment="1">
      <alignment horizontal="center" vertical="center"/>
    </xf>
    <xf numFmtId="10" fontId="32" fillId="0" borderId="9" xfId="40" applyNumberFormat="1" applyFont="1" applyFill="1" applyBorder="1" applyAlignment="1">
      <alignment horizontal="center" vertical="center"/>
    </xf>
    <xf numFmtId="3" fontId="1" fillId="2" borderId="17" xfId="0" applyNumberFormat="1" applyFont="1" applyFill="1" applyBorder="1" applyAlignment="1">
      <alignment horizontal="center" vertical="center" wrapText="1"/>
    </xf>
    <xf numFmtId="177" fontId="24" fillId="0" borderId="6" xfId="40" applyNumberFormat="1" applyFont="1" applyFill="1" applyBorder="1" applyAlignment="1">
      <alignment horizontal="center" vertical="center"/>
    </xf>
    <xf numFmtId="3" fontId="24" fillId="0" borderId="6" xfId="0" applyNumberFormat="1" applyFont="1" applyFill="1" applyBorder="1" applyAlignment="1">
      <alignment horizontal="center" vertical="center" wrapText="1"/>
    </xf>
    <xf numFmtId="2" fontId="24" fillId="0" borderId="6" xfId="40" applyNumberFormat="1" applyFont="1" applyFill="1" applyBorder="1" applyAlignment="1">
      <alignment horizontal="center" vertical="center"/>
    </xf>
    <xf numFmtId="10" fontId="27" fillId="0" borderId="10" xfId="40" applyNumberFormat="1" applyFont="1" applyFill="1" applyBorder="1" applyAlignment="1">
      <alignment horizontal="center" vertical="center"/>
    </xf>
    <xf numFmtId="9" fontId="27" fillId="0" borderId="8" xfId="40" applyFont="1" applyFill="1" applyBorder="1" applyAlignment="1">
      <alignment horizontal="center" vertical="center"/>
    </xf>
    <xf numFmtId="3" fontId="1" fillId="2" borderId="34" xfId="0" applyNumberFormat="1" applyFont="1" applyFill="1" applyBorder="1" applyAlignment="1">
      <alignment horizontal="center" vertical="center" wrapText="1"/>
    </xf>
    <xf numFmtId="0" fontId="25" fillId="9" borderId="8" xfId="0" applyFont="1" applyFill="1" applyBorder="1" applyAlignment="1">
      <alignment horizontal="right" vertical="center"/>
    </xf>
    <xf numFmtId="3" fontId="1" fillId="2" borderId="34" xfId="29" applyNumberFormat="1" applyFont="1" applyFill="1" applyBorder="1" applyAlignment="1">
      <alignment horizontal="center" vertical="center" wrapText="1"/>
    </xf>
    <xf numFmtId="10" fontId="27" fillId="0" borderId="8" xfId="40" applyNumberFormat="1" applyFont="1" applyFill="1" applyBorder="1" applyAlignment="1">
      <alignment horizontal="center" vertical="center"/>
    </xf>
    <xf numFmtId="37" fontId="25" fillId="0" borderId="23" xfId="28" applyNumberFormat="1" applyFont="1" applyFill="1" applyBorder="1" applyAlignment="1">
      <alignment horizontal="center" vertical="center"/>
    </xf>
    <xf numFmtId="37" fontId="25" fillId="2" borderId="23" xfId="28" applyNumberFormat="1" applyFont="1" applyFill="1" applyBorder="1" applyAlignment="1">
      <alignment horizontal="center" vertical="center"/>
    </xf>
    <xf numFmtId="37" fontId="25" fillId="0" borderId="36" xfId="28" applyNumberFormat="1" applyFont="1" applyFill="1" applyBorder="1" applyAlignment="1">
      <alignment horizontal="center" vertical="center"/>
    </xf>
    <xf numFmtId="10" fontId="27" fillId="0" borderId="15" xfId="40" applyNumberFormat="1" applyFont="1" applyFill="1" applyBorder="1" applyAlignment="1">
      <alignment horizontal="center" vertical="center"/>
    </xf>
    <xf numFmtId="37" fontId="25" fillId="2" borderId="17" xfId="28" applyNumberFormat="1" applyFont="1" applyFill="1" applyBorder="1" applyAlignment="1">
      <alignment horizontal="center" vertical="center"/>
    </xf>
    <xf numFmtId="1" fontId="24" fillId="0" borderId="6" xfId="40" applyNumberFormat="1" applyFont="1" applyFill="1" applyBorder="1" applyAlignment="1">
      <alignment horizontal="center" vertical="center"/>
    </xf>
    <xf numFmtId="182" fontId="25" fillId="0" borderId="6" xfId="28" applyNumberFormat="1" applyFont="1" applyFill="1" applyBorder="1" applyAlignment="1">
      <alignment horizontal="center" vertical="center"/>
    </xf>
    <xf numFmtId="9" fontId="27" fillId="0" borderId="10" xfId="40" applyFont="1" applyFill="1" applyBorder="1" applyAlignment="1">
      <alignment horizontal="center" vertical="center"/>
    </xf>
    <xf numFmtId="9" fontId="27" fillId="9" borderId="8" xfId="40" applyFont="1" applyFill="1" applyBorder="1" applyAlignment="1">
      <alignment horizontal="center" vertical="center"/>
    </xf>
    <xf numFmtId="9" fontId="25" fillId="2" borderId="17" xfId="40" applyFont="1" applyFill="1" applyBorder="1" applyAlignment="1">
      <alignment horizontal="center" vertical="center"/>
    </xf>
    <xf numFmtId="9" fontId="25" fillId="0" borderId="6" xfId="40" applyFont="1" applyFill="1" applyBorder="1" applyAlignment="1">
      <alignment horizontal="center" vertical="center"/>
    </xf>
    <xf numFmtId="9" fontId="25" fillId="2" borderId="6" xfId="40" applyFont="1" applyFill="1" applyBorder="1" applyAlignment="1">
      <alignment horizontal="center" vertical="center"/>
    </xf>
    <xf numFmtId="173" fontId="25" fillId="0" borderId="6" xfId="40" applyNumberFormat="1" applyFont="1" applyFill="1" applyBorder="1" applyAlignment="1">
      <alignment horizontal="center" vertical="center"/>
    </xf>
    <xf numFmtId="9" fontId="25" fillId="0" borderId="29" xfId="40" applyFont="1" applyFill="1" applyBorder="1" applyAlignment="1">
      <alignment horizontal="center" vertical="center"/>
    </xf>
    <xf numFmtId="37" fontId="24" fillId="0" borderId="0" xfId="0" applyNumberFormat="1" applyFont="1" applyFill="1" applyBorder="1" applyAlignment="1">
      <alignment horizontal="center" vertical="center"/>
    </xf>
    <xf numFmtId="9" fontId="25" fillId="9" borderId="34" xfId="40" applyFont="1" applyFill="1" applyBorder="1" applyAlignment="1">
      <alignment horizontal="center" vertical="center"/>
    </xf>
    <xf numFmtId="9" fontId="25" fillId="2" borderId="34" xfId="40" applyFont="1" applyFill="1" applyBorder="1" applyAlignment="1">
      <alignment horizontal="center" vertical="center"/>
    </xf>
    <xf numFmtId="0" fontId="14" fillId="7" borderId="31" xfId="0" applyFont="1" applyFill="1" applyBorder="1" applyAlignment="1" applyProtection="1">
      <alignment horizontal="left" vertical="center" wrapText="1"/>
      <protection locked="0"/>
    </xf>
    <xf numFmtId="9" fontId="1" fillId="0" borderId="17" xfId="40" applyFont="1" applyFill="1" applyBorder="1" applyAlignment="1">
      <alignment horizontal="center" vertical="center" wrapText="1"/>
    </xf>
    <xf numFmtId="9" fontId="27" fillId="0" borderId="6" xfId="40" applyNumberFormat="1" applyFont="1" applyFill="1" applyBorder="1" applyAlignment="1">
      <alignment horizontal="center" vertical="center"/>
    </xf>
    <xf numFmtId="9" fontId="1" fillId="9" borderId="37" xfId="40" applyFont="1" applyFill="1" applyBorder="1" applyAlignment="1">
      <alignment horizontal="center" vertical="center" wrapText="1"/>
    </xf>
    <xf numFmtId="2" fontId="27" fillId="0" borderId="8" xfId="40" applyNumberFormat="1" applyFont="1" applyFill="1" applyBorder="1" applyAlignment="1">
      <alignment horizontal="center" vertical="center"/>
    </xf>
    <xf numFmtId="0" fontId="14" fillId="6" borderId="27" xfId="0" applyFont="1" applyFill="1" applyBorder="1" applyAlignment="1" applyProtection="1">
      <alignment horizontal="left" vertical="center" wrapText="1"/>
      <protection locked="0"/>
    </xf>
    <xf numFmtId="0" fontId="14" fillId="7" borderId="30" xfId="0" applyFont="1" applyFill="1" applyBorder="1" applyAlignment="1" applyProtection="1">
      <alignment horizontal="left" vertical="center" wrapText="1"/>
      <protection locked="0"/>
    </xf>
    <xf numFmtId="0" fontId="14" fillId="6" borderId="30" xfId="0" applyFont="1" applyFill="1" applyBorder="1" applyAlignment="1" applyProtection="1">
      <alignment horizontal="left" vertical="center" wrapText="1"/>
      <protection locked="0"/>
    </xf>
    <xf numFmtId="0" fontId="14" fillId="7" borderId="36" xfId="0" applyFont="1" applyFill="1" applyBorder="1" applyAlignment="1" applyProtection="1">
      <alignment horizontal="left" vertical="center" wrapText="1"/>
      <protection locked="0"/>
    </xf>
    <xf numFmtId="0" fontId="20" fillId="0" borderId="7" xfId="0" applyFont="1" applyFill="1" applyBorder="1" applyAlignment="1">
      <alignment/>
    </xf>
    <xf numFmtId="9" fontId="1" fillId="9" borderId="6" xfId="40" applyFont="1" applyFill="1" applyBorder="1" applyAlignment="1">
      <alignment horizontal="center" vertical="center" wrapText="1"/>
    </xf>
    <xf numFmtId="9" fontId="24" fillId="9" borderId="6" xfId="40" applyFont="1" applyFill="1" applyBorder="1" applyAlignment="1">
      <alignment horizontal="center" vertical="center"/>
    </xf>
    <xf numFmtId="9" fontId="1" fillId="9" borderId="29" xfId="40" applyFont="1" applyFill="1" applyBorder="1" applyAlignment="1">
      <alignment horizontal="center" vertical="center" wrapText="1"/>
    </xf>
    <xf numFmtId="37" fontId="1" fillId="9" borderId="5" xfId="29" applyNumberFormat="1" applyFont="1" applyFill="1" applyBorder="1" applyAlignment="1">
      <alignment horizontal="center" vertical="center"/>
    </xf>
    <xf numFmtId="176" fontId="24" fillId="9" borderId="5" xfId="24" applyNumberFormat="1" applyFont="1" applyFill="1" applyBorder="1" applyAlignment="1">
      <alignment horizontal="center" vertical="center"/>
    </xf>
    <xf numFmtId="37" fontId="1" fillId="9" borderId="5" xfId="28" applyNumberFormat="1" applyFont="1" applyFill="1" applyBorder="1" applyAlignment="1">
      <alignment horizontal="center" vertical="center"/>
    </xf>
    <xf numFmtId="169" fontId="25" fillId="9" borderId="5" xfId="22" applyFont="1" applyFill="1" applyBorder="1" applyAlignment="1">
      <alignment horizontal="right" vertical="center"/>
    </xf>
    <xf numFmtId="9" fontId="1" fillId="9" borderId="28" xfId="40" applyFont="1" applyFill="1" applyBorder="1" applyAlignment="1">
      <alignment horizontal="center" vertical="center" wrapText="1"/>
    </xf>
    <xf numFmtId="37" fontId="25" fillId="9" borderId="15" xfId="28" applyNumberFormat="1" applyFont="1" applyFill="1" applyBorder="1" applyAlignment="1">
      <alignment horizontal="center" vertical="center"/>
    </xf>
    <xf numFmtId="176" fontId="24" fillId="9" borderId="15" xfId="22" applyNumberFormat="1" applyFont="1" applyFill="1" applyBorder="1" applyAlignment="1">
      <alignment horizontal="center" vertical="center"/>
    </xf>
    <xf numFmtId="37" fontId="25" fillId="9" borderId="31" xfId="28" applyNumberFormat="1" applyFont="1" applyFill="1" applyBorder="1" applyAlignment="1">
      <alignment horizontal="center" vertical="center"/>
    </xf>
    <xf numFmtId="39" fontId="25" fillId="0" borderId="5" xfId="28" applyNumberFormat="1" applyFont="1" applyFill="1" applyBorder="1" applyAlignment="1">
      <alignment horizontal="center" vertical="center"/>
    </xf>
    <xf numFmtId="9" fontId="32" fillId="0" borderId="10" xfId="40" applyNumberFormat="1" applyFont="1" applyFill="1" applyBorder="1" applyAlignment="1">
      <alignment horizontal="center" vertical="center"/>
    </xf>
    <xf numFmtId="169" fontId="1" fillId="2" borderId="17" xfId="22" applyFont="1" applyFill="1" applyBorder="1" applyAlignment="1">
      <alignment horizontal="center" vertical="center" wrapText="1"/>
    </xf>
    <xf numFmtId="169" fontId="1" fillId="2" borderId="34" xfId="22" applyFont="1" applyFill="1" applyBorder="1" applyAlignment="1">
      <alignment horizontal="center" vertical="center" wrapText="1"/>
    </xf>
    <xf numFmtId="168" fontId="28" fillId="0" borderId="11" xfId="28" applyFont="1" applyFill="1" applyBorder="1" applyAlignment="1">
      <alignment horizontal="center" vertical="center" wrapText="1"/>
    </xf>
    <xf numFmtId="0" fontId="51" fillId="2" borderId="0" xfId="0" applyFont="1" applyFill="1" applyBorder="1" applyAlignment="1">
      <alignment horizontal="left" vertical="center" wrapText="1"/>
    </xf>
    <xf numFmtId="0" fontId="4" fillId="3" borderId="0" xfId="35" applyFont="1" applyFill="1" applyAlignment="1">
      <alignment horizontal="left" vertical="center" wrapText="1"/>
      <protection/>
    </xf>
    <xf numFmtId="0" fontId="0" fillId="2" borderId="0" xfId="0" applyFont="1" applyFill="1"/>
    <xf numFmtId="0" fontId="4" fillId="0" borderId="0" xfId="35" applyFont="1" applyAlignment="1">
      <alignment horizontal="left" vertical="center" wrapText="1"/>
      <protection/>
    </xf>
    <xf numFmtId="10" fontId="4" fillId="6" borderId="15" xfId="35" applyNumberFormat="1" applyFont="1" applyFill="1" applyBorder="1" applyAlignment="1">
      <alignment horizontal="center" vertical="center" wrapText="1"/>
      <protection/>
    </xf>
    <xf numFmtId="0" fontId="51" fillId="2" borderId="0" xfId="0" applyFont="1" applyFill="1" applyBorder="1" applyAlignment="1">
      <alignment horizontal="center" vertical="center" wrapText="1"/>
    </xf>
    <xf numFmtId="0" fontId="4" fillId="3" borderId="0" xfId="35" applyFont="1" applyFill="1" applyAlignment="1">
      <alignment vertical="center"/>
      <protection/>
    </xf>
    <xf numFmtId="10" fontId="4" fillId="3" borderId="0" xfId="35" applyNumberFormat="1" applyFont="1" applyFill="1" applyAlignment="1">
      <alignment vertical="center"/>
      <protection/>
    </xf>
    <xf numFmtId="0" fontId="4" fillId="2" borderId="0" xfId="35" applyFont="1" applyFill="1" applyAlignment="1">
      <alignment vertical="center"/>
      <protection/>
    </xf>
    <xf numFmtId="10" fontId="4" fillId="0" borderId="0" xfId="35" applyNumberFormat="1" applyFont="1" applyAlignment="1">
      <alignment vertical="center"/>
      <protection/>
    </xf>
    <xf numFmtId="0" fontId="4" fillId="0" borderId="0" xfId="35" applyFont="1" applyAlignment="1">
      <alignment vertical="center"/>
      <protection/>
    </xf>
    <xf numFmtId="2" fontId="24" fillId="2" borderId="5" xfId="22" applyNumberFormat="1" applyFont="1" applyFill="1" applyBorder="1" applyAlignment="1">
      <alignment horizontal="center" vertical="center"/>
    </xf>
    <xf numFmtId="2" fontId="24" fillId="2" borderId="5" xfId="40" applyNumberFormat="1" applyFont="1" applyFill="1" applyBorder="1" applyAlignment="1">
      <alignment horizontal="center" vertical="center"/>
    </xf>
    <xf numFmtId="10" fontId="32" fillId="2" borderId="6" xfId="40" applyNumberFormat="1" applyFont="1" applyFill="1" applyBorder="1" applyAlignment="1">
      <alignment horizontal="center" vertical="center"/>
    </xf>
    <xf numFmtId="9" fontId="32" fillId="2" borderId="6" xfId="40" applyFont="1" applyFill="1" applyBorder="1" applyAlignment="1">
      <alignment horizontal="center" vertical="center"/>
    </xf>
    <xf numFmtId="10" fontId="27" fillId="2" borderId="10" xfId="40" applyNumberFormat="1" applyFont="1" applyFill="1" applyBorder="1" applyAlignment="1">
      <alignment horizontal="center" vertical="center"/>
    </xf>
    <xf numFmtId="173" fontId="18" fillId="6" borderId="5" xfId="0" applyNumberFormat="1" applyFont="1" applyFill="1" applyBorder="1" applyAlignment="1">
      <alignment vertical="center"/>
    </xf>
    <xf numFmtId="0" fontId="5" fillId="6" borderId="34"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6"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37" fillId="2" borderId="31" xfId="0" applyFont="1" applyFill="1" applyBorder="1" applyAlignment="1">
      <alignment horizontal="left" vertical="center" wrapText="1"/>
    </xf>
    <xf numFmtId="0" fontId="37" fillId="2" borderId="36" xfId="0" applyFont="1" applyFill="1" applyBorder="1" applyAlignment="1">
      <alignment horizontal="left" vertical="center" wrapText="1"/>
    </xf>
    <xf numFmtId="0" fontId="37" fillId="2" borderId="38" xfId="0" applyFont="1" applyFill="1" applyBorder="1" applyAlignment="1">
      <alignment horizontal="left" vertical="center" wrapText="1"/>
    </xf>
    <xf numFmtId="0" fontId="9" fillId="6" borderId="39" xfId="0" applyFont="1" applyFill="1" applyBorder="1" applyAlignment="1">
      <alignment horizontal="left" vertical="center" wrapText="1"/>
    </xf>
    <xf numFmtId="0" fontId="9" fillId="6" borderId="40" xfId="0" applyFont="1" applyFill="1" applyBorder="1" applyAlignment="1">
      <alignment horizontal="left" vertical="center" wrapText="1"/>
    </xf>
    <xf numFmtId="0" fontId="9" fillId="6" borderId="18" xfId="0" applyFont="1" applyFill="1" applyBorder="1" applyAlignment="1">
      <alignment horizontal="left" vertical="center" wrapText="1"/>
    </xf>
    <xf numFmtId="0" fontId="9" fillId="6" borderId="41" xfId="0" applyFont="1" applyFill="1" applyBorder="1" applyAlignment="1">
      <alignment horizontal="left" vertical="center" wrapText="1"/>
    </xf>
    <xf numFmtId="0" fontId="9" fillId="6" borderId="30" xfId="0" applyFont="1" applyFill="1" applyBorder="1" applyAlignment="1">
      <alignment horizontal="left" vertical="center" wrapText="1"/>
    </xf>
    <xf numFmtId="0" fontId="9" fillId="6" borderId="14"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42" xfId="0" applyFont="1" applyFill="1" applyBorder="1" applyAlignment="1">
      <alignment horizontal="left" vertical="center" wrapText="1"/>
    </xf>
    <xf numFmtId="0" fontId="9" fillId="0" borderId="2" xfId="0" applyFont="1" applyFill="1" applyBorder="1" applyAlignment="1">
      <alignment horizontal="right" vertical="center"/>
    </xf>
    <xf numFmtId="0" fontId="6" fillId="0" borderId="2" xfId="0" applyFont="1" applyFill="1" applyBorder="1" applyAlignment="1">
      <alignment horizontal="right" vertical="center"/>
    </xf>
    <xf numFmtId="0" fontId="6" fillId="0" borderId="36" xfId="0" applyFont="1" applyFill="1" applyBorder="1" applyAlignment="1">
      <alignment horizontal="right" vertical="center"/>
    </xf>
    <xf numFmtId="0" fontId="6" fillId="0" borderId="38" xfId="0" applyFont="1" applyFill="1" applyBorder="1" applyAlignment="1">
      <alignment horizontal="right" vertical="center"/>
    </xf>
    <xf numFmtId="0" fontId="5" fillId="6" borderId="17" xfId="0" applyFont="1" applyFill="1" applyBorder="1" applyAlignment="1">
      <alignment horizontal="center" vertical="center" wrapText="1"/>
    </xf>
    <xf numFmtId="0" fontId="5" fillId="2" borderId="31"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9" fillId="6" borderId="34" xfId="0" applyFont="1" applyFill="1" applyBorder="1" applyAlignment="1">
      <alignment horizontal="left" vertical="center" wrapText="1"/>
    </xf>
    <xf numFmtId="0" fontId="9" fillId="6" borderId="5"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6" borderId="5" xfId="0" applyFont="1" applyFill="1" applyBorder="1" applyAlignment="1">
      <alignment horizontal="center" vertical="center"/>
    </xf>
    <xf numFmtId="0" fontId="5" fillId="6" borderId="28"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28"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14" xfId="0" applyFont="1" applyFill="1" applyBorder="1" applyAlignment="1">
      <alignment horizontal="center" vertical="center"/>
    </xf>
    <xf numFmtId="0" fontId="45" fillId="8" borderId="5" xfId="0" applyFont="1" applyFill="1" applyBorder="1" applyAlignment="1">
      <alignment horizontal="center" vertical="center"/>
    </xf>
    <xf numFmtId="0" fontId="45" fillId="8" borderId="5" xfId="0" applyFont="1" applyFill="1" applyBorder="1" applyAlignment="1">
      <alignment horizontal="center" vertical="center" wrapText="1"/>
    </xf>
    <xf numFmtId="0" fontId="15" fillId="0" borderId="5" xfId="0" applyFont="1" applyFill="1" applyBorder="1" applyAlignment="1">
      <alignment horizontal="left" vertical="center"/>
    </xf>
    <xf numFmtId="0" fontId="15" fillId="0" borderId="5" xfId="0" applyFont="1" applyFill="1" applyBorder="1" applyAlignment="1">
      <alignment horizontal="left"/>
    </xf>
    <xf numFmtId="0" fontId="43" fillId="0" borderId="43" xfId="0" applyFont="1" applyFill="1" applyBorder="1" applyAlignment="1">
      <alignment horizontal="center"/>
    </xf>
    <xf numFmtId="0" fontId="43" fillId="0" borderId="44" xfId="0" applyFont="1" applyFill="1" applyBorder="1" applyAlignment="1">
      <alignment horizontal="center"/>
    </xf>
    <xf numFmtId="0" fontId="43" fillId="0" borderId="45" xfId="0" applyFont="1" applyFill="1" applyBorder="1" applyAlignment="1">
      <alignment horizontal="center"/>
    </xf>
    <xf numFmtId="0" fontId="43" fillId="0" borderId="3" xfId="0" applyFont="1" applyFill="1" applyBorder="1" applyAlignment="1">
      <alignment horizontal="center"/>
    </xf>
    <xf numFmtId="0" fontId="43" fillId="0" borderId="0" xfId="0" applyFont="1" applyFill="1" applyBorder="1" applyAlignment="1">
      <alignment horizontal="center"/>
    </xf>
    <xf numFmtId="0" fontId="43" fillId="0" borderId="46" xfId="0" applyFont="1" applyFill="1" applyBorder="1" applyAlignment="1">
      <alignment horizontal="center"/>
    </xf>
    <xf numFmtId="0" fontId="43" fillId="0" borderId="1" xfId="0" applyFont="1" applyFill="1" applyBorder="1" applyAlignment="1">
      <alignment horizontal="center"/>
    </xf>
    <xf numFmtId="0" fontId="43" fillId="0" borderId="2" xfId="0" applyFont="1" applyFill="1" applyBorder="1" applyAlignment="1">
      <alignment horizontal="center"/>
    </xf>
    <xf numFmtId="0" fontId="43" fillId="0" borderId="47" xfId="0" applyFont="1" applyFill="1" applyBorder="1" applyAlignment="1">
      <alignment horizontal="center"/>
    </xf>
    <xf numFmtId="0" fontId="37" fillId="2" borderId="23" xfId="0" applyFont="1" applyFill="1" applyBorder="1" applyAlignment="1">
      <alignment horizontal="left" vertical="center" wrapText="1"/>
    </xf>
    <xf numFmtId="0" fontId="35" fillId="0" borderId="29" xfId="0" applyFont="1" applyFill="1" applyBorder="1" applyAlignment="1">
      <alignment horizontal="center" vertical="center" wrapText="1"/>
    </xf>
    <xf numFmtId="0" fontId="35" fillId="0" borderId="40" xfId="0" applyFont="1" applyFill="1" applyBorder="1" applyAlignment="1">
      <alignment horizontal="center" vertical="center" wrapText="1"/>
    </xf>
    <xf numFmtId="0" fontId="35" fillId="0" borderId="48"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6" fillId="0" borderId="42" xfId="0" applyFont="1" applyFill="1" applyBorder="1" applyAlignment="1">
      <alignment horizontal="center" vertical="center" wrapText="1"/>
    </xf>
    <xf numFmtId="0" fontId="9" fillId="2" borderId="29"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5" fillId="6" borderId="10"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21" fillId="0" borderId="49" xfId="0" applyFont="1" applyFill="1" applyBorder="1" applyAlignment="1">
      <alignment horizontal="justify" vertical="center" wrapText="1"/>
    </xf>
    <xf numFmtId="0" fontId="21" fillId="0" borderId="12" xfId="0" applyFont="1" applyFill="1" applyBorder="1" applyAlignment="1">
      <alignment horizontal="justify" vertical="center" wrapText="1"/>
    </xf>
    <xf numFmtId="0" fontId="21" fillId="0" borderId="19" xfId="0" applyFont="1" applyFill="1" applyBorder="1" applyAlignment="1">
      <alignment horizontal="justify" vertical="center" wrapText="1"/>
    </xf>
    <xf numFmtId="9" fontId="1" fillId="0" borderId="50" xfId="4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1" fillId="0" borderId="17"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6"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15" xfId="0" applyFont="1" applyFill="1" applyBorder="1" applyAlignment="1">
      <alignment horizontal="left" vertical="top" wrapText="1"/>
    </xf>
    <xf numFmtId="0" fontId="5" fillId="0" borderId="1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21" fillId="0" borderId="54" xfId="0" applyFont="1" applyFill="1" applyBorder="1" applyAlignment="1">
      <alignment horizontal="justify" vertical="center" wrapText="1"/>
    </xf>
    <xf numFmtId="0" fontId="21" fillId="0" borderId="55" xfId="0" applyFont="1" applyFill="1" applyBorder="1" applyAlignment="1">
      <alignment horizontal="justify" vertical="center" wrapText="1"/>
    </xf>
    <xf numFmtId="0" fontId="21" fillId="0" borderId="25" xfId="0" applyFont="1" applyFill="1" applyBorder="1" applyAlignment="1">
      <alignment horizontal="justify" vertical="center" wrapText="1"/>
    </xf>
    <xf numFmtId="0" fontId="21" fillId="0" borderId="13" xfId="0" applyFont="1" applyFill="1" applyBorder="1" applyAlignment="1">
      <alignment horizontal="justify" vertical="center" wrapText="1"/>
    </xf>
    <xf numFmtId="0" fontId="21" fillId="0" borderId="7" xfId="0" applyFont="1" applyFill="1" applyBorder="1" applyAlignment="1">
      <alignment horizontal="justify" vertical="center" wrapText="1"/>
    </xf>
    <xf numFmtId="0" fontId="21" fillId="0" borderId="56" xfId="0" applyFont="1" applyFill="1" applyBorder="1" applyAlignment="1">
      <alignment horizontal="justify" vertical="center" wrapText="1"/>
    </xf>
    <xf numFmtId="0" fontId="21" fillId="0" borderId="11" xfId="0" applyFont="1" applyFill="1" applyBorder="1" applyAlignment="1">
      <alignment horizontal="justify" vertical="center" wrapText="1"/>
    </xf>
    <xf numFmtId="0" fontId="31" fillId="0" borderId="49" xfId="0" applyFont="1" applyFill="1" applyBorder="1" applyAlignment="1">
      <alignment horizontal="center" vertical="top" wrapText="1"/>
    </xf>
    <xf numFmtId="0" fontId="31" fillId="0" borderId="12" xfId="0" applyFont="1" applyFill="1" applyBorder="1" applyAlignment="1">
      <alignment horizontal="center" vertical="top" wrapText="1"/>
    </xf>
    <xf numFmtId="0" fontId="31" fillId="0" borderId="19" xfId="0" applyFont="1" applyFill="1" applyBorder="1" applyAlignment="1">
      <alignment horizontal="center" vertical="top" wrapText="1"/>
    </xf>
    <xf numFmtId="0" fontId="1" fillId="0" borderId="13" xfId="0" applyFont="1" applyFill="1" applyBorder="1" applyAlignment="1">
      <alignment horizontal="center" vertical="center" wrapText="1"/>
    </xf>
    <xf numFmtId="0" fontId="21" fillId="0" borderId="49"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1" fillId="0" borderId="19" xfId="0" applyFont="1" applyFill="1" applyBorder="1" applyAlignment="1">
      <alignment horizontal="center" vertical="top" wrapText="1"/>
    </xf>
    <xf numFmtId="0" fontId="5" fillId="0" borderId="57" xfId="0" applyFont="1" applyFill="1" applyBorder="1" applyAlignment="1">
      <alignment horizontal="center" vertical="center" wrapText="1"/>
    </xf>
    <xf numFmtId="0" fontId="1" fillId="0" borderId="13" xfId="0" applyFont="1" applyFill="1" applyBorder="1" applyAlignment="1">
      <alignment horizontal="left" vertical="top" wrapText="1"/>
    </xf>
    <xf numFmtId="0" fontId="21" fillId="0" borderId="49"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3" xfId="0" applyFont="1" applyFill="1" applyBorder="1" applyAlignment="1">
      <alignment horizontal="center" vertical="top" wrapText="1"/>
    </xf>
    <xf numFmtId="0" fontId="21" fillId="0" borderId="7" xfId="0" applyFont="1" applyFill="1" applyBorder="1" applyAlignment="1">
      <alignment horizontal="center" vertical="top" wrapText="1"/>
    </xf>
    <xf numFmtId="0" fontId="9" fillId="2" borderId="32"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5" fillId="6" borderId="49"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9" fillId="2" borderId="31"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0" fillId="0" borderId="5" xfId="0" applyFill="1" applyBorder="1" applyAlignment="1">
      <alignment horizontal="left" vertic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46"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47" xfId="0" applyFill="1" applyBorder="1" applyAlignment="1">
      <alignment horizontal="center"/>
    </xf>
    <xf numFmtId="0" fontId="36" fillId="2" borderId="28"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6" borderId="60" xfId="0" applyFont="1" applyFill="1" applyBorder="1" applyAlignment="1">
      <alignment horizontal="center" vertical="center" wrapText="1"/>
    </xf>
    <xf numFmtId="0" fontId="5" fillId="6" borderId="61"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9" fillId="6" borderId="52" xfId="0" applyFont="1" applyFill="1" applyBorder="1" applyAlignment="1">
      <alignment horizontal="left" vertical="center" wrapText="1"/>
    </xf>
    <xf numFmtId="0" fontId="9" fillId="6" borderId="27" xfId="0" applyFont="1" applyFill="1" applyBorder="1" applyAlignment="1">
      <alignment horizontal="left" vertical="center" wrapText="1"/>
    </xf>
    <xf numFmtId="0" fontId="9" fillId="6" borderId="22" xfId="0" applyFont="1" applyFill="1" applyBorder="1" applyAlignment="1">
      <alignment horizontal="left" vertical="center" wrapText="1"/>
    </xf>
    <xf numFmtId="0" fontId="9" fillId="6" borderId="62" xfId="0" applyFont="1" applyFill="1" applyBorder="1" applyAlignment="1">
      <alignment horizontal="left" vertical="center" wrapText="1"/>
    </xf>
    <xf numFmtId="0" fontId="9" fillId="6" borderId="36" xfId="0" applyFont="1" applyFill="1" applyBorder="1" applyAlignment="1">
      <alignment horizontal="left" vertical="center" wrapText="1"/>
    </xf>
    <xf numFmtId="0" fontId="9" fillId="6" borderId="23" xfId="0" applyFont="1" applyFill="1" applyBorder="1" applyAlignment="1">
      <alignment horizontal="left" vertical="center" wrapText="1"/>
    </xf>
    <xf numFmtId="0" fontId="1" fillId="0" borderId="6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5" fillId="6" borderId="64"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21" fillId="0" borderId="64" xfId="0" applyFont="1" applyFill="1" applyBorder="1" applyAlignment="1">
      <alignment horizontal="center"/>
    </xf>
    <xf numFmtId="0" fontId="21" fillId="0" borderId="44" xfId="0" applyFont="1" applyFill="1" applyBorder="1" applyAlignment="1">
      <alignment horizontal="center"/>
    </xf>
    <xf numFmtId="0" fontId="21" fillId="0" borderId="65" xfId="0" applyFont="1" applyFill="1" applyBorder="1" applyAlignment="1">
      <alignment horizontal="center"/>
    </xf>
    <xf numFmtId="0" fontId="21" fillId="0" borderId="66" xfId="0" applyFont="1" applyFill="1" applyBorder="1" applyAlignment="1">
      <alignment horizontal="center"/>
    </xf>
    <xf numFmtId="0" fontId="21" fillId="0" borderId="0" xfId="0" applyFont="1" applyFill="1" applyBorder="1" applyAlignment="1">
      <alignment horizontal="center"/>
    </xf>
    <xf numFmtId="0" fontId="21" fillId="0" borderId="4" xfId="0" applyFont="1" applyFill="1" applyBorder="1" applyAlignment="1">
      <alignment horizontal="center"/>
    </xf>
    <xf numFmtId="0" fontId="21" fillId="0" borderId="67" xfId="0" applyFont="1" applyFill="1" applyBorder="1" applyAlignment="1">
      <alignment horizontal="center"/>
    </xf>
    <xf numFmtId="0" fontId="21" fillId="0" borderId="2" xfId="0" applyFont="1" applyFill="1" applyBorder="1" applyAlignment="1">
      <alignment horizontal="center"/>
    </xf>
    <xf numFmtId="0" fontId="21" fillId="0" borderId="68" xfId="0" applyFont="1" applyFill="1" applyBorder="1" applyAlignment="1">
      <alignment horizontal="center"/>
    </xf>
    <xf numFmtId="0" fontId="34" fillId="8" borderId="28" xfId="0" applyFont="1" applyFill="1" applyBorder="1" applyAlignment="1">
      <alignment horizontal="center" vertical="center"/>
    </xf>
    <xf numFmtId="0" fontId="34" fillId="8" borderId="30" xfId="0" applyFont="1" applyFill="1" applyBorder="1" applyAlignment="1">
      <alignment horizontal="center" vertical="center"/>
    </xf>
    <xf numFmtId="0" fontId="34" fillId="8" borderId="14" xfId="0" applyFont="1" applyFill="1" applyBorder="1" applyAlignment="1">
      <alignment horizontal="center" vertical="center"/>
    </xf>
    <xf numFmtId="0" fontId="34" fillId="8" borderId="5" xfId="0" applyFont="1" applyFill="1" applyBorder="1" applyAlignment="1">
      <alignment horizontal="center" vertical="center" wrapText="1"/>
    </xf>
    <xf numFmtId="0" fontId="30" fillId="0" borderId="0" xfId="0" applyFont="1" applyFill="1" applyAlignment="1">
      <alignment horizontal="right" vertical="center"/>
    </xf>
    <xf numFmtId="9" fontId="1" fillId="0" borderId="43" xfId="40" applyFont="1" applyFill="1" applyBorder="1" applyAlignment="1">
      <alignment horizontal="center" vertical="center" wrapText="1"/>
    </xf>
    <xf numFmtId="9" fontId="1" fillId="0" borderId="3" xfId="40" applyFont="1" applyFill="1" applyBorder="1" applyAlignment="1">
      <alignment horizontal="center" vertical="center" wrapText="1"/>
    </xf>
    <xf numFmtId="9" fontId="1" fillId="0" borderId="1" xfId="4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4" fillId="6" borderId="3"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46"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0" fontId="4" fillId="6" borderId="47" xfId="0" applyFont="1" applyFill="1" applyBorder="1" applyAlignment="1" applyProtection="1">
      <alignment horizontal="center" vertical="center" wrapText="1"/>
      <protection locked="0"/>
    </xf>
    <xf numFmtId="0" fontId="9" fillId="2" borderId="44" xfId="0" applyFont="1" applyFill="1" applyBorder="1" applyAlignment="1">
      <alignment horizontal="left" vertical="center" wrapText="1"/>
    </xf>
    <xf numFmtId="0" fontId="3" fillId="6" borderId="43" xfId="35" applyFont="1" applyFill="1" applyBorder="1" applyAlignment="1">
      <alignment horizontal="center" vertical="center" wrapText="1"/>
      <protection/>
    </xf>
    <xf numFmtId="0" fontId="3" fillId="6" borderId="1" xfId="35" applyFont="1" applyFill="1" applyBorder="1" applyAlignment="1">
      <alignment horizontal="center" vertical="center" wrapText="1"/>
      <protection/>
    </xf>
    <xf numFmtId="0" fontId="3" fillId="6" borderId="6" xfId="35" applyFont="1" applyFill="1" applyBorder="1" applyAlignment="1">
      <alignment horizontal="center" vertical="center" wrapText="1"/>
      <protection/>
    </xf>
    <xf numFmtId="0" fontId="3" fillId="6" borderId="15" xfId="35" applyFont="1" applyFill="1" applyBorder="1" applyAlignment="1">
      <alignment horizontal="center" vertical="center" wrapText="1"/>
      <protection/>
    </xf>
    <xf numFmtId="0" fontId="48" fillId="6" borderId="49" xfId="35" applyFont="1" applyFill="1" applyBorder="1" applyAlignment="1">
      <alignment horizontal="center" vertical="center" wrapText="1"/>
      <protection/>
    </xf>
    <xf numFmtId="0" fontId="48" fillId="6" borderId="19" xfId="35" applyFont="1" applyFill="1" applyBorder="1" applyAlignment="1">
      <alignment horizontal="center" vertical="center" wrapText="1"/>
      <protection/>
    </xf>
    <xf numFmtId="0" fontId="12" fillId="6" borderId="29" xfId="35" applyFont="1" applyFill="1" applyBorder="1" applyAlignment="1">
      <alignment horizontal="center" vertical="center" wrapText="1"/>
      <protection/>
    </xf>
    <xf numFmtId="0" fontId="12" fillId="6" borderId="18" xfId="35" applyFont="1" applyFill="1" applyBorder="1" applyAlignment="1">
      <alignment horizontal="center" vertical="center" wrapText="1"/>
      <protection/>
    </xf>
    <xf numFmtId="10" fontId="3" fillId="6" borderId="31" xfId="35" applyNumberFormat="1" applyFont="1" applyFill="1" applyBorder="1" applyAlignment="1">
      <alignment horizontal="center" vertical="center" wrapText="1"/>
      <protection/>
    </xf>
    <xf numFmtId="10" fontId="3" fillId="6" borderId="36" xfId="35" applyNumberFormat="1" applyFont="1" applyFill="1" applyBorder="1" applyAlignment="1">
      <alignment horizontal="center" vertical="center" wrapText="1"/>
      <protection/>
    </xf>
    <xf numFmtId="10" fontId="3" fillId="6" borderId="23" xfId="35" applyNumberFormat="1" applyFont="1" applyFill="1" applyBorder="1" applyAlignment="1">
      <alignment horizontal="center" vertical="center" wrapText="1"/>
      <protection/>
    </xf>
    <xf numFmtId="0" fontId="12" fillId="0" borderId="5" xfId="0" applyFont="1" applyBorder="1" applyAlignment="1" applyProtection="1">
      <alignment horizontal="center" vertical="center" wrapText="1"/>
      <protection locked="0"/>
    </xf>
    <xf numFmtId="10" fontId="14" fillId="0" borderId="5" xfId="0" applyNumberFormat="1" applyFont="1" applyFill="1" applyBorder="1" applyAlignment="1" applyProtection="1">
      <alignment horizontal="center" vertical="center" wrapText="1"/>
      <protection locked="0"/>
    </xf>
    <xf numFmtId="0" fontId="35" fillId="0" borderId="17"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6" fillId="2" borderId="3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7" fillId="2" borderId="62" xfId="0" applyFont="1" applyFill="1" applyBorder="1" applyAlignment="1">
      <alignment horizontal="left" vertical="center" wrapText="1"/>
    </xf>
    <xf numFmtId="0" fontId="9" fillId="6" borderId="39" xfId="0" applyFont="1" applyFill="1" applyBorder="1" applyAlignment="1">
      <alignment horizontal="right" vertical="center" wrapText="1"/>
    </xf>
    <xf numFmtId="0" fontId="9" fillId="6" borderId="40" xfId="0" applyFont="1" applyFill="1" applyBorder="1" applyAlignment="1">
      <alignment horizontal="right" vertical="center" wrapText="1"/>
    </xf>
    <xf numFmtId="0" fontId="9" fillId="6" borderId="48" xfId="0" applyFont="1" applyFill="1" applyBorder="1" applyAlignment="1">
      <alignment horizontal="right" vertical="center" wrapText="1"/>
    </xf>
    <xf numFmtId="0" fontId="9" fillId="6" borderId="62" xfId="0" applyFont="1" applyFill="1" applyBorder="1" applyAlignment="1">
      <alignment horizontal="right" vertical="center" wrapText="1"/>
    </xf>
    <xf numFmtId="0" fontId="9" fillId="6" borderId="36" xfId="0" applyFont="1" applyFill="1" applyBorder="1" applyAlignment="1">
      <alignment horizontal="right" vertical="center" wrapText="1"/>
    </xf>
    <xf numFmtId="0" fontId="9" fillId="6" borderId="38" xfId="0" applyFont="1" applyFill="1" applyBorder="1" applyAlignment="1">
      <alignment horizontal="right" vertical="center" wrapText="1"/>
    </xf>
    <xf numFmtId="0" fontId="9" fillId="6" borderId="44" xfId="0" applyFont="1" applyFill="1" applyBorder="1" applyAlignment="1">
      <alignment horizontal="left" vertical="center" wrapText="1"/>
    </xf>
    <xf numFmtId="0" fontId="11" fillId="0" borderId="50" xfId="35" applyFont="1" applyFill="1" applyBorder="1" applyAlignment="1">
      <alignment horizontal="center" vertical="center" wrapText="1"/>
      <protection/>
    </xf>
    <xf numFmtId="0" fontId="11" fillId="0" borderId="69" xfId="35" applyFont="1" applyFill="1" applyBorder="1" applyAlignment="1">
      <alignment horizontal="center" vertical="center" wrapText="1"/>
      <protection/>
    </xf>
    <xf numFmtId="0" fontId="11" fillId="0" borderId="51" xfId="35" applyFont="1" applyFill="1" applyBorder="1" applyAlignment="1">
      <alignment horizontal="center" vertical="center" wrapText="1"/>
      <protection/>
    </xf>
    <xf numFmtId="10" fontId="13" fillId="0" borderId="13" xfId="0" applyNumberFormat="1" applyFont="1" applyFill="1" applyBorder="1" applyAlignment="1" applyProtection="1">
      <alignment horizontal="center" vertical="center" wrapText="1"/>
      <protection locked="0"/>
    </xf>
    <xf numFmtId="10" fontId="13" fillId="0" borderId="12" xfId="0" applyNumberFormat="1" applyFont="1" applyFill="1" applyBorder="1" applyAlignment="1" applyProtection="1">
      <alignment horizontal="center" vertical="center" wrapText="1"/>
      <protection locked="0"/>
    </xf>
    <xf numFmtId="10" fontId="13" fillId="0" borderId="19" xfId="0" applyNumberFormat="1" applyFont="1" applyFill="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10" fontId="14" fillId="0" borderId="15" xfId="0" applyNumberFormat="1" applyFont="1" applyFill="1" applyBorder="1" applyAlignment="1" applyProtection="1">
      <alignment horizontal="center" vertical="center" wrapText="1"/>
      <protection locked="0"/>
    </xf>
    <xf numFmtId="0" fontId="11" fillId="0" borderId="4" xfId="35" applyFont="1" applyFill="1" applyBorder="1" applyAlignment="1">
      <alignment horizontal="center" vertical="center" wrapText="1"/>
      <protection/>
    </xf>
    <xf numFmtId="0" fontId="11" fillId="0" borderId="68" xfId="35" applyFont="1" applyFill="1" applyBorder="1" applyAlignment="1">
      <alignment horizontal="center" vertical="center" wrapText="1"/>
      <protection/>
    </xf>
    <xf numFmtId="0" fontId="1" fillId="0" borderId="0" xfId="35" applyFill="1" applyAlignment="1">
      <alignment horizontal="center" vertical="center" wrapText="1"/>
      <protection/>
    </xf>
    <xf numFmtId="0" fontId="1" fillId="3" borderId="13" xfId="35" applyFont="1" applyFill="1" applyBorder="1" applyAlignment="1">
      <alignment horizontal="center" vertical="center"/>
      <protection/>
    </xf>
    <xf numFmtId="0" fontId="1" fillId="3" borderId="7" xfId="35" applyFont="1" applyFill="1" applyBorder="1" applyAlignment="1">
      <alignment horizontal="center" vertical="center"/>
      <protection/>
    </xf>
    <xf numFmtId="0" fontId="12" fillId="0" borderId="7" xfId="0" applyFont="1" applyBorder="1" applyAlignment="1" applyProtection="1">
      <alignment horizontal="center" vertical="center" wrapText="1"/>
      <protection locked="0"/>
    </xf>
    <xf numFmtId="10" fontId="13" fillId="0" borderId="50" xfId="0" applyNumberFormat="1" applyFont="1" applyFill="1" applyBorder="1" applyAlignment="1" applyProtection="1">
      <alignment horizontal="center" vertical="center" wrapText="1"/>
      <protection locked="0"/>
    </xf>
    <xf numFmtId="10" fontId="13" fillId="0" borderId="69" xfId="0" applyNumberFormat="1" applyFont="1" applyFill="1" applyBorder="1" applyAlignment="1" applyProtection="1">
      <alignment horizontal="center" vertical="center" wrapText="1"/>
      <protection locked="0"/>
    </xf>
    <xf numFmtId="10" fontId="14" fillId="0" borderId="24" xfId="0" applyNumberFormat="1" applyFont="1" applyFill="1" applyBorder="1" applyAlignment="1" applyProtection="1">
      <alignment horizontal="center" vertical="center" wrapText="1"/>
      <protection locked="0"/>
    </xf>
    <xf numFmtId="10" fontId="14" fillId="0" borderId="21" xfId="0" applyNumberFormat="1" applyFont="1" applyFill="1" applyBorder="1" applyAlignment="1" applyProtection="1">
      <alignment horizontal="center" vertical="center" wrapText="1"/>
      <protection locked="0"/>
    </xf>
    <xf numFmtId="10" fontId="14" fillId="0" borderId="70" xfId="0" applyNumberFormat="1" applyFont="1" applyFill="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10" fontId="13" fillId="0" borderId="51" xfId="0" applyNumberFormat="1" applyFont="1" applyFill="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10" fontId="14" fillId="0" borderId="39" xfId="0" applyNumberFormat="1" applyFont="1" applyFill="1" applyBorder="1" applyAlignment="1" applyProtection="1">
      <alignment horizontal="center" vertical="center" wrapText="1"/>
      <protection locked="0"/>
    </xf>
    <xf numFmtId="10" fontId="14" fillId="0" borderId="62" xfId="0" applyNumberFormat="1" applyFont="1" applyFill="1" applyBorder="1" applyAlignment="1" applyProtection="1">
      <alignment horizontal="center" vertical="center" wrapText="1"/>
      <protection locked="0"/>
    </xf>
    <xf numFmtId="0" fontId="11" fillId="2" borderId="50" xfId="35" applyFont="1" applyFill="1" applyBorder="1" applyAlignment="1">
      <alignment horizontal="center" vertical="center" wrapText="1"/>
      <protection/>
    </xf>
    <xf numFmtId="0" fontId="11" fillId="2" borderId="69" xfId="35" applyFont="1" applyFill="1" applyBorder="1" applyAlignment="1">
      <alignment horizontal="center" vertical="center" wrapText="1"/>
      <protection/>
    </xf>
    <xf numFmtId="0" fontId="11" fillId="2" borderId="65" xfId="35" applyFont="1" applyFill="1" applyBorder="1" applyAlignment="1">
      <alignment horizontal="center" vertical="center" wrapText="1"/>
      <protection/>
    </xf>
    <xf numFmtId="0" fontId="11" fillId="2" borderId="4" xfId="35" applyFont="1" applyFill="1" applyBorder="1" applyAlignment="1">
      <alignment horizontal="center" vertical="center" wrapText="1"/>
      <protection/>
    </xf>
    <xf numFmtId="0" fontId="11" fillId="2" borderId="68" xfId="35" applyFont="1" applyFill="1" applyBorder="1" applyAlignment="1">
      <alignment horizontal="center" vertical="center" wrapText="1"/>
      <protection/>
    </xf>
    <xf numFmtId="10" fontId="14" fillId="0" borderId="52" xfId="0" applyNumberFormat="1" applyFont="1" applyFill="1" applyBorder="1" applyAlignment="1" applyProtection="1">
      <alignment horizontal="center" vertical="center" wrapText="1"/>
      <protection locked="0"/>
    </xf>
    <xf numFmtId="0" fontId="34" fillId="8" borderId="5" xfId="0" applyFont="1" applyFill="1" applyBorder="1" applyAlignment="1">
      <alignment horizontal="center" vertical="center"/>
    </xf>
    <xf numFmtId="0" fontId="0" fillId="0" borderId="5" xfId="0" applyFont="1" applyFill="1" applyBorder="1" applyAlignment="1">
      <alignment horizontal="left" vertical="center"/>
    </xf>
    <xf numFmtId="0" fontId="3" fillId="6" borderId="61" xfId="35" applyFont="1" applyFill="1" applyBorder="1" applyAlignment="1">
      <alignment horizontal="center" vertical="center" wrapText="1"/>
      <protection/>
    </xf>
    <xf numFmtId="0" fontId="3" fillId="6" borderId="19" xfId="35" applyFont="1" applyFill="1" applyBorder="1" applyAlignment="1">
      <alignment horizontal="center" vertical="center" wrapText="1"/>
      <protection/>
    </xf>
    <xf numFmtId="0" fontId="11" fillId="0" borderId="59" xfId="35" applyFont="1" applyFill="1" applyBorder="1" applyAlignment="1">
      <alignment horizontal="center" vertical="center" wrapText="1"/>
      <protection/>
    </xf>
    <xf numFmtId="0" fontId="11" fillId="0" borderId="60" xfId="35" applyFont="1" applyFill="1" applyBorder="1" applyAlignment="1">
      <alignment horizontal="center" vertical="center" wrapText="1"/>
      <protection/>
    </xf>
    <xf numFmtId="0" fontId="11" fillId="0" borderId="61" xfId="35" applyFont="1" applyFill="1" applyBorder="1" applyAlignment="1">
      <alignment horizontal="center" vertical="center" wrapText="1"/>
      <protection/>
    </xf>
    <xf numFmtId="0" fontId="11" fillId="2" borderId="54" xfId="35" applyFont="1" applyFill="1" applyBorder="1" applyAlignment="1">
      <alignment horizontal="center" vertical="center" wrapText="1"/>
      <protection/>
    </xf>
    <xf numFmtId="0" fontId="11" fillId="2" borderId="55" xfId="35" applyFont="1" applyFill="1" applyBorder="1" applyAlignment="1">
      <alignment horizontal="center" vertical="center" wrapText="1"/>
      <protection/>
    </xf>
    <xf numFmtId="0" fontId="11" fillId="2" borderId="25" xfId="35" applyFont="1" applyFill="1" applyBorder="1" applyAlignment="1">
      <alignment horizontal="center" vertical="center" wrapText="1"/>
      <protection/>
    </xf>
    <xf numFmtId="1" fontId="19" fillId="2" borderId="7" xfId="0" applyNumberFormat="1" applyFont="1" applyFill="1" applyBorder="1" applyAlignment="1">
      <alignment horizontal="center" vertical="center" wrapText="1"/>
    </xf>
    <xf numFmtId="1" fontId="19" fillId="2" borderId="5" xfId="0" applyNumberFormat="1" applyFont="1" applyFill="1" applyBorder="1" applyAlignment="1">
      <alignment horizontal="center" vertical="center" wrapText="1"/>
    </xf>
    <xf numFmtId="1" fontId="19" fillId="2" borderId="15" xfId="0" applyNumberFormat="1" applyFont="1" applyFill="1" applyBorder="1" applyAlignment="1">
      <alignment horizontal="center" vertical="center" wrapText="1"/>
    </xf>
    <xf numFmtId="1" fontId="19" fillId="0" borderId="6" xfId="0" applyNumberFormat="1" applyFont="1" applyFill="1" applyBorder="1" applyAlignment="1">
      <alignment horizontal="center" vertical="center" wrapText="1"/>
    </xf>
    <xf numFmtId="1" fontId="19" fillId="0" borderId="5" xfId="0" applyNumberFormat="1" applyFont="1" applyFill="1" applyBorder="1" applyAlignment="1">
      <alignment horizontal="center" vertical="center" wrapText="1"/>
    </xf>
    <xf numFmtId="1" fontId="19" fillId="0" borderId="15" xfId="0" applyNumberFormat="1" applyFont="1" applyFill="1" applyBorder="1" applyAlignment="1">
      <alignment horizontal="center" vertical="center" wrapText="1"/>
    </xf>
    <xf numFmtId="0" fontId="12" fillId="6" borderId="17" xfId="38" applyFont="1" applyFill="1" applyBorder="1" applyAlignment="1">
      <alignment horizontal="center" vertical="center" wrapText="1"/>
      <protection/>
    </xf>
    <xf numFmtId="0" fontId="12" fillId="6" borderId="6" xfId="38" applyFont="1" applyFill="1" applyBorder="1" applyAlignment="1">
      <alignment horizontal="center" vertical="center" wrapText="1"/>
      <protection/>
    </xf>
    <xf numFmtId="0" fontId="12" fillId="6" borderId="10" xfId="38" applyFont="1" applyFill="1" applyBorder="1" applyAlignment="1">
      <alignment horizontal="center" vertical="center" wrapText="1"/>
      <protection/>
    </xf>
    <xf numFmtId="0" fontId="12" fillId="6" borderId="34" xfId="38" applyFont="1" applyFill="1" applyBorder="1" applyAlignment="1">
      <alignment horizontal="center" vertical="center" wrapText="1"/>
      <protection/>
    </xf>
    <xf numFmtId="0" fontId="12" fillId="6" borderId="5" xfId="38" applyFont="1" applyFill="1" applyBorder="1" applyAlignment="1">
      <alignment horizontal="center" vertical="center" wrapText="1"/>
      <protection/>
    </xf>
    <xf numFmtId="0" fontId="12" fillId="6" borderId="8" xfId="38" applyFont="1" applyFill="1" applyBorder="1" applyAlignment="1">
      <alignment horizontal="center" vertical="center" wrapText="1"/>
      <protection/>
    </xf>
    <xf numFmtId="0" fontId="12" fillId="6" borderId="35" xfId="38" applyFont="1" applyFill="1" applyBorder="1" applyAlignment="1">
      <alignment horizontal="center" vertical="center" wrapText="1"/>
      <protection/>
    </xf>
    <xf numFmtId="0" fontId="12" fillId="6" borderId="15" xfId="38" applyFont="1" applyFill="1" applyBorder="1" applyAlignment="1">
      <alignment horizontal="center" vertical="center" wrapText="1"/>
      <protection/>
    </xf>
    <xf numFmtId="0" fontId="12" fillId="6" borderId="9" xfId="38" applyFont="1" applyFill="1" applyBorder="1" applyAlignment="1">
      <alignment horizontal="center" vertical="center" wrapText="1"/>
      <protection/>
    </xf>
    <xf numFmtId="0" fontId="9" fillId="2" borderId="44" xfId="38" applyFont="1" applyFill="1" applyBorder="1" applyAlignment="1">
      <alignment horizontal="center" vertical="center"/>
      <protection/>
    </xf>
    <xf numFmtId="0" fontId="19" fillId="2" borderId="7"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3" fillId="6" borderId="44" xfId="0" applyFont="1" applyFill="1" applyBorder="1" applyAlignment="1">
      <alignment horizontal="center" vertical="center" wrapText="1"/>
    </xf>
    <xf numFmtId="0" fontId="3" fillId="6" borderId="65" xfId="0" applyFont="1" applyFill="1" applyBorder="1" applyAlignment="1">
      <alignment horizontal="center" vertical="center" wrapText="1"/>
    </xf>
    <xf numFmtId="0" fontId="3" fillId="6" borderId="6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67"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68" xfId="0" applyFont="1" applyFill="1" applyBorder="1" applyAlignment="1">
      <alignment horizontal="center" vertical="center" wrapText="1"/>
    </xf>
    <xf numFmtId="0" fontId="28" fillId="0" borderId="70" xfId="38" applyFont="1" applyFill="1" applyBorder="1" applyAlignment="1">
      <alignment horizontal="center" vertical="center" wrapText="1"/>
      <protection/>
    </xf>
    <xf numFmtId="0" fontId="28" fillId="0" borderId="20" xfId="38" applyFont="1" applyFill="1" applyBorder="1" applyAlignment="1">
      <alignment horizontal="center" vertical="center" wrapText="1"/>
      <protection/>
    </xf>
    <xf numFmtId="0" fontId="28" fillId="0" borderId="21" xfId="38" applyFont="1" applyFill="1" applyBorder="1" applyAlignment="1">
      <alignment horizontal="center" vertical="center" wrapText="1"/>
      <protection/>
    </xf>
    <xf numFmtId="0" fontId="28" fillId="0" borderId="37" xfId="38" applyFont="1" applyFill="1" applyBorder="1" applyAlignment="1">
      <alignment horizontal="center" vertical="center" wrapText="1"/>
      <protection/>
    </xf>
    <xf numFmtId="0" fontId="28" fillId="0" borderId="34" xfId="38" applyFont="1" applyFill="1" applyBorder="1" applyAlignment="1">
      <alignment horizontal="center" vertical="center" wrapText="1"/>
      <protection/>
    </xf>
    <xf numFmtId="0" fontId="28" fillId="0" borderId="57" xfId="38" applyFont="1" applyFill="1" applyBorder="1" applyAlignment="1">
      <alignment horizontal="center" vertical="center" wrapText="1"/>
      <protection/>
    </xf>
    <xf numFmtId="0" fontId="28" fillId="0" borderId="6" xfId="38" applyFont="1" applyFill="1" applyBorder="1" applyAlignment="1">
      <alignment horizontal="center" vertical="center" wrapText="1"/>
      <protection/>
    </xf>
    <xf numFmtId="0" fontId="28" fillId="0" borderId="5" xfId="38" applyFont="1" applyFill="1" applyBorder="1" applyAlignment="1">
      <alignment horizontal="center" vertical="center" wrapText="1"/>
      <protection/>
    </xf>
    <xf numFmtId="0" fontId="28" fillId="0" borderId="13" xfId="38" applyFont="1" applyFill="1" applyBorder="1" applyAlignment="1">
      <alignment horizontal="center" vertical="center" wrapText="1"/>
      <protection/>
    </xf>
    <xf numFmtId="1" fontId="19" fillId="2" borderId="7" xfId="0" applyNumberFormat="1" applyFont="1" applyFill="1" applyBorder="1" applyAlignment="1">
      <alignment horizontal="center" vertical="top" wrapText="1"/>
    </xf>
    <xf numFmtId="1" fontId="19" fillId="2" borderId="5" xfId="0" applyNumberFormat="1" applyFont="1" applyFill="1" applyBorder="1" applyAlignment="1">
      <alignment horizontal="center" vertical="top" wrapText="1"/>
    </xf>
    <xf numFmtId="1" fontId="19" fillId="2" borderId="15" xfId="0" applyNumberFormat="1" applyFont="1" applyFill="1" applyBorder="1" applyAlignment="1">
      <alignment horizontal="center" vertical="top" wrapText="1"/>
    </xf>
    <xf numFmtId="0" fontId="28" fillId="0" borderId="18" xfId="38" applyFont="1" applyFill="1" applyBorder="1" applyAlignment="1">
      <alignment horizontal="center" vertical="center" wrapText="1"/>
      <protection/>
    </xf>
    <xf numFmtId="0" fontId="28" fillId="0" borderId="14" xfId="38" applyFont="1" applyFill="1" applyBorder="1" applyAlignment="1">
      <alignment horizontal="center" vertical="center" wrapText="1"/>
      <protection/>
    </xf>
    <xf numFmtId="0" fontId="28" fillId="0" borderId="16" xfId="38" applyFont="1" applyFill="1" applyBorder="1" applyAlignment="1">
      <alignment horizontal="center" vertical="center" wrapText="1"/>
      <protection/>
    </xf>
    <xf numFmtId="0" fontId="28" fillId="0" borderId="15" xfId="38" applyFont="1" applyFill="1" applyBorder="1" applyAlignment="1">
      <alignment horizontal="center" vertical="center" wrapText="1"/>
      <protection/>
    </xf>
    <xf numFmtId="0" fontId="11" fillId="0" borderId="37" xfId="38" applyFont="1" applyFill="1" applyBorder="1" applyAlignment="1">
      <alignment horizontal="center" vertical="center" wrapText="1"/>
      <protection/>
    </xf>
    <xf numFmtId="0" fontId="11" fillId="0" borderId="34" xfId="38" applyFont="1" applyFill="1" applyBorder="1" applyAlignment="1">
      <alignment horizontal="center" vertical="center" wrapText="1"/>
      <protection/>
    </xf>
    <xf numFmtId="0" fontId="11" fillId="0" borderId="35" xfId="38" applyFont="1" applyFill="1" applyBorder="1" applyAlignment="1">
      <alignment horizontal="center" vertical="center" wrapText="1"/>
      <protection/>
    </xf>
    <xf numFmtId="0" fontId="28" fillId="0" borderId="7" xfId="38" applyFont="1" applyFill="1" applyBorder="1" applyAlignment="1">
      <alignment horizontal="center" vertical="center" wrapText="1"/>
      <protection/>
    </xf>
    <xf numFmtId="0" fontId="28" fillId="0" borderId="35" xfId="38" applyFont="1" applyFill="1" applyBorder="1" applyAlignment="1">
      <alignment horizontal="center" vertical="center" wrapText="1"/>
      <protection/>
    </xf>
    <xf numFmtId="0" fontId="28" fillId="0" borderId="3" xfId="38" applyFont="1" applyFill="1" applyBorder="1" applyAlignment="1">
      <alignment horizontal="center" vertical="center" wrapText="1"/>
      <protection/>
    </xf>
    <xf numFmtId="0" fontId="19" fillId="2" borderId="22"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23" xfId="0" applyFont="1" applyFill="1" applyBorder="1" applyAlignment="1">
      <alignment horizontal="center" vertical="center" wrapText="1"/>
    </xf>
    <xf numFmtId="1" fontId="19" fillId="0" borderId="7"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37" fillId="2" borderId="35" xfId="0" applyFont="1" applyFill="1" applyBorder="1" applyAlignment="1">
      <alignment horizontal="left" vertical="center" wrapText="1"/>
    </xf>
    <xf numFmtId="0" fontId="37" fillId="2" borderId="15" xfId="0" applyFont="1" applyFill="1" applyBorder="1" applyAlignment="1">
      <alignment horizontal="left" vertical="center" wrapText="1"/>
    </xf>
    <xf numFmtId="0" fontId="37" fillId="2" borderId="15"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8" fillId="6" borderId="39" xfId="38" applyFont="1" applyFill="1" applyBorder="1" applyAlignment="1">
      <alignment horizontal="left" vertical="center" wrapText="1"/>
      <protection/>
    </xf>
    <xf numFmtId="0" fontId="38" fillId="6" borderId="40" xfId="38" applyFont="1" applyFill="1" applyBorder="1" applyAlignment="1">
      <alignment horizontal="left" vertical="center" wrapText="1"/>
      <protection/>
    </xf>
    <xf numFmtId="0" fontId="38" fillId="6" borderId="18" xfId="38" applyFont="1" applyFill="1" applyBorder="1" applyAlignment="1">
      <alignment horizontal="left" vertical="center" wrapText="1"/>
      <protection/>
    </xf>
    <xf numFmtId="0" fontId="39" fillId="2" borderId="32" xfId="38" applyFont="1" applyFill="1" applyBorder="1" applyAlignment="1">
      <alignment vertical="center" wrapText="1"/>
      <protection/>
    </xf>
    <xf numFmtId="0" fontId="39" fillId="2" borderId="27" xfId="38" applyFont="1" applyFill="1" applyBorder="1" applyAlignment="1">
      <alignment vertical="center" wrapText="1"/>
      <protection/>
    </xf>
    <xf numFmtId="0" fontId="39" fillId="2" borderId="58" xfId="38" applyFont="1" applyFill="1" applyBorder="1" applyAlignment="1">
      <alignment vertical="center" wrapText="1"/>
      <protection/>
    </xf>
    <xf numFmtId="0" fontId="38" fillId="6" borderId="62" xfId="38" applyFont="1" applyFill="1" applyBorder="1" applyAlignment="1">
      <alignment horizontal="left" vertical="center" wrapText="1"/>
      <protection/>
    </xf>
    <xf numFmtId="0" fontId="38" fillId="6" borderId="36" xfId="38" applyFont="1" applyFill="1" applyBorder="1" applyAlignment="1">
      <alignment horizontal="left" vertical="center" wrapText="1"/>
      <protection/>
    </xf>
    <xf numFmtId="0" fontId="38" fillId="6" borderId="23" xfId="38" applyFont="1" applyFill="1" applyBorder="1" applyAlignment="1">
      <alignment horizontal="left" vertical="center" wrapText="1"/>
      <protection/>
    </xf>
    <xf numFmtId="0" fontId="39" fillId="2" borderId="31" xfId="38" applyFont="1" applyFill="1" applyBorder="1" applyAlignment="1">
      <alignment vertical="center" wrapText="1"/>
      <protection/>
    </xf>
    <xf numFmtId="0" fontId="39" fillId="2" borderId="36" xfId="38" applyFont="1" applyFill="1" applyBorder="1" applyAlignment="1">
      <alignment vertical="center" wrapText="1"/>
      <protection/>
    </xf>
    <xf numFmtId="0" fontId="39" fillId="2" borderId="38" xfId="38" applyFont="1" applyFill="1" applyBorder="1" applyAlignment="1">
      <alignment vertical="center" wrapText="1"/>
      <protection/>
    </xf>
    <xf numFmtId="0" fontId="12" fillId="6" borderId="29" xfId="38" applyFont="1" applyFill="1" applyBorder="1" applyAlignment="1">
      <alignment horizontal="center" vertical="center" wrapText="1"/>
      <protection/>
    </xf>
    <xf numFmtId="0" fontId="12" fillId="6" borderId="40" xfId="38" applyFont="1" applyFill="1" applyBorder="1" applyAlignment="1">
      <alignment horizontal="center" vertical="center" wrapText="1"/>
      <protection/>
    </xf>
    <xf numFmtId="0" fontId="7" fillId="0" borderId="6" xfId="0" applyFont="1" applyFill="1" applyBorder="1" applyAlignment="1">
      <alignment horizontal="center" vertical="center"/>
    </xf>
    <xf numFmtId="173" fontId="7" fillId="0" borderId="12" xfId="40" applyNumberFormat="1" applyFont="1" applyFill="1" applyBorder="1" applyAlignment="1">
      <alignment vertical="center"/>
    </xf>
    <xf numFmtId="9" fontId="7" fillId="0" borderId="12" xfId="47" applyFont="1" applyFill="1" applyBorder="1" applyAlignment="1">
      <alignment horizontal="center" vertical="center"/>
    </xf>
    <xf numFmtId="9" fontId="7" fillId="0" borderId="12" xfId="22" applyNumberFormat="1" applyFont="1" applyFill="1" applyBorder="1" applyAlignment="1">
      <alignment vertical="center"/>
    </xf>
    <xf numFmtId="9" fontId="7" fillId="0" borderId="12" xfId="40" applyFont="1" applyFill="1" applyBorder="1" applyAlignment="1">
      <alignment vertical="center"/>
    </xf>
    <xf numFmtId="176" fontId="7" fillId="0" borderId="12" xfId="22" applyNumberFormat="1" applyFont="1" applyFill="1" applyBorder="1" applyAlignment="1">
      <alignment vertical="center"/>
    </xf>
    <xf numFmtId="10" fontId="7" fillId="0" borderId="12" xfId="40" applyNumberFormat="1" applyFont="1" applyFill="1" applyBorder="1" applyAlignment="1">
      <alignment horizontal="left" vertical="center"/>
    </xf>
    <xf numFmtId="176" fontId="7" fillId="0" borderId="12" xfId="22" applyNumberFormat="1" applyFont="1" applyFill="1" applyBorder="1" applyAlignment="1">
      <alignment horizontal="left" vertical="center"/>
    </xf>
    <xf numFmtId="10" fontId="7" fillId="0" borderId="12" xfId="40" applyNumberFormat="1" applyFont="1" applyFill="1" applyBorder="1" applyAlignment="1">
      <alignment vertical="center"/>
    </xf>
    <xf numFmtId="39" fontId="25" fillId="0" borderId="6" xfId="28" applyNumberFormat="1" applyFont="1" applyFill="1" applyBorder="1" applyAlignment="1">
      <alignment horizontal="center" vertical="center"/>
    </xf>
    <xf numFmtId="169" fontId="24" fillId="0" borderId="6" xfId="22" applyFont="1" applyFill="1" applyBorder="1" applyAlignment="1">
      <alignment horizontal="center" vertical="center"/>
    </xf>
    <xf numFmtId="176" fontId="24" fillId="0" borderId="13" xfId="22" applyNumberFormat="1" applyFont="1" applyFill="1" applyBorder="1" applyAlignment="1">
      <alignment horizontal="center" vertical="center"/>
    </xf>
    <xf numFmtId="10" fontId="24" fillId="0" borderId="6" xfId="40" applyNumberFormat="1" applyFont="1" applyFill="1" applyBorder="1" applyAlignment="1">
      <alignment horizontal="center" vertical="center"/>
    </xf>
    <xf numFmtId="0" fontId="21" fillId="0" borderId="45" xfId="0" applyFont="1" applyFill="1" applyBorder="1" applyAlignment="1">
      <alignment horizontal="justify" vertical="top" wrapText="1"/>
    </xf>
    <xf numFmtId="0" fontId="21" fillId="0" borderId="46" xfId="0" applyFont="1" applyFill="1" applyBorder="1" applyAlignment="1">
      <alignment horizontal="justify" vertical="top" wrapText="1"/>
    </xf>
    <xf numFmtId="0" fontId="21" fillId="0" borderId="47" xfId="0" applyFont="1" applyFill="1" applyBorder="1" applyAlignment="1">
      <alignment horizontal="justify" vertical="top" wrapText="1"/>
    </xf>
    <xf numFmtId="0" fontId="21" fillId="0" borderId="16" xfId="0" applyFont="1" applyFill="1" applyBorder="1" applyAlignment="1">
      <alignment horizontal="justify" vertical="top" wrapText="1"/>
    </xf>
    <xf numFmtId="0" fontId="21" fillId="0" borderId="22" xfId="0" applyFont="1" applyFill="1" applyBorder="1" applyAlignment="1">
      <alignment horizontal="justify" vertical="top" wrapText="1"/>
    </xf>
    <xf numFmtId="0" fontId="21" fillId="0" borderId="45" xfId="0" applyFont="1" applyFill="1" applyBorder="1" applyAlignment="1">
      <alignment horizontal="left" vertical="justify" wrapText="1"/>
    </xf>
    <xf numFmtId="0" fontId="21" fillId="0" borderId="46" xfId="0" applyFont="1" applyFill="1" applyBorder="1" applyAlignment="1">
      <alignment horizontal="left" vertical="justify" wrapText="1"/>
    </xf>
    <xf numFmtId="0" fontId="21" fillId="0" borderId="47" xfId="0" applyFont="1" applyFill="1" applyBorder="1" applyAlignment="1">
      <alignment horizontal="left" vertical="justify" wrapText="1"/>
    </xf>
    <xf numFmtId="173" fontId="52" fillId="0" borderId="5" xfId="0" applyNumberFormat="1" applyFont="1" applyFill="1" applyBorder="1" applyAlignment="1">
      <alignment horizontal="center" vertical="center"/>
    </xf>
    <xf numFmtId="10" fontId="49" fillId="0" borderId="5" xfId="35" applyNumberFormat="1" applyFont="1" applyFill="1" applyBorder="1" applyAlignment="1">
      <alignment horizontal="center" vertical="center" wrapText="1"/>
      <protection/>
    </xf>
    <xf numFmtId="173" fontId="49" fillId="0" borderId="5" xfId="0" applyNumberFormat="1" applyFont="1" applyFill="1" applyBorder="1" applyAlignment="1">
      <alignment horizontal="center" vertical="center"/>
    </xf>
    <xf numFmtId="173" fontId="4" fillId="0" borderId="5" xfId="0" applyNumberFormat="1" applyFont="1" applyFill="1" applyBorder="1" applyAlignment="1">
      <alignment horizontal="center" vertical="center"/>
    </xf>
    <xf numFmtId="10" fontId="52" fillId="0" borderId="5" xfId="0" applyNumberFormat="1" applyFont="1" applyFill="1" applyBorder="1" applyAlignment="1">
      <alignment horizontal="center" vertical="center"/>
    </xf>
    <xf numFmtId="173" fontId="49" fillId="0" borderId="13" xfId="0" applyNumberFormat="1" applyFont="1" applyFill="1" applyBorder="1" applyAlignment="1">
      <alignment horizontal="center" vertical="center"/>
    </xf>
    <xf numFmtId="173" fontId="52" fillId="0" borderId="13" xfId="0" applyNumberFormat="1" applyFont="1" applyFill="1" applyBorder="1" applyAlignment="1">
      <alignment horizontal="center" vertical="center"/>
    </xf>
    <xf numFmtId="10" fontId="49" fillId="0" borderId="13" xfId="35" applyNumberFormat="1" applyFont="1" applyFill="1" applyBorder="1" applyAlignment="1">
      <alignment horizontal="center" vertical="center" wrapText="1"/>
      <protection/>
    </xf>
    <xf numFmtId="9" fontId="52" fillId="0" borderId="5" xfId="0" applyNumberFormat="1" applyFont="1" applyFill="1" applyBorder="1" applyAlignment="1">
      <alignment horizontal="center" vertical="center"/>
    </xf>
    <xf numFmtId="10" fontId="52" fillId="0" borderId="13" xfId="0" applyNumberFormat="1" applyFont="1" applyFill="1" applyBorder="1" applyAlignment="1">
      <alignment horizontal="center" vertical="center"/>
    </xf>
    <xf numFmtId="173" fontId="52" fillId="0" borderId="7" xfId="0" applyNumberFormat="1" applyFont="1" applyFill="1" applyBorder="1" applyAlignment="1">
      <alignment horizontal="center" vertical="center"/>
    </xf>
    <xf numFmtId="173" fontId="52" fillId="0" borderId="19" xfId="0" applyNumberFormat="1" applyFont="1" applyFill="1" applyBorder="1" applyAlignment="1">
      <alignment horizontal="center" vertical="center"/>
    </xf>
    <xf numFmtId="173" fontId="52" fillId="0" borderId="15" xfId="0" applyNumberFormat="1" applyFont="1" applyFill="1" applyBorder="1" applyAlignment="1">
      <alignment horizontal="center" vertical="center"/>
    </xf>
    <xf numFmtId="9" fontId="4" fillId="0" borderId="7" xfId="43" applyFont="1" applyFill="1" applyBorder="1" applyAlignment="1">
      <alignment horizontal="center" vertical="center"/>
    </xf>
    <xf numFmtId="9" fontId="11" fillId="0" borderId="7" xfId="43" applyFont="1" applyFill="1" applyBorder="1" applyAlignment="1">
      <alignment horizontal="center" vertical="center"/>
    </xf>
    <xf numFmtId="9" fontId="4" fillId="0" borderId="5" xfId="43" applyFont="1" applyFill="1" applyBorder="1" applyAlignment="1">
      <alignment horizontal="center" vertical="center"/>
    </xf>
    <xf numFmtId="173" fontId="26" fillId="0" borderId="5" xfId="0" applyNumberFormat="1" applyFont="1" applyFill="1" applyBorder="1" applyAlignment="1">
      <alignment vertical="center"/>
    </xf>
    <xf numFmtId="173" fontId="52" fillId="0" borderId="12" xfId="0" applyNumberFormat="1" applyFont="1" applyFill="1" applyBorder="1" applyAlignment="1">
      <alignment horizontal="center" vertical="center"/>
    </xf>
    <xf numFmtId="9" fontId="4" fillId="0" borderId="15" xfId="43" applyFont="1" applyFill="1" applyBorder="1" applyAlignment="1">
      <alignment horizontal="center" vertical="center"/>
    </xf>
    <xf numFmtId="173" fontId="49" fillId="0" borderId="15" xfId="0" applyNumberFormat="1" applyFont="1" applyFill="1" applyBorder="1" applyAlignment="1">
      <alignment horizontal="center" vertical="center"/>
    </xf>
    <xf numFmtId="0" fontId="19" fillId="0" borderId="5" xfId="35" applyFont="1" applyFill="1" applyBorder="1" applyAlignment="1">
      <alignment horizontal="left" vertical="top" wrapText="1"/>
      <protection/>
    </xf>
    <xf numFmtId="0" fontId="11" fillId="0" borderId="5" xfId="35" applyFont="1" applyFill="1" applyBorder="1" applyAlignment="1">
      <alignment horizontal="left" vertical="top" wrapText="1"/>
      <protection/>
    </xf>
    <xf numFmtId="0" fontId="19" fillId="0" borderId="13" xfId="35" applyFont="1" applyFill="1" applyBorder="1" applyAlignment="1">
      <alignment horizontal="left" vertical="top" wrapText="1"/>
      <protection/>
    </xf>
    <xf numFmtId="0" fontId="19" fillId="0" borderId="7" xfId="35" applyFont="1" applyFill="1" applyBorder="1" applyAlignment="1">
      <alignment horizontal="left" vertical="top" wrapText="1"/>
      <protection/>
    </xf>
    <xf numFmtId="0" fontId="11" fillId="0" borderId="13" xfId="35" applyFont="1" applyFill="1" applyBorder="1" applyAlignment="1">
      <alignment horizontal="left" vertical="top" wrapText="1"/>
      <protection/>
    </xf>
    <xf numFmtId="0" fontId="11" fillId="0" borderId="7" xfId="35" applyFont="1" applyFill="1" applyBorder="1" applyAlignment="1">
      <alignment horizontal="left" vertical="top" wrapText="1"/>
      <protection/>
    </xf>
    <xf numFmtId="0" fontId="11" fillId="0" borderId="50" xfId="35" applyFont="1" applyFill="1" applyBorder="1" applyAlignment="1">
      <alignment horizontal="left" vertical="top" wrapText="1"/>
      <protection/>
    </xf>
    <xf numFmtId="0" fontId="11" fillId="0" borderId="69" xfId="35" applyFont="1" applyFill="1" applyBorder="1" applyAlignment="1">
      <alignment horizontal="left" vertical="top" wrapText="1"/>
      <protection/>
    </xf>
    <xf numFmtId="0" fontId="19" fillId="0" borderId="48" xfId="35" applyFont="1" applyFill="1" applyBorder="1" applyAlignment="1">
      <alignment horizontal="left" vertical="top" wrapText="1"/>
      <protection/>
    </xf>
    <xf numFmtId="0" fontId="19" fillId="0" borderId="71" xfId="35" applyFont="1" applyFill="1" applyBorder="1" applyAlignment="1">
      <alignment horizontal="left" vertical="top" wrapText="1"/>
      <protection/>
    </xf>
    <xf numFmtId="0" fontId="11" fillId="0" borderId="51" xfId="35" applyFont="1" applyFill="1" applyBorder="1" applyAlignment="1">
      <alignment horizontal="left" vertical="top" wrapText="1"/>
      <protection/>
    </xf>
    <xf numFmtId="0" fontId="11" fillId="0" borderId="48" xfId="35" applyFont="1" applyFill="1" applyBorder="1" applyAlignment="1">
      <alignment horizontal="left" vertical="top" wrapText="1"/>
      <protection/>
    </xf>
    <xf numFmtId="0" fontId="11" fillId="0" borderId="38" xfId="35" applyFont="1" applyFill="1" applyBorder="1" applyAlignment="1">
      <alignment horizontal="left" vertical="top"/>
      <protection/>
    </xf>
    <xf numFmtId="0" fontId="19" fillId="0" borderId="24" xfId="35" applyFont="1" applyFill="1" applyBorder="1" applyAlignment="1">
      <alignment horizontal="left" vertical="top" wrapText="1"/>
      <protection/>
    </xf>
    <xf numFmtId="0" fontId="19" fillId="0" borderId="21" xfId="35" applyFont="1" applyFill="1" applyBorder="1" applyAlignment="1">
      <alignment horizontal="left" vertical="top" wrapText="1"/>
      <protection/>
    </xf>
    <xf numFmtId="0" fontId="11" fillId="0" borderId="51" xfId="35" applyFont="1" applyFill="1" applyBorder="1" applyAlignment="1">
      <alignment horizontal="justify" vertical="top" wrapText="1"/>
      <protection/>
    </xf>
    <xf numFmtId="0" fontId="11" fillId="0" borderId="69" xfId="35" applyFont="1" applyFill="1" applyBorder="1" applyAlignment="1">
      <alignment horizontal="justify" vertical="top" wrapText="1"/>
      <protection/>
    </xf>
    <xf numFmtId="0" fontId="11" fillId="0" borderId="70" xfId="35" applyFont="1" applyFill="1" applyBorder="1" applyAlignment="1">
      <alignment horizontal="left" vertical="top" wrapText="1"/>
      <protection/>
    </xf>
    <xf numFmtId="0" fontId="11" fillId="0" borderId="21" xfId="35" applyFont="1" applyFill="1" applyBorder="1" applyAlignment="1">
      <alignment horizontal="left" vertical="top" wrapText="1"/>
      <protection/>
    </xf>
    <xf numFmtId="0" fontId="11" fillId="0" borderId="69" xfId="35" applyFont="1" applyFill="1" applyBorder="1" applyAlignment="1">
      <alignment horizontal="left" vertical="top"/>
      <protection/>
    </xf>
    <xf numFmtId="10" fontId="11" fillId="0" borderId="51" xfId="0" applyNumberFormat="1" applyFont="1" applyFill="1" applyBorder="1" applyAlignment="1" applyProtection="1">
      <alignment horizontal="left" vertical="top" wrapText="1"/>
      <protection locked="0"/>
    </xf>
    <xf numFmtId="10" fontId="11" fillId="0" borderId="69" xfId="0" applyNumberFormat="1" applyFont="1" applyFill="1" applyBorder="1" applyAlignment="1" applyProtection="1">
      <alignment horizontal="left" vertical="top" wrapText="1"/>
      <protection locked="0"/>
    </xf>
    <xf numFmtId="0" fontId="4" fillId="0" borderId="14" xfId="35" applyFont="1" applyFill="1" applyBorder="1" applyAlignment="1">
      <alignment horizontal="justify" vertical="top" wrapText="1"/>
      <protection/>
    </xf>
    <xf numFmtId="0" fontId="4" fillId="0" borderId="14" xfId="35" applyFont="1" applyFill="1" applyBorder="1" applyAlignment="1">
      <alignment vertical="top" wrapText="1"/>
      <protection/>
    </xf>
    <xf numFmtId="0" fontId="49" fillId="0" borderId="14" xfId="35" applyFont="1" applyFill="1" applyBorder="1" applyAlignment="1">
      <alignment vertical="top" wrapText="1"/>
      <protection/>
    </xf>
    <xf numFmtId="0" fontId="4" fillId="0" borderId="34" xfId="35" applyFont="1" applyFill="1" applyBorder="1" applyAlignment="1">
      <alignment vertical="top" wrapText="1"/>
      <protection/>
    </xf>
    <xf numFmtId="0" fontId="4" fillId="0" borderId="35" xfId="35" applyFont="1" applyFill="1" applyBorder="1" applyAlignment="1">
      <alignment vertical="top" wrapText="1"/>
      <protection/>
    </xf>
    <xf numFmtId="0" fontId="4" fillId="0" borderId="37" xfId="35" applyFont="1" applyFill="1" applyBorder="1" applyAlignment="1">
      <alignment horizontal="justify" vertical="top" wrapText="1"/>
      <protection/>
    </xf>
    <xf numFmtId="0" fontId="4" fillId="0" borderId="57" xfId="35" applyFont="1" applyFill="1" applyBorder="1" applyAlignment="1">
      <alignment horizontal="justify" vertical="top" wrapText="1"/>
      <protection/>
    </xf>
    <xf numFmtId="0" fontId="4" fillId="0" borderId="17" xfId="35" applyFont="1" applyFill="1" applyBorder="1" applyAlignment="1">
      <alignment horizontal="justify" vertical="top" wrapText="1"/>
      <protection/>
    </xf>
    <xf numFmtId="0" fontId="4" fillId="0" borderId="35" xfId="35" applyFont="1" applyFill="1" applyBorder="1" applyAlignment="1">
      <alignment horizontal="justify" vertical="top" wrapText="1"/>
      <protection/>
    </xf>
    <xf numFmtId="0" fontId="4" fillId="0" borderId="59" xfId="35" applyFont="1" applyFill="1" applyBorder="1" applyAlignment="1">
      <alignment horizontal="center" vertical="top" wrapText="1"/>
      <protection/>
    </xf>
    <xf numFmtId="0" fontId="4" fillId="0" borderId="61" xfId="35" applyFont="1" applyFill="1" applyBorder="1" applyAlignment="1">
      <alignment horizontal="center" vertical="top" wrapText="1"/>
      <protection/>
    </xf>
    <xf numFmtId="0" fontId="3" fillId="6" borderId="10" xfId="35" applyFont="1" applyFill="1" applyBorder="1" applyAlignment="1">
      <alignment horizontal="center" vertical="center" wrapText="1"/>
      <protection/>
    </xf>
    <xf numFmtId="0" fontId="3" fillId="6" borderId="9" xfId="35" applyFont="1" applyFill="1" applyBorder="1" applyAlignment="1">
      <alignment horizontal="center" vertical="center" wrapText="1"/>
      <protection/>
    </xf>
  </cellXfs>
  <cellStyles count="49">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Millares 5" xfId="44"/>
    <cellStyle name="Moneda 3 2" xfId="45"/>
    <cellStyle name="Moneda 5" xfId="46"/>
    <cellStyle name="Porcentaje 3" xfId="47"/>
    <cellStyle name="Normal_573_2009_ Actualizado 22_12_2009" xfId="48"/>
    <cellStyle name="Millares [0] 2" xfId="49"/>
    <cellStyle name="Millares [0] 3 2" xfId="50"/>
    <cellStyle name="Millares [0] 3 4 4" xfId="51"/>
    <cellStyle name="Millares 10" xfId="52"/>
    <cellStyle name="Millares 2 2 2" xfId="53"/>
    <cellStyle name="Millares 2 5" xfId="54"/>
    <cellStyle name="Millares 2 5 2" xfId="55"/>
    <cellStyle name="Moneda [0] 2" xfId="56"/>
    <cellStyle name="Moneda 11" xfId="57"/>
    <cellStyle name="Moneda 2 3 2 2 2" xfId="58"/>
    <cellStyle name="Moneda 2 4" xfId="59"/>
    <cellStyle name="Normal 4" xfId="60"/>
    <cellStyle name="Porcentaje 2 2" xfId="61"/>
    <cellStyle name="Porcentaje 2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114300</xdr:rowOff>
    </xdr:from>
    <xdr:to>
      <xdr:col>5</xdr:col>
      <xdr:colOff>228600</xdr:colOff>
      <xdr:row>3</xdr:row>
      <xdr:rowOff>409575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381000"/>
          <a:ext cx="3181350" cy="20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1038225</xdr:colOff>
      <xdr:row>4</xdr:row>
      <xdr:rowOff>295275</xdr:rowOff>
    </xdr:to>
    <xdr:pic>
      <xdr:nvPicPr>
        <xdr:cNvPr id="2" name="Imagen 1"/>
        <xdr:cNvPicPr preferRelativeResize="1">
          <a:picLocks noChangeAspect="1"/>
        </xdr:cNvPicPr>
      </xdr:nvPicPr>
      <xdr:blipFill>
        <a:blip r:embed="rId1"/>
        <a:stretch>
          <a:fillRect/>
        </a:stretch>
      </xdr:blipFill>
      <xdr:spPr>
        <a:xfrm>
          <a:off x="0" y="0"/>
          <a:ext cx="2609850" cy="2952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133350</xdr:rowOff>
    </xdr:from>
    <xdr:to>
      <xdr:col>2</xdr:col>
      <xdr:colOff>1381125</xdr:colOff>
      <xdr:row>2</xdr:row>
      <xdr:rowOff>333375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 y="133350"/>
          <a:ext cx="22193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133350</xdr:rowOff>
    </xdr:from>
    <xdr:to>
      <xdr:col>3</xdr:col>
      <xdr:colOff>714375</xdr:colOff>
      <xdr:row>2</xdr:row>
      <xdr:rowOff>295275</xdr:rowOff>
    </xdr:to>
    <xdr:pic>
      <xdr:nvPicPr>
        <xdr:cNvPr id="4"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rcRect r="9138"/>
        <a:stretch>
          <a:fillRect/>
        </a:stretch>
      </xdr:blipFill>
      <xdr:spPr bwMode="auto">
        <a:xfrm>
          <a:off x="438150" y="133350"/>
          <a:ext cx="23431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vmlDrawing" Target="../drawings/vmlDrawing5.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6.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0"/>
  <sheetViews>
    <sheetView zoomScale="42" zoomScaleNormal="42" zoomScaleSheetLayoutView="50" workbookViewId="0" topLeftCell="A5">
      <selection activeCell="AI14" sqref="AI14"/>
    </sheetView>
  </sheetViews>
  <sheetFormatPr defaultColWidth="11.421875" defaultRowHeight="15"/>
  <cols>
    <col min="1" max="1" width="5.8515625" style="1" customWidth="1"/>
    <col min="2" max="2" width="7.8515625" style="1" customWidth="1"/>
    <col min="3" max="3" width="12.7109375" style="1" customWidth="1"/>
    <col min="4" max="4" width="5.57421875" style="1" customWidth="1"/>
    <col min="5" max="5" width="14.00390625" style="1" customWidth="1"/>
    <col min="6" max="6" width="7.57421875" style="1" customWidth="1"/>
    <col min="7" max="7" width="10.7109375" style="1" customWidth="1"/>
    <col min="8" max="8" width="8.8515625" style="1" customWidth="1"/>
    <col min="9" max="9" width="9.28125" style="1" customWidth="1"/>
    <col min="10" max="10" width="11.421875" style="21" customWidth="1"/>
    <col min="11" max="11" width="10.00390625" style="24" customWidth="1"/>
    <col min="12" max="12" width="6.57421875" style="23" customWidth="1"/>
    <col min="13" max="13" width="9.140625" style="21" customWidth="1"/>
    <col min="14" max="14" width="7.57421875" style="24" customWidth="1"/>
    <col min="15" max="15" width="13.28125" style="24" customWidth="1"/>
    <col min="16" max="16" width="9.8515625" style="23" customWidth="1"/>
    <col min="17" max="17" width="11.28125" style="23" customWidth="1"/>
    <col min="18" max="18" width="11.00390625" style="23" customWidth="1"/>
    <col min="19" max="19" width="9.57421875" style="23" customWidth="1"/>
    <col min="20" max="20" width="7.421875" style="24" customWidth="1"/>
    <col min="21" max="21" width="13.00390625" style="24" customWidth="1"/>
    <col min="22" max="22" width="13.00390625" style="23" customWidth="1"/>
    <col min="23" max="23" width="12.28125" style="23" customWidth="1"/>
    <col min="24" max="24" width="14.421875" style="23" customWidth="1"/>
    <col min="25" max="25" width="9.28125" style="23" customWidth="1"/>
    <col min="26" max="26" width="10.140625" style="24" customWidth="1"/>
    <col min="27" max="27" width="10.421875" style="24" customWidth="1"/>
    <col min="28" max="28" width="10.57421875" style="23" customWidth="1"/>
    <col min="29" max="29" width="10.28125" style="23" customWidth="1"/>
    <col min="30" max="30" width="8.8515625" style="23" customWidth="1"/>
    <col min="31" max="31" width="19.8515625" style="23" customWidth="1"/>
    <col min="32" max="32" width="18.00390625" style="24" customWidth="1"/>
    <col min="33" max="33" width="25.57421875" style="24" customWidth="1"/>
    <col min="34" max="34" width="13.28125" style="24" customWidth="1"/>
    <col min="35" max="37" width="19.8515625" style="24" customWidth="1"/>
    <col min="38" max="38" width="15.28125" style="24" customWidth="1"/>
    <col min="39" max="39" width="10.421875" style="1" customWidth="1"/>
    <col min="40" max="42" width="12.28125" style="1" customWidth="1"/>
    <col min="43" max="43" width="11.8515625" style="1" customWidth="1"/>
    <col min="44" max="44" width="12.28125" style="1" customWidth="1"/>
    <col min="45" max="45" width="69.28125" style="1" customWidth="1"/>
    <col min="46" max="46" width="11.140625" style="1" customWidth="1"/>
    <col min="47" max="47" width="17.8515625" style="1" customWidth="1"/>
    <col min="48" max="48" width="32.7109375" style="1" customWidth="1"/>
    <col min="49" max="49" width="22.28125" style="1" customWidth="1"/>
    <col min="50" max="50" width="24.7109375" style="1" customWidth="1"/>
    <col min="51" max="51" width="23.421875" style="1" customWidth="1"/>
    <col min="52" max="16384" width="11.421875" style="1" customWidth="1"/>
  </cols>
  <sheetData>
    <row r="1" spans="2:49" ht="21" customHeight="1" thickBot="1">
      <c r="B1" s="4"/>
      <c r="C1" s="4"/>
      <c r="D1" s="4"/>
      <c r="E1" s="4"/>
      <c r="F1" s="4"/>
      <c r="G1" s="4"/>
      <c r="H1" s="4"/>
      <c r="I1" s="4"/>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4"/>
      <c r="AN1" s="4"/>
      <c r="AO1" s="4"/>
      <c r="AP1" s="4"/>
      <c r="AQ1" s="4"/>
      <c r="AR1" s="4"/>
      <c r="AS1" s="4"/>
      <c r="AT1" s="4"/>
      <c r="AU1" s="4"/>
      <c r="AV1" s="4"/>
      <c r="AW1" s="4"/>
    </row>
    <row r="2" spans="1:49" s="166" customFormat="1" ht="56.25" customHeight="1">
      <c r="A2" s="379"/>
      <c r="B2" s="380"/>
      <c r="C2" s="380"/>
      <c r="D2" s="380"/>
      <c r="E2" s="380"/>
      <c r="F2" s="380"/>
      <c r="G2" s="381"/>
      <c r="H2" s="389" t="s">
        <v>192</v>
      </c>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1"/>
    </row>
    <row r="3" spans="1:49" s="166" customFormat="1" ht="84.75" customHeight="1">
      <c r="A3" s="382"/>
      <c r="B3" s="383"/>
      <c r="C3" s="383"/>
      <c r="D3" s="383"/>
      <c r="E3" s="383"/>
      <c r="F3" s="383"/>
      <c r="G3" s="384"/>
      <c r="H3" s="392" t="s">
        <v>209</v>
      </c>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4"/>
    </row>
    <row r="4" spans="1:49" s="167" customFormat="1" ht="63" customHeight="1" thickBot="1">
      <c r="A4" s="385"/>
      <c r="B4" s="386"/>
      <c r="C4" s="386"/>
      <c r="D4" s="386"/>
      <c r="E4" s="386"/>
      <c r="F4" s="386"/>
      <c r="G4" s="387"/>
      <c r="H4" s="344" t="s">
        <v>194</v>
      </c>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88"/>
      <c r="AM4" s="344" t="s">
        <v>195</v>
      </c>
      <c r="AN4" s="345"/>
      <c r="AO4" s="345"/>
      <c r="AP4" s="345"/>
      <c r="AQ4" s="345"/>
      <c r="AR4" s="345"/>
      <c r="AS4" s="345"/>
      <c r="AT4" s="345"/>
      <c r="AU4" s="345"/>
      <c r="AV4" s="345"/>
      <c r="AW4" s="346"/>
    </row>
    <row r="5" spans="1:49" ht="41.25" customHeight="1">
      <c r="A5" s="347" t="s">
        <v>0</v>
      </c>
      <c r="B5" s="348"/>
      <c r="C5" s="348"/>
      <c r="D5" s="348"/>
      <c r="E5" s="348"/>
      <c r="F5" s="348"/>
      <c r="G5" s="348"/>
      <c r="H5" s="348"/>
      <c r="I5" s="348"/>
      <c r="J5" s="348"/>
      <c r="K5" s="348"/>
      <c r="L5" s="348"/>
      <c r="M5" s="348"/>
      <c r="N5" s="348"/>
      <c r="O5" s="348"/>
      <c r="P5" s="348"/>
      <c r="Q5" s="348"/>
      <c r="R5" s="349"/>
      <c r="S5" s="395" t="s">
        <v>213</v>
      </c>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7"/>
    </row>
    <row r="6" spans="1:49" ht="26.25" customHeight="1">
      <c r="A6" s="350" t="s">
        <v>2</v>
      </c>
      <c r="B6" s="351"/>
      <c r="C6" s="351"/>
      <c r="D6" s="351"/>
      <c r="E6" s="351"/>
      <c r="F6" s="351"/>
      <c r="G6" s="351"/>
      <c r="H6" s="351"/>
      <c r="I6" s="351"/>
      <c r="J6" s="351"/>
      <c r="K6" s="351"/>
      <c r="L6" s="351"/>
      <c r="M6" s="351"/>
      <c r="N6" s="351"/>
      <c r="O6" s="351"/>
      <c r="P6" s="351"/>
      <c r="Q6" s="351"/>
      <c r="R6" s="352"/>
      <c r="S6" s="353" t="s">
        <v>214</v>
      </c>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5"/>
    </row>
    <row r="7" spans="1:49" ht="30" customHeight="1">
      <c r="A7" s="364" t="s">
        <v>3</v>
      </c>
      <c r="B7" s="365"/>
      <c r="C7" s="365"/>
      <c r="D7" s="365"/>
      <c r="E7" s="365"/>
      <c r="F7" s="365"/>
      <c r="G7" s="365"/>
      <c r="H7" s="365"/>
      <c r="I7" s="365"/>
      <c r="J7" s="365"/>
      <c r="K7" s="365"/>
      <c r="L7" s="365"/>
      <c r="M7" s="365"/>
      <c r="N7" s="365"/>
      <c r="O7" s="365"/>
      <c r="P7" s="365"/>
      <c r="Q7" s="365"/>
      <c r="R7" s="365"/>
      <c r="S7" s="366" t="s">
        <v>215</v>
      </c>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8"/>
    </row>
    <row r="8" spans="1:49" ht="30" customHeight="1" thickBot="1">
      <c r="A8" s="364" t="s">
        <v>1</v>
      </c>
      <c r="B8" s="365"/>
      <c r="C8" s="365"/>
      <c r="D8" s="365"/>
      <c r="E8" s="365"/>
      <c r="F8" s="365"/>
      <c r="G8" s="365"/>
      <c r="H8" s="365"/>
      <c r="I8" s="365"/>
      <c r="J8" s="365"/>
      <c r="K8" s="365"/>
      <c r="L8" s="365"/>
      <c r="M8" s="365"/>
      <c r="N8" s="365"/>
      <c r="O8" s="365"/>
      <c r="P8" s="365"/>
      <c r="Q8" s="365"/>
      <c r="R8" s="365"/>
      <c r="S8" s="361" t="s">
        <v>216</v>
      </c>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3"/>
    </row>
    <row r="9" spans="1:49" ht="36" customHeight="1" thickBot="1">
      <c r="A9" s="28"/>
      <c r="B9" s="29"/>
      <c r="C9" s="29"/>
      <c r="D9" s="29"/>
      <c r="E9" s="29"/>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1"/>
      <c r="AN9" s="31"/>
      <c r="AO9" s="31"/>
      <c r="AP9" s="31"/>
      <c r="AQ9" s="31"/>
      <c r="AR9" s="31"/>
      <c r="AS9" s="31"/>
      <c r="AT9" s="31"/>
      <c r="AU9" s="31"/>
      <c r="AV9" s="31"/>
      <c r="AW9" s="32"/>
    </row>
    <row r="10" spans="1:49" s="2" customFormat="1" ht="45.75" customHeight="1">
      <c r="A10" s="360" t="s">
        <v>60</v>
      </c>
      <c r="B10" s="340"/>
      <c r="C10" s="340"/>
      <c r="D10" s="340" t="s">
        <v>63</v>
      </c>
      <c r="E10" s="340"/>
      <c r="F10" s="340" t="s">
        <v>65</v>
      </c>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t="s">
        <v>73</v>
      </c>
      <c r="AR10" s="340" t="s">
        <v>74</v>
      </c>
      <c r="AS10" s="341" t="s">
        <v>75</v>
      </c>
      <c r="AT10" s="341" t="s">
        <v>76</v>
      </c>
      <c r="AU10" s="341" t="s">
        <v>77</v>
      </c>
      <c r="AV10" s="341" t="s">
        <v>78</v>
      </c>
      <c r="AW10" s="398" t="s">
        <v>79</v>
      </c>
    </row>
    <row r="11" spans="1:49" s="3" customFormat="1" ht="45.75" customHeight="1">
      <c r="A11" s="334" t="s">
        <v>139</v>
      </c>
      <c r="B11" s="338" t="s">
        <v>61</v>
      </c>
      <c r="C11" s="336" t="s">
        <v>62</v>
      </c>
      <c r="D11" s="336" t="s">
        <v>43</v>
      </c>
      <c r="E11" s="336" t="s">
        <v>64</v>
      </c>
      <c r="F11" s="336" t="s">
        <v>66</v>
      </c>
      <c r="G11" s="336" t="s">
        <v>67</v>
      </c>
      <c r="H11" s="336" t="s">
        <v>68</v>
      </c>
      <c r="I11" s="336" t="s">
        <v>69</v>
      </c>
      <c r="J11" s="336" t="s">
        <v>70</v>
      </c>
      <c r="K11" s="370" t="s">
        <v>71</v>
      </c>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38"/>
      <c r="AM11" s="369" t="s">
        <v>72</v>
      </c>
      <c r="AN11" s="369"/>
      <c r="AO11" s="369"/>
      <c r="AP11" s="369"/>
      <c r="AQ11" s="336"/>
      <c r="AR11" s="336"/>
      <c r="AS11" s="342"/>
      <c r="AT11" s="342"/>
      <c r="AU11" s="342"/>
      <c r="AV11" s="342"/>
      <c r="AW11" s="399"/>
    </row>
    <row r="12" spans="1:49" s="3" customFormat="1" ht="51" customHeight="1">
      <c r="A12" s="334"/>
      <c r="B12" s="338"/>
      <c r="C12" s="336"/>
      <c r="D12" s="336"/>
      <c r="E12" s="336"/>
      <c r="F12" s="336"/>
      <c r="G12" s="336"/>
      <c r="H12" s="336"/>
      <c r="I12" s="336"/>
      <c r="J12" s="336"/>
      <c r="K12" s="370">
        <v>2016</v>
      </c>
      <c r="L12" s="371"/>
      <c r="M12" s="371"/>
      <c r="N12" s="338"/>
      <c r="O12" s="372">
        <v>2017</v>
      </c>
      <c r="P12" s="373"/>
      <c r="Q12" s="373"/>
      <c r="R12" s="373"/>
      <c r="S12" s="373"/>
      <c r="T12" s="374"/>
      <c r="U12" s="372">
        <v>2018</v>
      </c>
      <c r="V12" s="373"/>
      <c r="W12" s="373"/>
      <c r="X12" s="373"/>
      <c r="Y12" s="373"/>
      <c r="Z12" s="374"/>
      <c r="AA12" s="372">
        <v>2019</v>
      </c>
      <c r="AB12" s="373"/>
      <c r="AC12" s="373"/>
      <c r="AD12" s="373"/>
      <c r="AE12" s="373"/>
      <c r="AF12" s="374"/>
      <c r="AG12" s="372">
        <v>2020</v>
      </c>
      <c r="AH12" s="373"/>
      <c r="AI12" s="373"/>
      <c r="AJ12" s="373"/>
      <c r="AK12" s="373"/>
      <c r="AL12" s="374"/>
      <c r="AM12" s="336" t="s">
        <v>4</v>
      </c>
      <c r="AN12" s="336" t="s">
        <v>5</v>
      </c>
      <c r="AO12" s="336" t="s">
        <v>6</v>
      </c>
      <c r="AP12" s="336" t="s">
        <v>7</v>
      </c>
      <c r="AQ12" s="336"/>
      <c r="AR12" s="336"/>
      <c r="AS12" s="342"/>
      <c r="AT12" s="342"/>
      <c r="AU12" s="342"/>
      <c r="AV12" s="342"/>
      <c r="AW12" s="399"/>
    </row>
    <row r="13" spans="1:49" s="3" customFormat="1" ht="69.75" customHeight="1" thickBot="1">
      <c r="A13" s="335"/>
      <c r="B13" s="339"/>
      <c r="C13" s="337"/>
      <c r="D13" s="337"/>
      <c r="E13" s="337"/>
      <c r="F13" s="337"/>
      <c r="G13" s="337"/>
      <c r="H13" s="337"/>
      <c r="I13" s="337"/>
      <c r="J13" s="337"/>
      <c r="K13" s="168" t="s">
        <v>140</v>
      </c>
      <c r="L13" s="168" t="s">
        <v>141</v>
      </c>
      <c r="M13" s="168" t="s">
        <v>142</v>
      </c>
      <c r="N13" s="168" t="s">
        <v>31</v>
      </c>
      <c r="O13" s="168" t="s">
        <v>143</v>
      </c>
      <c r="P13" s="168" t="s">
        <v>144</v>
      </c>
      <c r="Q13" s="168" t="s">
        <v>145</v>
      </c>
      <c r="R13" s="168" t="s">
        <v>141</v>
      </c>
      <c r="S13" s="168" t="s">
        <v>142</v>
      </c>
      <c r="T13" s="168" t="s">
        <v>31</v>
      </c>
      <c r="U13" s="168" t="s">
        <v>143</v>
      </c>
      <c r="V13" s="168" t="s">
        <v>144</v>
      </c>
      <c r="W13" s="168" t="s">
        <v>145</v>
      </c>
      <c r="X13" s="168" t="s">
        <v>141</v>
      </c>
      <c r="Y13" s="168" t="s">
        <v>142</v>
      </c>
      <c r="Z13" s="168" t="s">
        <v>31</v>
      </c>
      <c r="AA13" s="168" t="s">
        <v>143</v>
      </c>
      <c r="AB13" s="168" t="s">
        <v>144</v>
      </c>
      <c r="AC13" s="168" t="s">
        <v>145</v>
      </c>
      <c r="AD13" s="168" t="s">
        <v>141</v>
      </c>
      <c r="AE13" s="168" t="s">
        <v>142</v>
      </c>
      <c r="AF13" s="168" t="s">
        <v>31</v>
      </c>
      <c r="AG13" s="168" t="s">
        <v>143</v>
      </c>
      <c r="AH13" s="168" t="s">
        <v>144</v>
      </c>
      <c r="AI13" s="168" t="s">
        <v>145</v>
      </c>
      <c r="AJ13" s="168" t="s">
        <v>141</v>
      </c>
      <c r="AK13" s="168" t="s">
        <v>142</v>
      </c>
      <c r="AL13" s="168" t="s">
        <v>31</v>
      </c>
      <c r="AM13" s="337"/>
      <c r="AN13" s="337"/>
      <c r="AO13" s="337"/>
      <c r="AP13" s="337"/>
      <c r="AQ13" s="337"/>
      <c r="AR13" s="337"/>
      <c r="AS13" s="343"/>
      <c r="AT13" s="343"/>
      <c r="AU13" s="343"/>
      <c r="AV13" s="343"/>
      <c r="AW13" s="400"/>
    </row>
    <row r="14" spans="1:49" s="97" customFormat="1" ht="408" customHeight="1">
      <c r="A14" s="90">
        <v>43</v>
      </c>
      <c r="B14" s="90">
        <v>189</v>
      </c>
      <c r="C14" s="91" t="s">
        <v>96</v>
      </c>
      <c r="D14" s="660">
        <v>379</v>
      </c>
      <c r="E14" s="91" t="s">
        <v>97</v>
      </c>
      <c r="F14" s="92">
        <v>411</v>
      </c>
      <c r="G14" s="93" t="s">
        <v>98</v>
      </c>
      <c r="H14" s="94" t="s">
        <v>80</v>
      </c>
      <c r="I14" s="94" t="s">
        <v>82</v>
      </c>
      <c r="J14" s="95">
        <v>1</v>
      </c>
      <c r="K14" s="95">
        <v>0.1</v>
      </c>
      <c r="L14" s="96">
        <v>0.1</v>
      </c>
      <c r="M14" s="96">
        <v>0.1</v>
      </c>
      <c r="N14" s="661">
        <v>0.094</v>
      </c>
      <c r="O14" s="661">
        <v>0.65</v>
      </c>
      <c r="P14" s="95">
        <v>0.65</v>
      </c>
      <c r="Q14" s="95">
        <v>0.65</v>
      </c>
      <c r="R14" s="662">
        <v>0.65</v>
      </c>
      <c r="S14" s="663">
        <v>0.65</v>
      </c>
      <c r="T14" s="663">
        <v>0.45</v>
      </c>
      <c r="U14" s="663">
        <v>0.81</v>
      </c>
      <c r="V14" s="96">
        <v>0.81</v>
      </c>
      <c r="W14" s="96">
        <v>0.69</v>
      </c>
      <c r="X14" s="96">
        <v>0.75</v>
      </c>
      <c r="Y14" s="96">
        <v>0.85</v>
      </c>
      <c r="Z14" s="96">
        <v>0.7</v>
      </c>
      <c r="AA14" s="664">
        <v>1</v>
      </c>
      <c r="AB14" s="96">
        <v>1</v>
      </c>
      <c r="AC14" s="96">
        <v>1</v>
      </c>
      <c r="AD14" s="96">
        <v>0.95</v>
      </c>
      <c r="AE14" s="665"/>
      <c r="AF14" s="665"/>
      <c r="AG14" s="665"/>
      <c r="AH14" s="666">
        <v>1</v>
      </c>
      <c r="AI14" s="667"/>
      <c r="AJ14" s="667"/>
      <c r="AK14" s="665"/>
      <c r="AL14" s="665"/>
      <c r="AM14" s="661">
        <v>0.775</v>
      </c>
      <c r="AN14" s="668">
        <v>0.85</v>
      </c>
      <c r="AO14" s="668">
        <v>0.905</v>
      </c>
      <c r="AP14" s="661"/>
      <c r="AQ14" s="668">
        <f>AO14/AD14</f>
        <v>0.9526315789473685</v>
      </c>
      <c r="AR14" s="668">
        <f>AO14/J14</f>
        <v>0.905</v>
      </c>
      <c r="AS14" s="107" t="s">
        <v>283</v>
      </c>
      <c r="AT14" s="138" t="s">
        <v>284</v>
      </c>
      <c r="AU14" s="138" t="s">
        <v>285</v>
      </c>
      <c r="AV14" s="107" t="s">
        <v>150</v>
      </c>
      <c r="AW14" s="138" t="s">
        <v>151</v>
      </c>
    </row>
    <row r="15" spans="1:49" ht="51" customHeight="1" thickBot="1">
      <c r="A15" s="25"/>
      <c r="B15" s="26"/>
      <c r="C15" s="26"/>
      <c r="D15" s="356"/>
      <c r="E15" s="357"/>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9"/>
    </row>
    <row r="16" spans="1:49" ht="15">
      <c r="A16" s="154" t="s">
        <v>201</v>
      </c>
      <c r="B16" s="4"/>
      <c r="C16" s="4"/>
      <c r="D16" s="4"/>
      <c r="E16" s="4"/>
      <c r="F16" s="4"/>
      <c r="G16" s="4"/>
      <c r="H16" s="4"/>
      <c r="I16" s="4"/>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4"/>
      <c r="AN16" s="4"/>
      <c r="AO16" s="4"/>
      <c r="AP16" s="4"/>
      <c r="AQ16" s="4"/>
      <c r="AR16" s="4"/>
      <c r="AS16" s="4"/>
      <c r="AT16" s="4"/>
      <c r="AU16" s="4"/>
      <c r="AV16" s="4"/>
      <c r="AW16" s="4"/>
    </row>
    <row r="17" spans="1:49" ht="25.5" customHeight="1">
      <c r="A17" s="172" t="s">
        <v>202</v>
      </c>
      <c r="B17" s="375" t="s">
        <v>203</v>
      </c>
      <c r="C17" s="375"/>
      <c r="D17" s="375"/>
      <c r="E17" s="375"/>
      <c r="F17" s="375"/>
      <c r="G17" s="375"/>
      <c r="H17" s="376" t="s">
        <v>204</v>
      </c>
      <c r="I17" s="376"/>
      <c r="J17" s="376"/>
      <c r="K17" s="37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4"/>
      <c r="AN17" s="4"/>
      <c r="AO17" s="4"/>
      <c r="AP17" s="4"/>
      <c r="AQ17" s="4"/>
      <c r="AR17" s="4"/>
      <c r="AS17" s="4"/>
      <c r="AT17" s="4"/>
      <c r="AU17" s="4"/>
      <c r="AV17" s="4"/>
      <c r="AW17" s="4"/>
    </row>
    <row r="18" spans="1:49" ht="25.5" customHeight="1">
      <c r="A18" s="173">
        <v>11</v>
      </c>
      <c r="B18" s="377" t="s">
        <v>205</v>
      </c>
      <c r="C18" s="377"/>
      <c r="D18" s="377"/>
      <c r="E18" s="377"/>
      <c r="F18" s="377"/>
      <c r="G18" s="377"/>
      <c r="H18" s="378" t="s">
        <v>206</v>
      </c>
      <c r="I18" s="378"/>
      <c r="J18" s="378"/>
      <c r="K18" s="378"/>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4"/>
      <c r="AN18" s="4"/>
      <c r="AO18" s="4"/>
      <c r="AP18" s="4"/>
      <c r="AQ18" s="4"/>
      <c r="AR18" s="4"/>
      <c r="AS18" s="4"/>
      <c r="AT18" s="4"/>
      <c r="AU18" s="4"/>
      <c r="AV18" s="4"/>
      <c r="AW18" s="4"/>
    </row>
    <row r="20" ht="15">
      <c r="AS20" s="1">
        <f>LEN(AS14)</f>
        <v>2819</v>
      </c>
    </row>
  </sheetData>
  <mergeCells count="49">
    <mergeCell ref="B17:G17"/>
    <mergeCell ref="H17:K17"/>
    <mergeCell ref="B18:G18"/>
    <mergeCell ref="H18:K18"/>
    <mergeCell ref="A2:G4"/>
    <mergeCell ref="H4:AL4"/>
    <mergeCell ref="H2:AW2"/>
    <mergeCell ref="H3:AW3"/>
    <mergeCell ref="U12:Z12"/>
    <mergeCell ref="AA12:AF12"/>
    <mergeCell ref="AG12:AL12"/>
    <mergeCell ref="S5:AW5"/>
    <mergeCell ref="J11:J13"/>
    <mergeCell ref="AV10:AV13"/>
    <mergeCell ref="AW10:AW13"/>
    <mergeCell ref="G11:G13"/>
    <mergeCell ref="AM4:AW4"/>
    <mergeCell ref="A5:R5"/>
    <mergeCell ref="A6:R6"/>
    <mergeCell ref="S6:AW6"/>
    <mergeCell ref="D15:AW15"/>
    <mergeCell ref="A10:C10"/>
    <mergeCell ref="S8:AW8"/>
    <mergeCell ref="D10:E10"/>
    <mergeCell ref="A7:R7"/>
    <mergeCell ref="A8:R8"/>
    <mergeCell ref="S7:AW7"/>
    <mergeCell ref="AU10:AU13"/>
    <mergeCell ref="AM11:AP11"/>
    <mergeCell ref="K12:N12"/>
    <mergeCell ref="K11:AL11"/>
    <mergeCell ref="O12:T12"/>
    <mergeCell ref="AR10:AR13"/>
    <mergeCell ref="AT10:AT13"/>
    <mergeCell ref="AS10:AS13"/>
    <mergeCell ref="AM12:AM13"/>
    <mergeCell ref="AN12:AN13"/>
    <mergeCell ref="F10:AP10"/>
    <mergeCell ref="H11:H13"/>
    <mergeCell ref="I11:I13"/>
    <mergeCell ref="AO12:AO13"/>
    <mergeCell ref="AP12:AP13"/>
    <mergeCell ref="AQ10:AQ13"/>
    <mergeCell ref="A11:A13"/>
    <mergeCell ref="C11:C13"/>
    <mergeCell ref="D11:D13"/>
    <mergeCell ref="E11:E13"/>
    <mergeCell ref="F11:F13"/>
    <mergeCell ref="B11:B13"/>
  </mergeCells>
  <printOptions horizontalCentered="1" verticalCentered="1"/>
  <pageMargins left="0" right="0" top="0" bottom="0.3937007874015748" header="0.31496062992125984" footer="0.31496062992125984"/>
  <pageSetup fitToWidth="0" horizontalDpi="600" verticalDpi="600" orientation="landscape" scale="50" r:id="rId5"/>
  <headerFooter>
    <oddFooter>&amp;C&amp;G</oddFoot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59"/>
  <sheetViews>
    <sheetView zoomScale="70" zoomScaleNormal="70" zoomScaleSheetLayoutView="70" workbookViewId="0" topLeftCell="B29">
      <pane xSplit="2" topLeftCell="X1" activePane="topRight" state="frozen"/>
      <selection pane="topLeft" activeCell="C8" sqref="C8"/>
      <selection pane="topRight" activeCell="AB51" sqref="AB51"/>
    </sheetView>
  </sheetViews>
  <sheetFormatPr defaultColWidth="11.421875" defaultRowHeight="17.25" customHeight="1"/>
  <cols>
    <col min="1" max="1" width="9.140625" style="1" hidden="1" customWidth="1"/>
    <col min="2" max="2" width="2.8515625" style="1" customWidth="1"/>
    <col min="3" max="3" width="8.140625" style="203" customWidth="1"/>
    <col min="4" max="4" width="5.28125" style="7" customWidth="1"/>
    <col min="5" max="5" width="5.00390625" style="7" hidden="1" customWidth="1"/>
    <col min="6" max="6" width="5.7109375" style="7" hidden="1" customWidth="1"/>
    <col min="7" max="7" width="7.28125" style="22" customWidth="1"/>
    <col min="8" max="8" width="15.8515625" style="8" customWidth="1"/>
    <col min="9" max="9" width="18.57421875" style="8" hidden="1" customWidth="1"/>
    <col min="10" max="10" width="18.28125" style="8" hidden="1" customWidth="1"/>
    <col min="11" max="11" width="16.140625" style="8" customWidth="1"/>
    <col min="12" max="12" width="16.57421875" style="8" customWidth="1"/>
    <col min="13" max="13" width="21.421875" style="8" hidden="1" customWidth="1"/>
    <col min="14" max="16" width="18.28125" style="8" hidden="1" customWidth="1"/>
    <col min="17" max="17" width="18.7109375" style="8" customWidth="1"/>
    <col min="18" max="18" width="19.421875" style="8" customWidth="1"/>
    <col min="19" max="19" width="21.7109375" style="8" hidden="1" customWidth="1"/>
    <col min="20" max="21" width="18.28125" style="8" hidden="1" customWidth="1"/>
    <col min="22" max="22" width="25.00390625" style="8" hidden="1" customWidth="1"/>
    <col min="23" max="23" width="18.140625" style="8" customWidth="1"/>
    <col min="24" max="24" width="18.7109375" style="8" customWidth="1"/>
    <col min="25" max="25" width="19.140625" style="8" hidden="1" customWidth="1"/>
    <col min="26" max="26" width="20.28125" style="8" hidden="1" customWidth="1"/>
    <col min="27" max="27" width="19.28125" style="8" customWidth="1"/>
    <col min="28" max="28" width="20.8515625" style="8" customWidth="1"/>
    <col min="29" max="29" width="20.8515625" style="8" hidden="1" customWidth="1"/>
    <col min="30" max="30" width="10.140625" style="8" hidden="1" customWidth="1"/>
    <col min="31" max="31" width="16.00390625" style="8" customWidth="1"/>
    <col min="32" max="32" width="15.57421875" style="8" hidden="1" customWidth="1"/>
    <col min="33" max="33" width="17.57421875" style="8" hidden="1" customWidth="1"/>
    <col min="34" max="34" width="19.28125" style="8" hidden="1" customWidth="1"/>
    <col min="35" max="35" width="29.140625" style="8" hidden="1" customWidth="1"/>
    <col min="36" max="36" width="13.8515625" style="8" hidden="1" customWidth="1"/>
    <col min="37" max="37" width="18.140625" style="1" customWidth="1"/>
    <col min="38" max="38" width="17.421875" style="1" customWidth="1"/>
    <col min="39" max="39" width="17.00390625" style="21" customWidth="1"/>
    <col min="40" max="40" width="0.13671875" style="21" hidden="1" customWidth="1"/>
    <col min="41" max="41" width="9.8515625" style="1" customWidth="1"/>
    <col min="42" max="42" width="9.00390625" style="1" customWidth="1"/>
    <col min="43" max="43" width="20.00390625" style="1" customWidth="1"/>
    <col min="44" max="44" width="12.7109375" style="1" customWidth="1"/>
    <col min="45" max="45" width="21.7109375" style="1" customWidth="1"/>
    <col min="46" max="46" width="42.140625" style="1" customWidth="1"/>
    <col min="47" max="47" width="20.28125" style="1" customWidth="1"/>
    <col min="48" max="48" width="11.421875" style="1" hidden="1" customWidth="1"/>
    <col min="49" max="49" width="11.421875" style="1" customWidth="1"/>
    <col min="50" max="16384" width="11.421875" style="1" customWidth="1"/>
  </cols>
  <sheetData>
    <row r="1" spans="1:47" s="166" customFormat="1" ht="26.25" customHeight="1" hidden="1">
      <c r="A1" s="453"/>
      <c r="B1" s="454"/>
      <c r="C1" s="454"/>
      <c r="D1" s="454"/>
      <c r="E1" s="455"/>
      <c r="F1" s="389" t="s">
        <v>192</v>
      </c>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row>
    <row r="2" spans="1:47" s="166" customFormat="1" ht="20.25" customHeight="1" hidden="1">
      <c r="A2" s="456"/>
      <c r="B2" s="457"/>
      <c r="C2" s="457"/>
      <c r="D2" s="457"/>
      <c r="E2" s="458"/>
      <c r="F2" s="462" t="s">
        <v>208</v>
      </c>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row>
    <row r="3" spans="1:47" s="167" customFormat="1" ht="20.25" customHeight="1" hidden="1" thickBot="1">
      <c r="A3" s="459"/>
      <c r="B3" s="460"/>
      <c r="C3" s="460"/>
      <c r="D3" s="460"/>
      <c r="E3" s="461"/>
      <c r="F3" s="344" t="s">
        <v>194</v>
      </c>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88"/>
      <c r="AM3" s="344" t="s">
        <v>195</v>
      </c>
      <c r="AN3" s="345"/>
      <c r="AO3" s="345"/>
      <c r="AP3" s="345"/>
      <c r="AQ3" s="345"/>
      <c r="AR3" s="345"/>
      <c r="AS3" s="345"/>
      <c r="AT3" s="345"/>
      <c r="AU3" s="345"/>
    </row>
    <row r="4" spans="1:47" ht="27" customHeight="1" hidden="1">
      <c r="A4" s="473" t="s">
        <v>0</v>
      </c>
      <c r="B4" s="474"/>
      <c r="C4" s="474"/>
      <c r="D4" s="474"/>
      <c r="E4" s="474"/>
      <c r="F4" s="474"/>
      <c r="G4" s="474"/>
      <c r="H4" s="474"/>
      <c r="I4" s="474"/>
      <c r="J4" s="474"/>
      <c r="K4" s="474"/>
      <c r="L4" s="474"/>
      <c r="M4" s="474"/>
      <c r="N4" s="474"/>
      <c r="O4" s="474"/>
      <c r="P4" s="475"/>
      <c r="Q4" s="443" t="s">
        <v>213</v>
      </c>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5"/>
    </row>
    <row r="5" spans="1:47" ht="42" customHeight="1" thickBot="1">
      <c r="A5" s="476" t="s">
        <v>2</v>
      </c>
      <c r="B5" s="477"/>
      <c r="C5" s="477"/>
      <c r="D5" s="477"/>
      <c r="E5" s="477"/>
      <c r="F5" s="477"/>
      <c r="G5" s="477"/>
      <c r="H5" s="477"/>
      <c r="I5" s="477"/>
      <c r="J5" s="477"/>
      <c r="K5" s="477"/>
      <c r="L5" s="477"/>
      <c r="M5" s="477"/>
      <c r="N5" s="477"/>
      <c r="O5" s="477"/>
      <c r="P5" s="478"/>
      <c r="Q5" s="449" t="s">
        <v>214</v>
      </c>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1"/>
    </row>
    <row r="6" spans="1:47" s="27" customFormat="1" ht="34.5" customHeight="1">
      <c r="A6" s="467" t="s">
        <v>32</v>
      </c>
      <c r="B6" s="481" t="s">
        <v>42</v>
      </c>
      <c r="C6" s="482"/>
      <c r="D6" s="483"/>
      <c r="E6" s="446" t="s">
        <v>46</v>
      </c>
      <c r="F6" s="446" t="s">
        <v>47</v>
      </c>
      <c r="G6" s="446" t="s">
        <v>48</v>
      </c>
      <c r="H6" s="446" t="s">
        <v>49</v>
      </c>
      <c r="I6" s="464" t="s">
        <v>50</v>
      </c>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6"/>
      <c r="AK6" s="464" t="s">
        <v>51</v>
      </c>
      <c r="AL6" s="465"/>
      <c r="AM6" s="465"/>
      <c r="AN6" s="466"/>
      <c r="AO6" s="446" t="s">
        <v>53</v>
      </c>
      <c r="AP6" s="446" t="s">
        <v>54</v>
      </c>
      <c r="AQ6" s="446" t="s">
        <v>55</v>
      </c>
      <c r="AR6" s="446" t="s">
        <v>56</v>
      </c>
      <c r="AS6" s="446" t="s">
        <v>57</v>
      </c>
      <c r="AT6" s="446" t="s">
        <v>58</v>
      </c>
      <c r="AU6" s="470" t="s">
        <v>59</v>
      </c>
    </row>
    <row r="7" spans="1:47" s="27" customFormat="1" ht="36.75" customHeight="1">
      <c r="A7" s="468"/>
      <c r="B7" s="484"/>
      <c r="C7" s="485"/>
      <c r="D7" s="486"/>
      <c r="E7" s="447"/>
      <c r="F7" s="447"/>
      <c r="G7" s="447"/>
      <c r="H7" s="447"/>
      <c r="I7" s="372">
        <v>2016</v>
      </c>
      <c r="J7" s="373"/>
      <c r="K7" s="373"/>
      <c r="L7" s="374"/>
      <c r="M7" s="372">
        <v>2017</v>
      </c>
      <c r="N7" s="373"/>
      <c r="O7" s="373"/>
      <c r="P7" s="373"/>
      <c r="Q7" s="373"/>
      <c r="R7" s="374"/>
      <c r="S7" s="372">
        <v>2018</v>
      </c>
      <c r="T7" s="373"/>
      <c r="U7" s="373"/>
      <c r="V7" s="373"/>
      <c r="W7" s="373"/>
      <c r="X7" s="374"/>
      <c r="Y7" s="372">
        <v>2019</v>
      </c>
      <c r="Z7" s="373"/>
      <c r="AA7" s="373"/>
      <c r="AB7" s="373"/>
      <c r="AC7" s="373"/>
      <c r="AD7" s="374"/>
      <c r="AE7" s="372">
        <v>2020</v>
      </c>
      <c r="AF7" s="373"/>
      <c r="AG7" s="373"/>
      <c r="AH7" s="373"/>
      <c r="AI7" s="373"/>
      <c r="AJ7" s="374"/>
      <c r="AK7" s="372" t="s">
        <v>52</v>
      </c>
      <c r="AL7" s="373"/>
      <c r="AM7" s="373"/>
      <c r="AN7" s="374"/>
      <c r="AO7" s="447"/>
      <c r="AP7" s="447"/>
      <c r="AQ7" s="447"/>
      <c r="AR7" s="447"/>
      <c r="AS7" s="447"/>
      <c r="AT7" s="447"/>
      <c r="AU7" s="471"/>
    </row>
    <row r="8" spans="1:47" s="27" customFormat="1" ht="48.75" customHeight="1" thickBot="1">
      <c r="A8" s="469"/>
      <c r="B8" s="168" t="s">
        <v>43</v>
      </c>
      <c r="C8" s="202" t="s">
        <v>44</v>
      </c>
      <c r="D8" s="168" t="s">
        <v>45</v>
      </c>
      <c r="E8" s="448"/>
      <c r="F8" s="448"/>
      <c r="G8" s="448"/>
      <c r="H8" s="447"/>
      <c r="I8" s="222" t="s">
        <v>146</v>
      </c>
      <c r="J8" s="222" t="s">
        <v>141</v>
      </c>
      <c r="K8" s="222" t="s">
        <v>147</v>
      </c>
      <c r="L8" s="222" t="s">
        <v>31</v>
      </c>
      <c r="M8" s="222" t="s">
        <v>143</v>
      </c>
      <c r="N8" s="222" t="s">
        <v>144</v>
      </c>
      <c r="O8" s="222" t="s">
        <v>145</v>
      </c>
      <c r="P8" s="222" t="s">
        <v>141</v>
      </c>
      <c r="Q8" s="222" t="s">
        <v>142</v>
      </c>
      <c r="R8" s="222" t="s">
        <v>31</v>
      </c>
      <c r="S8" s="222" t="s">
        <v>143</v>
      </c>
      <c r="T8" s="222" t="s">
        <v>144</v>
      </c>
      <c r="U8" s="222" t="s">
        <v>145</v>
      </c>
      <c r="V8" s="222" t="s">
        <v>141</v>
      </c>
      <c r="W8" s="222" t="s">
        <v>142</v>
      </c>
      <c r="X8" s="222" t="s">
        <v>31</v>
      </c>
      <c r="Y8" s="222" t="s">
        <v>143</v>
      </c>
      <c r="Z8" s="222" t="s">
        <v>144</v>
      </c>
      <c r="AA8" s="222" t="s">
        <v>145</v>
      </c>
      <c r="AB8" s="222" t="s">
        <v>141</v>
      </c>
      <c r="AC8" s="222" t="s">
        <v>142</v>
      </c>
      <c r="AD8" s="222" t="s">
        <v>31</v>
      </c>
      <c r="AE8" s="222" t="s">
        <v>143</v>
      </c>
      <c r="AF8" s="222" t="s">
        <v>144</v>
      </c>
      <c r="AG8" s="222" t="s">
        <v>145</v>
      </c>
      <c r="AH8" s="222" t="s">
        <v>141</v>
      </c>
      <c r="AI8" s="222" t="s">
        <v>142</v>
      </c>
      <c r="AJ8" s="222" t="s">
        <v>31</v>
      </c>
      <c r="AK8" s="222" t="s">
        <v>4</v>
      </c>
      <c r="AL8" s="222" t="s">
        <v>5</v>
      </c>
      <c r="AM8" s="222" t="s">
        <v>6</v>
      </c>
      <c r="AN8" s="222" t="s">
        <v>7</v>
      </c>
      <c r="AO8" s="447"/>
      <c r="AP8" s="447"/>
      <c r="AQ8" s="448"/>
      <c r="AR8" s="448"/>
      <c r="AS8" s="448"/>
      <c r="AT8" s="448"/>
      <c r="AU8" s="472"/>
    </row>
    <row r="9" spans="1:48" s="33" customFormat="1" ht="20.25" customHeight="1">
      <c r="A9" s="405" t="s">
        <v>90</v>
      </c>
      <c r="B9" s="407">
        <v>1</v>
      </c>
      <c r="C9" s="410" t="s">
        <v>81</v>
      </c>
      <c r="D9" s="413" t="s">
        <v>82</v>
      </c>
      <c r="E9" s="507">
        <v>379</v>
      </c>
      <c r="F9" s="507">
        <v>189</v>
      </c>
      <c r="G9" s="247" t="s">
        <v>8</v>
      </c>
      <c r="H9" s="251">
        <v>1</v>
      </c>
      <c r="I9" s="38">
        <v>0.2</v>
      </c>
      <c r="J9" s="252">
        <v>0.2</v>
      </c>
      <c r="K9" s="38">
        <v>0.2</v>
      </c>
      <c r="L9" s="39">
        <v>0.2</v>
      </c>
      <c r="M9" s="39">
        <v>0.65</v>
      </c>
      <c r="N9" s="38">
        <v>0.25</v>
      </c>
      <c r="O9" s="38">
        <v>0.65</v>
      </c>
      <c r="P9" s="38">
        <v>0.65</v>
      </c>
      <c r="Q9" s="38">
        <v>0.65</v>
      </c>
      <c r="R9" s="38">
        <v>0.59</v>
      </c>
      <c r="S9" s="38">
        <v>0.81</v>
      </c>
      <c r="T9" s="38">
        <v>0.81</v>
      </c>
      <c r="U9" s="38">
        <v>0.69</v>
      </c>
      <c r="V9" s="38">
        <v>0.75</v>
      </c>
      <c r="W9" s="221">
        <v>0.85</v>
      </c>
      <c r="X9" s="38">
        <v>0.7</v>
      </c>
      <c r="Y9" s="38">
        <v>1</v>
      </c>
      <c r="Z9" s="38">
        <v>1</v>
      </c>
      <c r="AA9" s="38">
        <v>1</v>
      </c>
      <c r="AB9" s="38">
        <v>1</v>
      </c>
      <c r="AC9" s="38"/>
      <c r="AD9" s="38"/>
      <c r="AE9" s="38"/>
      <c r="AF9" s="38"/>
      <c r="AG9" s="38"/>
      <c r="AH9" s="38"/>
      <c r="AI9" s="38"/>
      <c r="AJ9" s="38"/>
      <c r="AK9" s="253">
        <v>0.775</v>
      </c>
      <c r="AL9" s="39">
        <v>0.85</v>
      </c>
      <c r="AM9" s="253">
        <v>0.905</v>
      </c>
      <c r="AN9" s="39"/>
      <c r="AO9" s="254">
        <f>+AM9/AB9</f>
        <v>0.905</v>
      </c>
      <c r="AP9" s="255">
        <f>+AM9/H9</f>
        <v>0.905</v>
      </c>
      <c r="AQ9" s="673" t="s">
        <v>266</v>
      </c>
      <c r="AR9" s="433" t="s">
        <v>256</v>
      </c>
      <c r="AS9" s="433" t="s">
        <v>257</v>
      </c>
      <c r="AT9" s="401" t="s">
        <v>217</v>
      </c>
      <c r="AU9" s="401" t="s">
        <v>191</v>
      </c>
      <c r="AV9" s="401"/>
    </row>
    <row r="10" spans="1:48" s="5" customFormat="1" ht="20.25" customHeight="1">
      <c r="A10" s="406"/>
      <c r="B10" s="408"/>
      <c r="C10" s="411"/>
      <c r="D10" s="414"/>
      <c r="E10" s="508"/>
      <c r="F10" s="508"/>
      <c r="G10" s="248" t="s">
        <v>9</v>
      </c>
      <c r="H10" s="256">
        <f>L10+R10+X10+AA10</f>
        <v>5764164731</v>
      </c>
      <c r="I10" s="75">
        <v>973165848</v>
      </c>
      <c r="J10" s="35">
        <v>300000000</v>
      </c>
      <c r="K10" s="75">
        <f>913728324+63100000</f>
        <v>976828324</v>
      </c>
      <c r="L10" s="40">
        <v>973165848</v>
      </c>
      <c r="M10" s="40">
        <v>531000000</v>
      </c>
      <c r="N10" s="75">
        <v>531000000</v>
      </c>
      <c r="O10" s="75">
        <v>531000000</v>
      </c>
      <c r="P10" s="75">
        <v>531000000</v>
      </c>
      <c r="Q10" s="75">
        <v>531000000</v>
      </c>
      <c r="R10" s="75">
        <v>480859535</v>
      </c>
      <c r="S10" s="75">
        <v>1835000000</v>
      </c>
      <c r="T10" s="75">
        <v>1835000000</v>
      </c>
      <c r="U10" s="75">
        <v>550000000</v>
      </c>
      <c r="V10" s="75">
        <f>550000000+2000000000</f>
        <v>2550000000</v>
      </c>
      <c r="W10" s="207">
        <v>3876790719</v>
      </c>
      <c r="X10" s="40">
        <v>3772244206</v>
      </c>
      <c r="Y10" s="75">
        <v>447429280</v>
      </c>
      <c r="Z10" s="75">
        <v>447429280</v>
      </c>
      <c r="AA10" s="75">
        <v>537895142</v>
      </c>
      <c r="AB10" s="75">
        <v>1580775182</v>
      </c>
      <c r="AC10" s="75"/>
      <c r="AD10" s="75"/>
      <c r="AE10" s="75"/>
      <c r="AF10" s="75"/>
      <c r="AG10" s="75"/>
      <c r="AH10" s="75"/>
      <c r="AI10" s="75"/>
      <c r="AJ10" s="75"/>
      <c r="AK10" s="40">
        <v>21452400</v>
      </c>
      <c r="AL10" s="40">
        <v>102698161</v>
      </c>
      <c r="AM10" s="40">
        <v>246864140</v>
      </c>
      <c r="AN10" s="40"/>
      <c r="AO10" s="230">
        <f>+AM10/AB10</f>
        <v>0.15616650793294148</v>
      </c>
      <c r="AP10" s="257">
        <f>(L10+R10+X10+AM10)/H10</f>
        <v>0.9495102906350301</v>
      </c>
      <c r="AQ10" s="674"/>
      <c r="AR10" s="434"/>
      <c r="AS10" s="434"/>
      <c r="AT10" s="402"/>
      <c r="AU10" s="402"/>
      <c r="AV10" s="402"/>
    </row>
    <row r="11" spans="1:48" s="33" customFormat="1" ht="20.25" customHeight="1">
      <c r="A11" s="406"/>
      <c r="B11" s="408"/>
      <c r="C11" s="411"/>
      <c r="D11" s="414"/>
      <c r="E11" s="508"/>
      <c r="F11" s="508"/>
      <c r="G11" s="249" t="s">
        <v>10</v>
      </c>
      <c r="H11" s="258"/>
      <c r="I11" s="187"/>
      <c r="J11" s="187"/>
      <c r="K11" s="187"/>
      <c r="L11" s="189"/>
      <c r="M11" s="189"/>
      <c r="N11" s="187"/>
      <c r="O11" s="187"/>
      <c r="P11" s="187"/>
      <c r="Q11" s="187"/>
      <c r="R11" s="190"/>
      <c r="S11" s="187"/>
      <c r="T11" s="187"/>
      <c r="U11" s="190"/>
      <c r="V11" s="190"/>
      <c r="W11" s="211"/>
      <c r="X11" s="229"/>
      <c r="Y11" s="190"/>
      <c r="Z11" s="187"/>
      <c r="AA11" s="187"/>
      <c r="AB11" s="187"/>
      <c r="AC11" s="231"/>
      <c r="AD11" s="231"/>
      <c r="AE11" s="231"/>
      <c r="AF11" s="75"/>
      <c r="AG11" s="231"/>
      <c r="AH11" s="231"/>
      <c r="AI11" s="231"/>
      <c r="AJ11" s="231"/>
      <c r="AK11" s="189"/>
      <c r="AL11" s="189"/>
      <c r="AM11" s="189"/>
      <c r="AN11" s="189"/>
      <c r="AO11" s="232"/>
      <c r="AP11" s="259"/>
      <c r="AQ11" s="674"/>
      <c r="AR11" s="434"/>
      <c r="AS11" s="434"/>
      <c r="AT11" s="402"/>
      <c r="AU11" s="402"/>
      <c r="AV11" s="402"/>
    </row>
    <row r="12" spans="1:48" s="34" customFormat="1" ht="20.25" customHeight="1">
      <c r="A12" s="406"/>
      <c r="B12" s="408"/>
      <c r="C12" s="411"/>
      <c r="D12" s="414"/>
      <c r="E12" s="508"/>
      <c r="F12" s="508"/>
      <c r="G12" s="248" t="s">
        <v>11</v>
      </c>
      <c r="H12" s="256">
        <f>L12+R12+X12+AA12</f>
        <v>4910458585</v>
      </c>
      <c r="I12" s="187"/>
      <c r="J12" s="187"/>
      <c r="K12" s="187"/>
      <c r="L12" s="189"/>
      <c r="M12" s="40">
        <v>973165848</v>
      </c>
      <c r="N12" s="98">
        <v>1025129504</v>
      </c>
      <c r="O12" s="88">
        <v>973165848</v>
      </c>
      <c r="P12" s="77">
        <v>973165848</v>
      </c>
      <c r="Q12" s="77">
        <v>973165848</v>
      </c>
      <c r="R12" s="183">
        <v>855216372</v>
      </c>
      <c r="S12" s="77">
        <f>70926744+94157286+4983333+69961809+3243000+43675366+21832000</f>
        <v>308779538</v>
      </c>
      <c r="T12" s="77">
        <f>70926744+94157286+4983333+69961809+3243000+43675366+21832000</f>
        <v>308779538</v>
      </c>
      <c r="U12" s="77">
        <f>70926744+94157286+4983333+69961809+3243000+43675366+21832000</f>
        <v>308779538</v>
      </c>
      <c r="V12" s="77">
        <v>306254538</v>
      </c>
      <c r="W12" s="212">
        <v>306254538</v>
      </c>
      <c r="X12" s="77">
        <v>302973507</v>
      </c>
      <c r="Y12" s="77">
        <v>3752268706</v>
      </c>
      <c r="Z12" s="77">
        <f>+Y12</f>
        <v>3752268706</v>
      </c>
      <c r="AA12" s="77">
        <v>3752268706</v>
      </c>
      <c r="AB12" s="77">
        <v>3752268706</v>
      </c>
      <c r="AC12" s="77"/>
      <c r="AD12" s="77"/>
      <c r="AE12" s="77"/>
      <c r="AF12" s="77"/>
      <c r="AG12" s="77"/>
      <c r="AH12" s="77"/>
      <c r="AI12" s="77"/>
      <c r="AJ12" s="77"/>
      <c r="AK12" s="77">
        <v>329147550</v>
      </c>
      <c r="AL12" s="77">
        <v>1350394293</v>
      </c>
      <c r="AM12" s="77">
        <v>2407894439</v>
      </c>
      <c r="AN12" s="77"/>
      <c r="AO12" s="230">
        <f>+AM12/AB12</f>
        <v>0.6417169525065458</v>
      </c>
      <c r="AP12" s="257">
        <f>(L12+R12+X12+AM12)/H12</f>
        <v>0.7262222573047116</v>
      </c>
      <c r="AQ12" s="674"/>
      <c r="AR12" s="434"/>
      <c r="AS12" s="434"/>
      <c r="AT12" s="402"/>
      <c r="AU12" s="402"/>
      <c r="AV12" s="402"/>
    </row>
    <row r="13" spans="1:48" s="33" customFormat="1" ht="20.25" customHeight="1">
      <c r="A13" s="406"/>
      <c r="B13" s="408"/>
      <c r="C13" s="411"/>
      <c r="D13" s="414"/>
      <c r="E13" s="508"/>
      <c r="F13" s="508"/>
      <c r="G13" s="249" t="s">
        <v>12</v>
      </c>
      <c r="H13" s="260">
        <f>+H9+H11</f>
        <v>1</v>
      </c>
      <c r="I13" s="78">
        <f>+I9+I11</f>
        <v>0.2</v>
      </c>
      <c r="J13" s="36">
        <f aca="true" t="shared" si="0" ref="J13:L14">+J9+J11</f>
        <v>0.2</v>
      </c>
      <c r="K13" s="78">
        <f t="shared" si="0"/>
        <v>0.2</v>
      </c>
      <c r="L13" s="76">
        <f t="shared" si="0"/>
        <v>0.2</v>
      </c>
      <c r="M13" s="76">
        <f>+M9+M11</f>
        <v>0.65</v>
      </c>
      <c r="N13" s="78">
        <v>0.25</v>
      </c>
      <c r="O13" s="78">
        <v>0.65</v>
      </c>
      <c r="P13" s="78">
        <v>0.65</v>
      </c>
      <c r="Q13" s="78">
        <v>0.65</v>
      </c>
      <c r="R13" s="78">
        <f aca="true" t="shared" si="1" ref="R13:T14">+R9+R11</f>
        <v>0.59</v>
      </c>
      <c r="S13" s="78">
        <f t="shared" si="1"/>
        <v>0.81</v>
      </c>
      <c r="T13" s="78">
        <f t="shared" si="1"/>
        <v>0.81</v>
      </c>
      <c r="U13" s="78">
        <f>+U9+U11</f>
        <v>0.69</v>
      </c>
      <c r="V13" s="78">
        <f>+V9+V11</f>
        <v>0.75</v>
      </c>
      <c r="W13" s="213">
        <f aca="true" t="shared" si="2" ref="W13:W14">+W9+W11</f>
        <v>0.85</v>
      </c>
      <c r="X13" s="78">
        <f aca="true" t="shared" si="3" ref="X13">+AN13</f>
        <v>0</v>
      </c>
      <c r="Y13" s="78">
        <f aca="true" t="shared" si="4" ref="Y13:AB14">+Y9+Y11</f>
        <v>1</v>
      </c>
      <c r="Z13" s="78">
        <f t="shared" si="4"/>
        <v>1</v>
      </c>
      <c r="AA13" s="78">
        <f t="shared" si="4"/>
        <v>1</v>
      </c>
      <c r="AB13" s="78">
        <f t="shared" si="4"/>
        <v>1</v>
      </c>
      <c r="AC13" s="78"/>
      <c r="AD13" s="78"/>
      <c r="AE13" s="78"/>
      <c r="AF13" s="78"/>
      <c r="AG13" s="78"/>
      <c r="AH13" s="78"/>
      <c r="AI13" s="78"/>
      <c r="AJ13" s="78"/>
      <c r="AK13" s="103">
        <f aca="true" t="shared" si="5" ref="AK13:AN14">+AK9+AK11</f>
        <v>0.775</v>
      </c>
      <c r="AL13" s="76">
        <f t="shared" si="5"/>
        <v>0.85</v>
      </c>
      <c r="AM13" s="76">
        <f t="shared" si="5"/>
        <v>0.905</v>
      </c>
      <c r="AN13" s="76">
        <f t="shared" si="5"/>
        <v>0</v>
      </c>
      <c r="AO13" s="230">
        <f>+AM13/AB13</f>
        <v>0.905</v>
      </c>
      <c r="AP13" s="257">
        <f>+AM13/H13</f>
        <v>0.905</v>
      </c>
      <c r="AQ13" s="674"/>
      <c r="AR13" s="434"/>
      <c r="AS13" s="434"/>
      <c r="AT13" s="402"/>
      <c r="AU13" s="402"/>
      <c r="AV13" s="402"/>
    </row>
    <row r="14" spans="1:48" s="5" customFormat="1" ht="20.25" customHeight="1" thickBot="1">
      <c r="A14" s="406"/>
      <c r="B14" s="409"/>
      <c r="C14" s="412"/>
      <c r="D14" s="415"/>
      <c r="E14" s="508"/>
      <c r="F14" s="508"/>
      <c r="G14" s="250" t="s">
        <v>13</v>
      </c>
      <c r="H14" s="261">
        <f>+H10+H12</f>
        <v>10674623316</v>
      </c>
      <c r="I14" s="87">
        <f>+I10+I12</f>
        <v>973165848</v>
      </c>
      <c r="J14" s="69">
        <f t="shared" si="0"/>
        <v>300000000</v>
      </c>
      <c r="K14" s="87">
        <f t="shared" si="0"/>
        <v>976828324</v>
      </c>
      <c r="L14" s="79">
        <f t="shared" si="0"/>
        <v>973165848</v>
      </c>
      <c r="M14" s="79">
        <f>+M10+M12</f>
        <v>1504165848</v>
      </c>
      <c r="N14" s="87">
        <v>1556129504</v>
      </c>
      <c r="O14" s="87">
        <v>1504165848</v>
      </c>
      <c r="P14" s="87">
        <v>1504165848</v>
      </c>
      <c r="Q14" s="87">
        <v>1504165848</v>
      </c>
      <c r="R14" s="87">
        <f t="shared" si="1"/>
        <v>1336075907</v>
      </c>
      <c r="S14" s="87">
        <f t="shared" si="1"/>
        <v>2143779538</v>
      </c>
      <c r="T14" s="87">
        <f t="shared" si="1"/>
        <v>2143779538</v>
      </c>
      <c r="U14" s="87">
        <f>+U10+U12</f>
        <v>858779538</v>
      </c>
      <c r="V14" s="87">
        <f>+V10+V12</f>
        <v>2856254538</v>
      </c>
      <c r="W14" s="220">
        <f t="shared" si="2"/>
        <v>4183045257</v>
      </c>
      <c r="X14" s="79">
        <f>X10+X12</f>
        <v>4075217713</v>
      </c>
      <c r="Y14" s="87">
        <f t="shared" si="4"/>
        <v>4199697986</v>
      </c>
      <c r="Z14" s="87">
        <f t="shared" si="4"/>
        <v>4199697986</v>
      </c>
      <c r="AA14" s="87">
        <f t="shared" si="4"/>
        <v>4290163848</v>
      </c>
      <c r="AB14" s="87">
        <f t="shared" si="4"/>
        <v>5333043888</v>
      </c>
      <c r="AC14" s="87"/>
      <c r="AD14" s="87"/>
      <c r="AE14" s="87"/>
      <c r="AF14" s="87"/>
      <c r="AG14" s="87"/>
      <c r="AH14" s="87"/>
      <c r="AI14" s="87"/>
      <c r="AJ14" s="87"/>
      <c r="AK14" s="79">
        <f t="shared" si="5"/>
        <v>350599950</v>
      </c>
      <c r="AL14" s="79">
        <f>+AL10+AL12</f>
        <v>1453092454</v>
      </c>
      <c r="AM14" s="79">
        <f t="shared" si="5"/>
        <v>2654758579</v>
      </c>
      <c r="AN14" s="79">
        <f t="shared" si="5"/>
        <v>0</v>
      </c>
      <c r="AO14" s="262">
        <f>+AM14/AB14</f>
        <v>0.4977942493542067</v>
      </c>
      <c r="AP14" s="263">
        <f>(L14+R14+X14+AM14)/H14</f>
        <v>0.8467950371092983</v>
      </c>
      <c r="AQ14" s="675"/>
      <c r="AR14" s="435"/>
      <c r="AS14" s="435"/>
      <c r="AT14" s="403"/>
      <c r="AU14" s="403"/>
      <c r="AV14" s="403"/>
    </row>
    <row r="15" spans="1:48" s="5" customFormat="1" ht="17.25" customHeight="1">
      <c r="A15" s="406"/>
      <c r="B15" s="419">
        <v>2</v>
      </c>
      <c r="C15" s="416" t="s">
        <v>83</v>
      </c>
      <c r="D15" s="413" t="s">
        <v>84</v>
      </c>
      <c r="E15" s="508"/>
      <c r="F15" s="508"/>
      <c r="G15" s="247" t="s">
        <v>8</v>
      </c>
      <c r="H15" s="264">
        <v>5</v>
      </c>
      <c r="I15" s="99">
        <v>1</v>
      </c>
      <c r="J15" s="37">
        <v>1</v>
      </c>
      <c r="K15" s="80">
        <v>1</v>
      </c>
      <c r="L15" s="265">
        <v>0.6</v>
      </c>
      <c r="M15" s="265">
        <v>1</v>
      </c>
      <c r="N15" s="80">
        <v>1</v>
      </c>
      <c r="O15" s="80">
        <v>1</v>
      </c>
      <c r="P15" s="80">
        <v>1</v>
      </c>
      <c r="Q15" s="80">
        <v>1</v>
      </c>
      <c r="R15" s="80">
        <v>1</v>
      </c>
      <c r="S15" s="80">
        <v>1</v>
      </c>
      <c r="T15" s="80">
        <v>1</v>
      </c>
      <c r="U15" s="80">
        <v>1</v>
      </c>
      <c r="V15" s="80">
        <v>1</v>
      </c>
      <c r="W15" s="214">
        <v>1</v>
      </c>
      <c r="X15" s="80">
        <v>1</v>
      </c>
      <c r="Y15" s="80">
        <v>1</v>
      </c>
      <c r="Z15" s="266">
        <v>2</v>
      </c>
      <c r="AA15" s="266">
        <v>2</v>
      </c>
      <c r="AB15" s="266">
        <v>2</v>
      </c>
      <c r="AC15" s="266"/>
      <c r="AD15" s="266"/>
      <c r="AE15" s="266"/>
      <c r="AF15" s="266"/>
      <c r="AG15" s="80"/>
      <c r="AH15" s="80"/>
      <c r="AI15" s="80"/>
      <c r="AJ15" s="80"/>
      <c r="AK15" s="267">
        <v>0.4</v>
      </c>
      <c r="AL15" s="267">
        <v>0.4</v>
      </c>
      <c r="AM15" s="267">
        <v>0.7</v>
      </c>
      <c r="AN15" s="265"/>
      <c r="AO15" s="254">
        <f>+AM15/AB15</f>
        <v>0.35</v>
      </c>
      <c r="AP15" s="268">
        <f>(L15+R15+R17+X15+AM15)/H15</f>
        <v>0.74</v>
      </c>
      <c r="AQ15" s="673" t="s">
        <v>248</v>
      </c>
      <c r="AR15" s="433" t="s">
        <v>255</v>
      </c>
      <c r="AS15" s="429" t="s">
        <v>258</v>
      </c>
      <c r="AT15" s="510" t="s">
        <v>152</v>
      </c>
      <c r="AU15" s="510" t="s">
        <v>153</v>
      </c>
      <c r="AV15" s="401"/>
    </row>
    <row r="16" spans="1:48" s="5" customFormat="1" ht="17.25" customHeight="1">
      <c r="A16" s="406"/>
      <c r="B16" s="420"/>
      <c r="C16" s="417"/>
      <c r="D16" s="414"/>
      <c r="E16" s="508"/>
      <c r="F16" s="508"/>
      <c r="G16" s="248" t="s">
        <v>9</v>
      </c>
      <c r="H16" s="256">
        <f>L16+R16+X16+AA16</f>
        <v>463419683</v>
      </c>
      <c r="I16" s="84">
        <v>250000000</v>
      </c>
      <c r="J16" s="66">
        <v>124000000</v>
      </c>
      <c r="K16" s="85">
        <f>85595420+38404580</f>
        <v>124000000</v>
      </c>
      <c r="L16" s="40">
        <v>110575745</v>
      </c>
      <c r="M16" s="40">
        <v>155000000</v>
      </c>
      <c r="N16" s="75">
        <v>155000000</v>
      </c>
      <c r="O16" s="75">
        <v>155000000</v>
      </c>
      <c r="P16" s="75">
        <v>155000000</v>
      </c>
      <c r="Q16" s="75">
        <v>155000000</v>
      </c>
      <c r="R16" s="75">
        <v>29234500</v>
      </c>
      <c r="S16" s="75">
        <v>115000000</v>
      </c>
      <c r="T16" s="75">
        <v>115000000</v>
      </c>
      <c r="U16" s="75">
        <v>115000000</v>
      </c>
      <c r="V16" s="75">
        <v>115000000</v>
      </c>
      <c r="W16" s="207">
        <v>148583000</v>
      </c>
      <c r="X16" s="234">
        <v>142270558</v>
      </c>
      <c r="Y16" s="75">
        <v>181338880</v>
      </c>
      <c r="Z16" s="75">
        <v>181338880</v>
      </c>
      <c r="AA16" s="235">
        <v>181338880</v>
      </c>
      <c r="AB16" s="235">
        <v>177899831</v>
      </c>
      <c r="AC16" s="235"/>
      <c r="AD16" s="235"/>
      <c r="AE16" s="235"/>
      <c r="AF16" s="235"/>
      <c r="AG16" s="75"/>
      <c r="AH16" s="75"/>
      <c r="AI16" s="75"/>
      <c r="AJ16" s="75"/>
      <c r="AK16" s="40">
        <v>0</v>
      </c>
      <c r="AL16" s="40">
        <f>25065000+7250000</f>
        <v>32315000</v>
      </c>
      <c r="AM16" s="40">
        <v>32315000</v>
      </c>
      <c r="AN16" s="40"/>
      <c r="AO16" s="230">
        <f>+AM16/AB16</f>
        <v>0.18164716525222557</v>
      </c>
      <c r="AP16" s="269">
        <f>(L16+R16+X16+AM16)/H16</f>
        <v>0.6784256572028253</v>
      </c>
      <c r="AQ16" s="674"/>
      <c r="AR16" s="434"/>
      <c r="AS16" s="430"/>
      <c r="AT16" s="511"/>
      <c r="AU16" s="511"/>
      <c r="AV16" s="402"/>
    </row>
    <row r="17" spans="1:48" s="5" customFormat="1" ht="17.25" customHeight="1">
      <c r="A17" s="406"/>
      <c r="B17" s="420"/>
      <c r="C17" s="417"/>
      <c r="D17" s="414"/>
      <c r="E17" s="508"/>
      <c r="F17" s="508"/>
      <c r="G17" s="249" t="s">
        <v>10</v>
      </c>
      <c r="H17" s="270">
        <v>0</v>
      </c>
      <c r="I17" s="191"/>
      <c r="J17" s="191"/>
      <c r="K17" s="191"/>
      <c r="L17" s="192"/>
      <c r="M17" s="101">
        <v>0.4</v>
      </c>
      <c r="N17" s="116">
        <v>0.4</v>
      </c>
      <c r="O17" s="117">
        <v>0.4</v>
      </c>
      <c r="P17" s="117">
        <v>0.4</v>
      </c>
      <c r="Q17" s="117">
        <v>0.4</v>
      </c>
      <c r="R17" s="117">
        <v>0.4</v>
      </c>
      <c r="S17" s="63">
        <v>0</v>
      </c>
      <c r="T17" s="63">
        <v>0</v>
      </c>
      <c r="U17" s="63">
        <v>0</v>
      </c>
      <c r="V17" s="63">
        <v>0</v>
      </c>
      <c r="W17" s="215"/>
      <c r="X17" s="191"/>
      <c r="Y17" s="237"/>
      <c r="Z17" s="237"/>
      <c r="AA17" s="237"/>
      <c r="AB17" s="237"/>
      <c r="AC17" s="237"/>
      <c r="AD17" s="237"/>
      <c r="AE17" s="237"/>
      <c r="AF17" s="237"/>
      <c r="AG17" s="237"/>
      <c r="AH17" s="237"/>
      <c r="AI17" s="237"/>
      <c r="AJ17" s="237"/>
      <c r="AK17" s="237"/>
      <c r="AL17" s="237"/>
      <c r="AM17" s="237"/>
      <c r="AN17" s="237"/>
      <c r="AO17" s="237"/>
      <c r="AP17" s="271"/>
      <c r="AQ17" s="674"/>
      <c r="AR17" s="434"/>
      <c r="AS17" s="430"/>
      <c r="AT17" s="511"/>
      <c r="AU17" s="511"/>
      <c r="AV17" s="402"/>
    </row>
    <row r="18" spans="1:48" s="5" customFormat="1" ht="17.25" customHeight="1">
      <c r="A18" s="406"/>
      <c r="B18" s="420"/>
      <c r="C18" s="417"/>
      <c r="D18" s="414"/>
      <c r="E18" s="508"/>
      <c r="F18" s="508"/>
      <c r="G18" s="248" t="s">
        <v>11</v>
      </c>
      <c r="H18" s="256">
        <f>L18+R18+X18+AA18</f>
        <v>200102087</v>
      </c>
      <c r="I18" s="191"/>
      <c r="J18" s="191"/>
      <c r="K18" s="191"/>
      <c r="L18" s="188"/>
      <c r="M18" s="40">
        <v>80302963</v>
      </c>
      <c r="N18" s="82">
        <v>28339305</v>
      </c>
      <c r="O18" s="82">
        <v>80302963</v>
      </c>
      <c r="P18" s="82">
        <v>80302963</v>
      </c>
      <c r="Q18" s="82">
        <v>80302963</v>
      </c>
      <c r="R18" s="82">
        <v>80302963</v>
      </c>
      <c r="S18" s="82">
        <v>1190467</v>
      </c>
      <c r="T18" s="82">
        <v>0</v>
      </c>
      <c r="U18" s="82">
        <v>0</v>
      </c>
      <c r="V18" s="82">
        <v>0</v>
      </c>
      <c r="W18" s="216"/>
      <c r="X18" s="191"/>
      <c r="Y18" s="82">
        <v>119799124</v>
      </c>
      <c r="Z18" s="82">
        <v>119799124</v>
      </c>
      <c r="AA18" s="82">
        <v>119799124</v>
      </c>
      <c r="AB18" s="82">
        <v>119784414</v>
      </c>
      <c r="AC18" s="82"/>
      <c r="AD18" s="82"/>
      <c r="AE18" s="82"/>
      <c r="AF18" s="82"/>
      <c r="AG18" s="82"/>
      <c r="AH18" s="82"/>
      <c r="AI18" s="82"/>
      <c r="AJ18" s="82"/>
      <c r="AK18" s="40">
        <v>24710582</v>
      </c>
      <c r="AL18" s="40">
        <v>101338432</v>
      </c>
      <c r="AM18" s="40">
        <v>119780948</v>
      </c>
      <c r="AN18" s="40">
        <v>0</v>
      </c>
      <c r="AO18" s="233">
        <f>+AM18/AB18</f>
        <v>0.9999710646829227</v>
      </c>
      <c r="AP18" s="257">
        <f>(L18+R18+X18+AM18)/H18</f>
        <v>0.9999091663646666</v>
      </c>
      <c r="AQ18" s="674"/>
      <c r="AR18" s="434"/>
      <c r="AS18" s="430"/>
      <c r="AT18" s="511"/>
      <c r="AU18" s="511"/>
      <c r="AV18" s="402"/>
    </row>
    <row r="19" spans="1:48" s="5" customFormat="1" ht="17.25" customHeight="1">
      <c r="A19" s="406"/>
      <c r="B19" s="420"/>
      <c r="C19" s="417"/>
      <c r="D19" s="414"/>
      <c r="E19" s="508"/>
      <c r="F19" s="508"/>
      <c r="G19" s="249" t="s">
        <v>12</v>
      </c>
      <c r="H19" s="272">
        <f>+H15+H17</f>
        <v>5</v>
      </c>
      <c r="I19" s="83">
        <f>+I15+I17</f>
        <v>1</v>
      </c>
      <c r="J19" s="67">
        <f aca="true" t="shared" si="6" ref="J19:L20">+J15+J17</f>
        <v>1</v>
      </c>
      <c r="K19" s="83">
        <f t="shared" si="6"/>
        <v>1</v>
      </c>
      <c r="L19" s="81">
        <f t="shared" si="6"/>
        <v>0.6</v>
      </c>
      <c r="M19" s="102">
        <f>+M15+M17</f>
        <v>1.4</v>
      </c>
      <c r="N19" s="118">
        <v>1.4</v>
      </c>
      <c r="O19" s="118">
        <v>1.4</v>
      </c>
      <c r="P19" s="118">
        <v>1.4</v>
      </c>
      <c r="Q19" s="118">
        <v>1.4</v>
      </c>
      <c r="R19" s="118">
        <v>1.4</v>
      </c>
      <c r="S19" s="83">
        <f aca="true" t="shared" si="7" ref="R19:W20">+S15+S17</f>
        <v>1</v>
      </c>
      <c r="T19" s="83">
        <f t="shared" si="7"/>
        <v>1</v>
      </c>
      <c r="U19" s="83">
        <f t="shared" si="7"/>
        <v>1</v>
      </c>
      <c r="V19" s="83">
        <f t="shared" si="7"/>
        <v>1</v>
      </c>
      <c r="W19" s="217">
        <f t="shared" si="7"/>
        <v>1</v>
      </c>
      <c r="X19" s="234">
        <f>X15</f>
        <v>1</v>
      </c>
      <c r="Y19" s="238">
        <f aca="true" t="shared" si="8" ref="Y19:AB20">+Y15+Y17</f>
        <v>1</v>
      </c>
      <c r="Z19" s="238">
        <f t="shared" si="8"/>
        <v>2</v>
      </c>
      <c r="AA19" s="238">
        <f t="shared" si="8"/>
        <v>2</v>
      </c>
      <c r="AB19" s="238">
        <f t="shared" si="8"/>
        <v>2</v>
      </c>
      <c r="AC19" s="238"/>
      <c r="AD19" s="238"/>
      <c r="AE19" s="238"/>
      <c r="AF19" s="238"/>
      <c r="AG19" s="238"/>
      <c r="AH19" s="238"/>
      <c r="AI19" s="238"/>
      <c r="AJ19" s="238"/>
      <c r="AK19" s="81">
        <f>+AK15+AK17</f>
        <v>0.4</v>
      </c>
      <c r="AL19" s="81">
        <f aca="true" t="shared" si="9" ref="AL19:AN20">+AL15+AL17</f>
        <v>0.4</v>
      </c>
      <c r="AM19" s="81">
        <f t="shared" si="9"/>
        <v>0.7</v>
      </c>
      <c r="AN19" s="81">
        <f t="shared" si="9"/>
        <v>0</v>
      </c>
      <c r="AO19" s="233">
        <f>+AM19/AB19</f>
        <v>0.35</v>
      </c>
      <c r="AP19" s="273">
        <f>(L19+R19+X19+AM19)/H19</f>
        <v>0.74</v>
      </c>
      <c r="AQ19" s="674"/>
      <c r="AR19" s="434"/>
      <c r="AS19" s="430"/>
      <c r="AT19" s="511"/>
      <c r="AU19" s="511"/>
      <c r="AV19" s="402"/>
    </row>
    <row r="20" spans="1:48" s="5" customFormat="1" ht="17.25" customHeight="1" thickBot="1">
      <c r="A20" s="406"/>
      <c r="B20" s="436"/>
      <c r="C20" s="437"/>
      <c r="D20" s="432"/>
      <c r="E20" s="508"/>
      <c r="F20" s="508"/>
      <c r="G20" s="250" t="s">
        <v>13</v>
      </c>
      <c r="H20" s="261">
        <f>+H16+H18</f>
        <v>663521770</v>
      </c>
      <c r="I20" s="274">
        <f>+I16+I18</f>
        <v>250000000</v>
      </c>
      <c r="J20" s="275">
        <f t="shared" si="6"/>
        <v>124000000</v>
      </c>
      <c r="K20" s="274">
        <f t="shared" si="6"/>
        <v>124000000</v>
      </c>
      <c r="L20" s="79">
        <f t="shared" si="6"/>
        <v>110575745</v>
      </c>
      <c r="M20" s="79">
        <f>+M16+M18</f>
        <v>235302963</v>
      </c>
      <c r="N20" s="274">
        <v>183339305</v>
      </c>
      <c r="O20" s="274">
        <v>235302963</v>
      </c>
      <c r="P20" s="274">
        <v>235302963</v>
      </c>
      <c r="Q20" s="274">
        <v>235302963</v>
      </c>
      <c r="R20" s="274">
        <f t="shared" si="7"/>
        <v>109537463</v>
      </c>
      <c r="S20" s="274">
        <f t="shared" si="7"/>
        <v>116190467</v>
      </c>
      <c r="T20" s="274">
        <f t="shared" si="7"/>
        <v>115000000</v>
      </c>
      <c r="U20" s="274">
        <f t="shared" si="7"/>
        <v>115000000</v>
      </c>
      <c r="V20" s="274">
        <f t="shared" si="7"/>
        <v>115000000</v>
      </c>
      <c r="W20" s="276">
        <f t="shared" si="7"/>
        <v>148583000</v>
      </c>
      <c r="X20" s="89">
        <f>+X16+X18</f>
        <v>142270558</v>
      </c>
      <c r="Y20" s="87">
        <f t="shared" si="8"/>
        <v>301138004</v>
      </c>
      <c r="Z20" s="87">
        <f t="shared" si="8"/>
        <v>301138004</v>
      </c>
      <c r="AA20" s="87">
        <f t="shared" si="8"/>
        <v>301138004</v>
      </c>
      <c r="AB20" s="87">
        <f t="shared" si="8"/>
        <v>297684245</v>
      </c>
      <c r="AC20" s="87"/>
      <c r="AD20" s="87"/>
      <c r="AE20" s="87"/>
      <c r="AF20" s="87"/>
      <c r="AG20" s="87"/>
      <c r="AH20" s="87"/>
      <c r="AI20" s="87"/>
      <c r="AJ20" s="87"/>
      <c r="AK20" s="79">
        <f>+AK16+AK18</f>
        <v>24710582</v>
      </c>
      <c r="AL20" s="79">
        <f>+AL16+AL18</f>
        <v>133653432</v>
      </c>
      <c r="AM20" s="79">
        <f t="shared" si="9"/>
        <v>152095948</v>
      </c>
      <c r="AN20" s="79">
        <f>+AN16+AN18</f>
        <v>0</v>
      </c>
      <c r="AO20" s="277">
        <f>+AM20/AB20</f>
        <v>0.5109304592186261</v>
      </c>
      <c r="AP20" s="263">
        <f>(L20+R20+X20+AM20)/H20</f>
        <v>0.7753772931971772</v>
      </c>
      <c r="AQ20" s="675"/>
      <c r="AR20" s="435"/>
      <c r="AS20" s="431"/>
      <c r="AT20" s="512"/>
      <c r="AU20" s="512"/>
      <c r="AV20" s="403"/>
    </row>
    <row r="21" spans="1:48" s="5" customFormat="1" ht="17.25" customHeight="1">
      <c r="A21" s="406"/>
      <c r="B21" s="419">
        <v>3</v>
      </c>
      <c r="C21" s="416" t="s">
        <v>260</v>
      </c>
      <c r="D21" s="413" t="s">
        <v>82</v>
      </c>
      <c r="E21" s="508"/>
      <c r="F21" s="508"/>
      <c r="G21" s="247" t="s">
        <v>8</v>
      </c>
      <c r="H21" s="314">
        <v>26</v>
      </c>
      <c r="I21" s="86">
        <v>5</v>
      </c>
      <c r="J21" s="68">
        <v>5</v>
      </c>
      <c r="K21" s="86">
        <v>5</v>
      </c>
      <c r="L21" s="279">
        <v>5</v>
      </c>
      <c r="M21" s="279">
        <v>10</v>
      </c>
      <c r="N21" s="86">
        <v>10</v>
      </c>
      <c r="O21" s="86">
        <v>10</v>
      </c>
      <c r="P21" s="86">
        <v>10</v>
      </c>
      <c r="Q21" s="86">
        <v>10</v>
      </c>
      <c r="R21" s="86">
        <v>10</v>
      </c>
      <c r="S21" s="86">
        <v>15</v>
      </c>
      <c r="T21" s="86">
        <v>15</v>
      </c>
      <c r="U21" s="86">
        <v>15</v>
      </c>
      <c r="V21" s="86">
        <v>15</v>
      </c>
      <c r="W21" s="210">
        <v>15</v>
      </c>
      <c r="X21" s="86">
        <v>15</v>
      </c>
      <c r="Y21" s="86">
        <v>20</v>
      </c>
      <c r="Z21" s="280">
        <v>25</v>
      </c>
      <c r="AA21" s="669">
        <v>25</v>
      </c>
      <c r="AB21" s="86">
        <v>25</v>
      </c>
      <c r="AC21" s="86"/>
      <c r="AD21" s="86"/>
      <c r="AE21" s="86">
        <v>26</v>
      </c>
      <c r="AF21" s="86"/>
      <c r="AG21" s="86"/>
      <c r="AH21" s="86"/>
      <c r="AI21" s="86"/>
      <c r="AJ21" s="86"/>
      <c r="AK21" s="280">
        <v>17.5</v>
      </c>
      <c r="AL21" s="267">
        <v>20</v>
      </c>
      <c r="AM21" s="670">
        <v>22</v>
      </c>
      <c r="AN21" s="267"/>
      <c r="AO21" s="330">
        <f>+AM21/AB21</f>
        <v>0.88</v>
      </c>
      <c r="AP21" s="313">
        <f>+AM21/H21</f>
        <v>0.8461538461538461</v>
      </c>
      <c r="AQ21" s="673" t="s">
        <v>240</v>
      </c>
      <c r="AR21" s="433" t="s">
        <v>268</v>
      </c>
      <c r="AS21" s="433" t="s">
        <v>241</v>
      </c>
      <c r="AT21" s="401" t="s">
        <v>155</v>
      </c>
      <c r="AU21" s="401" t="s">
        <v>154</v>
      </c>
      <c r="AV21" s="401"/>
    </row>
    <row r="22" spans="1:48" s="5" customFormat="1" ht="17.25" customHeight="1">
      <c r="A22" s="406"/>
      <c r="B22" s="420"/>
      <c r="C22" s="417"/>
      <c r="D22" s="414"/>
      <c r="E22" s="508"/>
      <c r="F22" s="508"/>
      <c r="G22" s="248" t="s">
        <v>9</v>
      </c>
      <c r="H22" s="256">
        <f>L22+R22+X22+AB22+AE22</f>
        <v>211493359</v>
      </c>
      <c r="I22" s="75">
        <v>66493359</v>
      </c>
      <c r="J22" s="35">
        <v>70000000</v>
      </c>
      <c r="K22" s="75">
        <v>70000000</v>
      </c>
      <c r="L22" s="40">
        <v>66493359</v>
      </c>
      <c r="M22" s="40">
        <v>30000000</v>
      </c>
      <c r="N22" s="75">
        <v>30000000</v>
      </c>
      <c r="O22" s="75">
        <v>30000000</v>
      </c>
      <c r="P22" s="75">
        <v>30000000</v>
      </c>
      <c r="Q22" s="75">
        <v>30000000</v>
      </c>
      <c r="R22" s="184">
        <v>30000000</v>
      </c>
      <c r="S22" s="75">
        <v>50000000</v>
      </c>
      <c r="T22" s="75">
        <v>50000000</v>
      </c>
      <c r="U22" s="75">
        <v>50000000</v>
      </c>
      <c r="V22" s="75">
        <v>50000000</v>
      </c>
      <c r="W22" s="207">
        <v>50000000</v>
      </c>
      <c r="X22" s="75">
        <v>50000000</v>
      </c>
      <c r="Y22" s="75">
        <v>60000000</v>
      </c>
      <c r="Z22" s="75">
        <v>60000000</v>
      </c>
      <c r="AA22" s="75">
        <v>60000000</v>
      </c>
      <c r="AB22" s="75">
        <v>45000000</v>
      </c>
      <c r="AC22" s="75"/>
      <c r="AD22" s="75"/>
      <c r="AE22" s="75">
        <v>20000000</v>
      </c>
      <c r="AF22" s="40"/>
      <c r="AG22" s="40">
        <v>0</v>
      </c>
      <c r="AH22" s="40">
        <v>0</v>
      </c>
      <c r="AI22" s="40">
        <v>0</v>
      </c>
      <c r="AJ22" s="40">
        <v>0</v>
      </c>
      <c r="AK22" s="40">
        <v>0</v>
      </c>
      <c r="AL22" s="40">
        <v>45000000</v>
      </c>
      <c r="AM22" s="40">
        <v>45000000</v>
      </c>
      <c r="AN22" s="40"/>
      <c r="AO22" s="230">
        <f>+AM22/AB22</f>
        <v>1</v>
      </c>
      <c r="AP22" s="257">
        <f>(L22+R22+X22+AM22)/H22</f>
        <v>0.9054343829301987</v>
      </c>
      <c r="AQ22" s="674"/>
      <c r="AR22" s="434"/>
      <c r="AS22" s="434"/>
      <c r="AT22" s="402"/>
      <c r="AU22" s="402"/>
      <c r="AV22" s="402"/>
    </row>
    <row r="23" spans="1:48" s="5" customFormat="1" ht="17.25" customHeight="1">
      <c r="A23" s="406"/>
      <c r="B23" s="420"/>
      <c r="C23" s="417"/>
      <c r="D23" s="414"/>
      <c r="E23" s="508"/>
      <c r="F23" s="508"/>
      <c r="G23" s="249" t="s">
        <v>10</v>
      </c>
      <c r="H23" s="258"/>
      <c r="I23" s="186"/>
      <c r="J23" s="186"/>
      <c r="K23" s="186"/>
      <c r="L23" s="192"/>
      <c r="M23" s="192"/>
      <c r="N23" s="186"/>
      <c r="O23" s="186"/>
      <c r="P23" s="186"/>
      <c r="Q23" s="186"/>
      <c r="R23" s="186"/>
      <c r="S23" s="186"/>
      <c r="T23" s="186"/>
      <c r="U23" s="186"/>
      <c r="V23" s="186"/>
      <c r="W23" s="208"/>
      <c r="X23" s="186"/>
      <c r="Y23" s="186"/>
      <c r="Z23" s="186"/>
      <c r="AA23" s="186"/>
      <c r="AB23" s="186"/>
      <c r="AC23" s="186"/>
      <c r="AD23" s="186"/>
      <c r="AE23" s="186"/>
      <c r="AF23" s="186"/>
      <c r="AG23" s="186"/>
      <c r="AH23" s="186"/>
      <c r="AI23" s="186"/>
      <c r="AJ23" s="186"/>
      <c r="AK23" s="186"/>
      <c r="AL23" s="186"/>
      <c r="AM23" s="186"/>
      <c r="AN23" s="186"/>
      <c r="AO23" s="232"/>
      <c r="AP23" s="259"/>
      <c r="AQ23" s="674"/>
      <c r="AR23" s="434"/>
      <c r="AS23" s="434"/>
      <c r="AT23" s="402"/>
      <c r="AU23" s="402"/>
      <c r="AV23" s="402"/>
    </row>
    <row r="24" spans="1:48" s="5" customFormat="1" ht="17.25" customHeight="1">
      <c r="A24" s="406"/>
      <c r="B24" s="420"/>
      <c r="C24" s="417"/>
      <c r="D24" s="414"/>
      <c r="E24" s="508"/>
      <c r="F24" s="508"/>
      <c r="G24" s="248" t="s">
        <v>11</v>
      </c>
      <c r="H24" s="256">
        <f>L24+R24+X24+AA24</f>
        <v>101504978</v>
      </c>
      <c r="I24" s="186"/>
      <c r="J24" s="186"/>
      <c r="K24" s="186"/>
      <c r="L24" s="188"/>
      <c r="M24" s="40">
        <v>21511408</v>
      </c>
      <c r="N24" s="75">
        <v>40300517</v>
      </c>
      <c r="O24" s="75">
        <v>21511408</v>
      </c>
      <c r="P24" s="75">
        <v>21511408</v>
      </c>
      <c r="Q24" s="75">
        <v>21511408</v>
      </c>
      <c r="R24" s="75">
        <v>21511408</v>
      </c>
      <c r="S24" s="75">
        <v>29994052</v>
      </c>
      <c r="T24" s="75">
        <v>29994052</v>
      </c>
      <c r="U24" s="75">
        <v>29994052</v>
      </c>
      <c r="V24" s="75">
        <v>29994052</v>
      </c>
      <c r="W24" s="207">
        <v>29994052</v>
      </c>
      <c r="X24" s="75">
        <v>29993570</v>
      </c>
      <c r="Y24" s="75">
        <v>50000000</v>
      </c>
      <c r="Z24" s="75">
        <v>50000000</v>
      </c>
      <c r="AA24" s="75">
        <v>50000000</v>
      </c>
      <c r="AB24" s="75">
        <v>50000000</v>
      </c>
      <c r="AC24" s="75"/>
      <c r="AD24" s="75"/>
      <c r="AE24" s="75"/>
      <c r="AF24" s="75"/>
      <c r="AG24" s="75"/>
      <c r="AH24" s="75"/>
      <c r="AI24" s="75"/>
      <c r="AJ24" s="75"/>
      <c r="AK24" s="40">
        <v>0</v>
      </c>
      <c r="AL24" s="671">
        <v>50000000</v>
      </c>
      <c r="AM24" s="40">
        <v>50000000</v>
      </c>
      <c r="AN24" s="40"/>
      <c r="AO24" s="230">
        <f>+AL24/AA24</f>
        <v>1</v>
      </c>
      <c r="AP24" s="257">
        <f>(L24+R24+X24+AL24)/H24</f>
        <v>1</v>
      </c>
      <c r="AQ24" s="674"/>
      <c r="AR24" s="434"/>
      <c r="AS24" s="434"/>
      <c r="AT24" s="402"/>
      <c r="AU24" s="402"/>
      <c r="AV24" s="402"/>
    </row>
    <row r="25" spans="1:48" s="5" customFormat="1" ht="17.25" customHeight="1">
      <c r="A25" s="406"/>
      <c r="B25" s="420"/>
      <c r="C25" s="417"/>
      <c r="D25" s="414"/>
      <c r="E25" s="508"/>
      <c r="F25" s="508"/>
      <c r="G25" s="249" t="s">
        <v>12</v>
      </c>
      <c r="H25" s="315">
        <v>25</v>
      </c>
      <c r="I25" s="75">
        <f>+I21+I23</f>
        <v>5</v>
      </c>
      <c r="J25" s="35">
        <f aca="true" t="shared" si="10" ref="J25:L26">+J21+J23</f>
        <v>5</v>
      </c>
      <c r="K25" s="75">
        <f t="shared" si="10"/>
        <v>5</v>
      </c>
      <c r="L25" s="81">
        <f t="shared" si="10"/>
        <v>5</v>
      </c>
      <c r="M25" s="81">
        <f>+M21+M23</f>
        <v>10</v>
      </c>
      <c r="N25" s="75">
        <v>10</v>
      </c>
      <c r="O25" s="75">
        <v>10</v>
      </c>
      <c r="P25" s="75">
        <v>10</v>
      </c>
      <c r="Q25" s="75">
        <v>10</v>
      </c>
      <c r="R25" s="75">
        <f aca="true" t="shared" si="11" ref="R25:W26">+R21+R23</f>
        <v>10</v>
      </c>
      <c r="S25" s="75">
        <f t="shared" si="11"/>
        <v>15</v>
      </c>
      <c r="T25" s="75">
        <f t="shared" si="11"/>
        <v>15</v>
      </c>
      <c r="U25" s="75">
        <f t="shared" si="11"/>
        <v>15</v>
      </c>
      <c r="V25" s="75" t="s">
        <v>162</v>
      </c>
      <c r="W25" s="207">
        <f aca="true" t="shared" si="12" ref="W25">+W21+W23</f>
        <v>15</v>
      </c>
      <c r="X25" s="75">
        <f aca="true" t="shared" si="13" ref="X25">+AN25</f>
        <v>0</v>
      </c>
      <c r="Y25" s="75">
        <f aca="true" t="shared" si="14" ref="Y25:AB26">+Y21+Y23</f>
        <v>20</v>
      </c>
      <c r="Z25" s="75">
        <f t="shared" si="14"/>
        <v>25</v>
      </c>
      <c r="AA25" s="312">
        <f>+AA21+AA23</f>
        <v>25</v>
      </c>
      <c r="AB25" s="75">
        <f aca="true" t="shared" si="15" ref="AB25:AK25">+AB21+AB23</f>
        <v>25</v>
      </c>
      <c r="AC25" s="75">
        <f t="shared" si="15"/>
        <v>0</v>
      </c>
      <c r="AD25" s="75">
        <f t="shared" si="15"/>
        <v>0</v>
      </c>
      <c r="AE25" s="75">
        <f t="shared" si="15"/>
        <v>26</v>
      </c>
      <c r="AF25" s="75">
        <f t="shared" si="15"/>
        <v>0</v>
      </c>
      <c r="AG25" s="75">
        <f t="shared" si="15"/>
        <v>0</v>
      </c>
      <c r="AH25" s="75">
        <f t="shared" si="15"/>
        <v>0</v>
      </c>
      <c r="AI25" s="75">
        <f t="shared" si="15"/>
        <v>0</v>
      </c>
      <c r="AJ25" s="75">
        <f t="shared" si="15"/>
        <v>0</v>
      </c>
      <c r="AK25" s="100">
        <f t="shared" si="15"/>
        <v>17.5</v>
      </c>
      <c r="AL25" s="329">
        <f>+AL21+AL23</f>
        <v>20</v>
      </c>
      <c r="AM25" s="328">
        <f>+AM21+AM23</f>
        <v>22</v>
      </c>
      <c r="AN25" s="81">
        <f aca="true" t="shared" si="16" ref="AK25:AN26">+AN21+AN23</f>
        <v>0</v>
      </c>
      <c r="AO25" s="230">
        <f>+AL25/AA25</f>
        <v>0.8</v>
      </c>
      <c r="AP25" s="257">
        <f>+AL25/H25</f>
        <v>0.8</v>
      </c>
      <c r="AQ25" s="674"/>
      <c r="AR25" s="434"/>
      <c r="AS25" s="434"/>
      <c r="AT25" s="402"/>
      <c r="AU25" s="402"/>
      <c r="AV25" s="402"/>
    </row>
    <row r="26" spans="1:48" s="5" customFormat="1" ht="17.25" customHeight="1" thickBot="1">
      <c r="A26" s="406"/>
      <c r="B26" s="421"/>
      <c r="C26" s="418"/>
      <c r="D26" s="415"/>
      <c r="E26" s="508"/>
      <c r="F26" s="508"/>
      <c r="G26" s="250" t="s">
        <v>13</v>
      </c>
      <c r="H26" s="261">
        <f>+H22+H24</f>
        <v>312998337</v>
      </c>
      <c r="I26" s="87">
        <f>+I22+I24</f>
        <v>66493359</v>
      </c>
      <c r="J26" s="69">
        <f t="shared" si="10"/>
        <v>70000000</v>
      </c>
      <c r="K26" s="87">
        <f t="shared" si="10"/>
        <v>70000000</v>
      </c>
      <c r="L26" s="79">
        <f t="shared" si="10"/>
        <v>66493359</v>
      </c>
      <c r="M26" s="79">
        <f>+M22+M24</f>
        <v>51511408</v>
      </c>
      <c r="N26" s="87">
        <v>70300517</v>
      </c>
      <c r="O26" s="87">
        <v>51511408</v>
      </c>
      <c r="P26" s="87">
        <v>51511408</v>
      </c>
      <c r="Q26" s="87">
        <v>51511408</v>
      </c>
      <c r="R26" s="87">
        <f t="shared" si="11"/>
        <v>51511408</v>
      </c>
      <c r="S26" s="87">
        <f t="shared" si="11"/>
        <v>79994052</v>
      </c>
      <c r="T26" s="87">
        <f t="shared" si="11"/>
        <v>79994052</v>
      </c>
      <c r="U26" s="87">
        <f t="shared" si="11"/>
        <v>79994052</v>
      </c>
      <c r="V26" s="87">
        <f t="shared" si="11"/>
        <v>79994052</v>
      </c>
      <c r="W26" s="220">
        <f t="shared" si="11"/>
        <v>79994052</v>
      </c>
      <c r="X26" s="87">
        <f>X22+X24</f>
        <v>79993570</v>
      </c>
      <c r="Y26" s="87">
        <f t="shared" si="14"/>
        <v>110000000</v>
      </c>
      <c r="Z26" s="87">
        <f t="shared" si="14"/>
        <v>110000000</v>
      </c>
      <c r="AA26" s="87">
        <f t="shared" si="14"/>
        <v>110000000</v>
      </c>
      <c r="AB26" s="87">
        <f t="shared" si="14"/>
        <v>95000000</v>
      </c>
      <c r="AC26" s="87"/>
      <c r="AD26" s="87"/>
      <c r="AE26" s="87"/>
      <c r="AF26" s="87"/>
      <c r="AG26" s="87"/>
      <c r="AH26" s="87"/>
      <c r="AI26" s="87"/>
      <c r="AJ26" s="87"/>
      <c r="AK26" s="79">
        <f t="shared" si="16"/>
        <v>0</v>
      </c>
      <c r="AL26" s="40">
        <f t="shared" si="16"/>
        <v>95000000</v>
      </c>
      <c r="AM26" s="79">
        <f>+AM22+AM24</f>
        <v>95000000</v>
      </c>
      <c r="AN26" s="79">
        <f t="shared" si="16"/>
        <v>0</v>
      </c>
      <c r="AO26" s="262">
        <f>+AL26/AA26</f>
        <v>0.8636363636363636</v>
      </c>
      <c r="AP26" s="263">
        <f>(L26+R26+X26+AL26)/H26</f>
        <v>0.9361018969247751</v>
      </c>
      <c r="AQ26" s="675"/>
      <c r="AR26" s="435"/>
      <c r="AS26" s="435"/>
      <c r="AT26" s="403"/>
      <c r="AU26" s="403"/>
      <c r="AV26" s="403"/>
    </row>
    <row r="27" spans="1:48" s="204" customFormat="1" ht="17.25" customHeight="1">
      <c r="A27" s="479" t="s">
        <v>91</v>
      </c>
      <c r="B27" s="420">
        <v>4</v>
      </c>
      <c r="C27" s="417" t="s">
        <v>261</v>
      </c>
      <c r="D27" s="414" t="s">
        <v>82</v>
      </c>
      <c r="E27" s="508"/>
      <c r="F27" s="508"/>
      <c r="G27" s="249" t="s">
        <v>8</v>
      </c>
      <c r="H27" s="278">
        <v>11</v>
      </c>
      <c r="I27" s="280">
        <v>0.8</v>
      </c>
      <c r="J27" s="68">
        <v>1</v>
      </c>
      <c r="K27" s="86">
        <v>1</v>
      </c>
      <c r="L27" s="265">
        <v>0.8</v>
      </c>
      <c r="M27" s="265">
        <v>4</v>
      </c>
      <c r="N27" s="86">
        <v>4</v>
      </c>
      <c r="O27" s="86">
        <v>4</v>
      </c>
      <c r="P27" s="86">
        <v>4</v>
      </c>
      <c r="Q27" s="86">
        <v>4</v>
      </c>
      <c r="R27" s="86">
        <v>4</v>
      </c>
      <c r="S27" s="86">
        <v>7</v>
      </c>
      <c r="T27" s="86">
        <v>7</v>
      </c>
      <c r="U27" s="86">
        <v>7</v>
      </c>
      <c r="V27" s="86">
        <v>7</v>
      </c>
      <c r="W27" s="210">
        <v>7</v>
      </c>
      <c r="X27" s="280">
        <v>6.5</v>
      </c>
      <c r="Y27" s="86">
        <v>9</v>
      </c>
      <c r="Z27" s="86">
        <v>10</v>
      </c>
      <c r="AA27" s="86">
        <v>10</v>
      </c>
      <c r="AB27" s="86">
        <v>10</v>
      </c>
      <c r="AC27" s="86"/>
      <c r="AD27" s="86"/>
      <c r="AE27" s="86">
        <v>11</v>
      </c>
      <c r="AF27" s="86"/>
      <c r="AG27" s="86"/>
      <c r="AH27" s="86"/>
      <c r="AI27" s="86"/>
      <c r="AJ27" s="86"/>
      <c r="AK27" s="267">
        <v>7.7</v>
      </c>
      <c r="AL27" s="267">
        <v>8.5</v>
      </c>
      <c r="AM27" s="267">
        <v>9.1</v>
      </c>
      <c r="AN27" s="265"/>
      <c r="AO27" s="331">
        <f>+AM27/AB27</f>
        <v>0.9099999999999999</v>
      </c>
      <c r="AP27" s="281">
        <f>(AM27)/H27</f>
        <v>0.8272727272727273</v>
      </c>
      <c r="AQ27" s="676" t="s">
        <v>253</v>
      </c>
      <c r="AR27" s="441" t="s">
        <v>254</v>
      </c>
      <c r="AS27" s="441" t="s">
        <v>259</v>
      </c>
      <c r="AT27" s="425" t="s">
        <v>156</v>
      </c>
      <c r="AU27" s="427" t="s">
        <v>157</v>
      </c>
      <c r="AV27" s="401"/>
    </row>
    <row r="28" spans="1:48" s="205" customFormat="1" ht="17.25" customHeight="1">
      <c r="A28" s="406"/>
      <c r="B28" s="420"/>
      <c r="C28" s="417"/>
      <c r="D28" s="414"/>
      <c r="E28" s="508"/>
      <c r="F28" s="508"/>
      <c r="G28" s="248" t="s">
        <v>9</v>
      </c>
      <c r="H28" s="256">
        <f>L28+R28+X28+AB28+AE28</f>
        <v>1433395395</v>
      </c>
      <c r="I28" s="75">
        <v>129054090</v>
      </c>
      <c r="J28" s="35">
        <v>380062738</v>
      </c>
      <c r="K28" s="75">
        <f>247726072+132336666</f>
        <v>380062738</v>
      </c>
      <c r="L28" s="40">
        <v>129054090</v>
      </c>
      <c r="M28" s="40">
        <v>549823000</v>
      </c>
      <c r="N28" s="75">
        <v>549823000</v>
      </c>
      <c r="O28" s="75">
        <v>549823000</v>
      </c>
      <c r="P28" s="75">
        <v>549823000</v>
      </c>
      <c r="Q28" s="75">
        <f>549823000-1367840</f>
        <v>548455160</v>
      </c>
      <c r="R28" s="75">
        <v>534003078</v>
      </c>
      <c r="S28" s="75">
        <v>470000000</v>
      </c>
      <c r="T28" s="75">
        <v>470000000</v>
      </c>
      <c r="U28" s="75">
        <v>470000000</v>
      </c>
      <c r="V28" s="75">
        <v>468632160</v>
      </c>
      <c r="W28" s="207">
        <v>244323294</v>
      </c>
      <c r="X28" s="75">
        <v>208655553</v>
      </c>
      <c r="Y28" s="75">
        <v>458047700</v>
      </c>
      <c r="Z28" s="75">
        <f>+Y28</f>
        <v>458047700</v>
      </c>
      <c r="AA28" s="75">
        <f>332438000+32300000</f>
        <v>364738000</v>
      </c>
      <c r="AB28" s="75">
        <v>359475674</v>
      </c>
      <c r="AC28" s="75"/>
      <c r="AD28" s="75"/>
      <c r="AE28" s="75">
        <v>202207000</v>
      </c>
      <c r="AF28" s="75"/>
      <c r="AG28" s="75"/>
      <c r="AH28" s="75"/>
      <c r="AI28" s="75"/>
      <c r="AJ28" s="75"/>
      <c r="AK28" s="40">
        <v>18876000</v>
      </c>
      <c r="AL28" s="40">
        <v>115596000</v>
      </c>
      <c r="AM28" s="40">
        <v>115596000</v>
      </c>
      <c r="AN28" s="40"/>
      <c r="AO28" s="233">
        <f>+AM28/AB28</f>
        <v>0.32156835179895926</v>
      </c>
      <c r="AP28" s="273">
        <f>(L28+R28+X28+AM28)/H28</f>
        <v>0.6887902140916254</v>
      </c>
      <c r="AQ28" s="674"/>
      <c r="AR28" s="434"/>
      <c r="AS28" s="434"/>
      <c r="AT28" s="402"/>
      <c r="AU28" s="423"/>
      <c r="AV28" s="402"/>
    </row>
    <row r="29" spans="1:48" s="205" customFormat="1" ht="17.25" customHeight="1">
      <c r="A29" s="406"/>
      <c r="B29" s="420"/>
      <c r="C29" s="417"/>
      <c r="D29" s="414"/>
      <c r="E29" s="508"/>
      <c r="F29" s="508"/>
      <c r="G29" s="249" t="s">
        <v>10</v>
      </c>
      <c r="H29" s="258"/>
      <c r="I29" s="186"/>
      <c r="J29" s="186"/>
      <c r="K29" s="186"/>
      <c r="L29" s="192"/>
      <c r="M29" s="192"/>
      <c r="N29" s="186"/>
      <c r="O29" s="186"/>
      <c r="P29" s="186"/>
      <c r="Q29" s="186"/>
      <c r="R29" s="186"/>
      <c r="S29" s="186"/>
      <c r="T29" s="186"/>
      <c r="U29" s="186"/>
      <c r="V29" s="186"/>
      <c r="W29" s="208"/>
      <c r="X29" s="186"/>
      <c r="Y29" s="186"/>
      <c r="Z29" s="186"/>
      <c r="AA29" s="186"/>
      <c r="AB29" s="186"/>
      <c r="AC29" s="186"/>
      <c r="AD29" s="186"/>
      <c r="AE29" s="186"/>
      <c r="AF29" s="186"/>
      <c r="AG29" s="75"/>
      <c r="AH29" s="75"/>
      <c r="AI29" s="75"/>
      <c r="AJ29" s="75"/>
      <c r="AK29" s="192">
        <v>0</v>
      </c>
      <c r="AL29" s="192">
        <v>0</v>
      </c>
      <c r="AM29" s="192"/>
      <c r="AN29" s="239">
        <v>0</v>
      </c>
      <c r="AO29" s="240"/>
      <c r="AP29" s="282"/>
      <c r="AQ29" s="674"/>
      <c r="AR29" s="434"/>
      <c r="AS29" s="434"/>
      <c r="AT29" s="402"/>
      <c r="AU29" s="423"/>
      <c r="AV29" s="402"/>
    </row>
    <row r="30" spans="1:48" s="205" customFormat="1" ht="17.25" customHeight="1">
      <c r="A30" s="406"/>
      <c r="B30" s="420"/>
      <c r="C30" s="417"/>
      <c r="D30" s="414"/>
      <c r="E30" s="508"/>
      <c r="F30" s="508"/>
      <c r="G30" s="248" t="s">
        <v>11</v>
      </c>
      <c r="H30" s="256">
        <f>L30+R30+X30+AA30</f>
        <v>533139886</v>
      </c>
      <c r="I30" s="186"/>
      <c r="J30" s="186"/>
      <c r="K30" s="186"/>
      <c r="L30" s="188"/>
      <c r="M30" s="40">
        <v>115472095</v>
      </c>
      <c r="N30" s="75">
        <v>96683188</v>
      </c>
      <c r="O30" s="75">
        <v>115472095</v>
      </c>
      <c r="P30" s="75">
        <v>115472095</v>
      </c>
      <c r="Q30" s="75">
        <v>115472095</v>
      </c>
      <c r="R30" s="75">
        <v>115472095</v>
      </c>
      <c r="S30" s="75">
        <f>1773200+17245700+8004334+3492800+2837900+323000000+3856633+66531591+4219267+1673633</f>
        <v>432635058</v>
      </c>
      <c r="T30" s="75">
        <v>404885358</v>
      </c>
      <c r="U30" s="75">
        <v>404885358</v>
      </c>
      <c r="V30" s="106">
        <v>398263591</v>
      </c>
      <c r="W30" s="209">
        <v>398263591</v>
      </c>
      <c r="X30" s="75">
        <v>365963591</v>
      </c>
      <c r="Y30" s="75">
        <v>51704200</v>
      </c>
      <c r="Z30" s="75">
        <v>51704200</v>
      </c>
      <c r="AA30" s="75">
        <v>51704200</v>
      </c>
      <c r="AB30" s="75">
        <v>51704200</v>
      </c>
      <c r="AC30" s="75"/>
      <c r="AD30" s="75"/>
      <c r="AE30" s="75"/>
      <c r="AF30" s="75"/>
      <c r="AG30" s="75"/>
      <c r="AH30" s="75"/>
      <c r="AI30" s="75"/>
      <c r="AJ30" s="75"/>
      <c r="AK30" s="40">
        <v>16782867</v>
      </c>
      <c r="AL30" s="40">
        <v>33846834</v>
      </c>
      <c r="AM30" s="40">
        <v>44212447</v>
      </c>
      <c r="AN30" s="40"/>
      <c r="AO30" s="233">
        <f>+AM30/AB30</f>
        <v>0.8551035892635415</v>
      </c>
      <c r="AP30" s="257">
        <f>(L30+R30+X30+AM30)/H30</f>
        <v>0.9859478662228622</v>
      </c>
      <c r="AQ30" s="674"/>
      <c r="AR30" s="434"/>
      <c r="AS30" s="434"/>
      <c r="AT30" s="402"/>
      <c r="AU30" s="423"/>
      <c r="AV30" s="402"/>
    </row>
    <row r="31" spans="1:48" s="205" customFormat="1" ht="17.25" customHeight="1">
      <c r="A31" s="406"/>
      <c r="B31" s="420"/>
      <c r="C31" s="417"/>
      <c r="D31" s="414"/>
      <c r="E31" s="508"/>
      <c r="F31" s="508"/>
      <c r="G31" s="249" t="s">
        <v>12</v>
      </c>
      <c r="H31" s="256">
        <f>+H27+H29</f>
        <v>11</v>
      </c>
      <c r="I31" s="100">
        <f>+I27+I29</f>
        <v>0.8</v>
      </c>
      <c r="J31" s="35">
        <f aca="true" t="shared" si="17" ref="J31:L32">+J27+J29</f>
        <v>1</v>
      </c>
      <c r="K31" s="75">
        <f t="shared" si="17"/>
        <v>1</v>
      </c>
      <c r="L31" s="81">
        <f t="shared" si="17"/>
        <v>0.8</v>
      </c>
      <c r="M31" s="81">
        <f>+M27+M29</f>
        <v>4</v>
      </c>
      <c r="N31" s="75">
        <v>4</v>
      </c>
      <c r="O31" s="75">
        <v>4</v>
      </c>
      <c r="P31" s="75">
        <v>4</v>
      </c>
      <c r="Q31" s="75">
        <v>4</v>
      </c>
      <c r="R31" s="75">
        <f aca="true" t="shared" si="18" ref="R31:W32">+R27+R29</f>
        <v>4</v>
      </c>
      <c r="S31" s="75">
        <f t="shared" si="18"/>
        <v>7</v>
      </c>
      <c r="T31" s="75">
        <f>+T27+T29</f>
        <v>7</v>
      </c>
      <c r="U31" s="75">
        <f>+U27+U29</f>
        <v>7</v>
      </c>
      <c r="V31" s="75">
        <f>+V27+V29</f>
        <v>7</v>
      </c>
      <c r="W31" s="207">
        <f aca="true" t="shared" si="19" ref="W31">+W27+W29</f>
        <v>7</v>
      </c>
      <c r="X31" s="75">
        <f aca="true" t="shared" si="20" ref="X31">+AN31</f>
        <v>0</v>
      </c>
      <c r="Y31" s="75">
        <f aca="true" t="shared" si="21" ref="Y31:AB32">+Y27+Y29</f>
        <v>9</v>
      </c>
      <c r="Z31" s="75">
        <f t="shared" si="21"/>
        <v>10</v>
      </c>
      <c r="AA31" s="75">
        <f t="shared" si="21"/>
        <v>10</v>
      </c>
      <c r="AB31" s="75">
        <f>+AB27+AB29</f>
        <v>10</v>
      </c>
      <c r="AC31" s="75"/>
      <c r="AD31" s="75"/>
      <c r="AE31" s="75"/>
      <c r="AF31" s="75"/>
      <c r="AG31" s="75"/>
      <c r="AH31" s="75"/>
      <c r="AI31" s="75"/>
      <c r="AJ31" s="75"/>
      <c r="AK31" s="81">
        <f aca="true" t="shared" si="22" ref="AK31:AN32">+AK27+AK29</f>
        <v>7.7</v>
      </c>
      <c r="AL31" s="81">
        <f>+AL27+AL29</f>
        <v>8.5</v>
      </c>
      <c r="AM31" s="81">
        <f aca="true" t="shared" si="23" ref="AM31:AM32">+AM27+AM29</f>
        <v>9.1</v>
      </c>
      <c r="AN31" s="81">
        <f>+AN27+AN29</f>
        <v>0</v>
      </c>
      <c r="AO31" s="233">
        <f>+AM31/AB31</f>
        <v>0.9099999999999999</v>
      </c>
      <c r="AP31" s="257">
        <f>+AM31/H31</f>
        <v>0.8272727272727273</v>
      </c>
      <c r="AQ31" s="674"/>
      <c r="AR31" s="434"/>
      <c r="AS31" s="434"/>
      <c r="AT31" s="402"/>
      <c r="AU31" s="423"/>
      <c r="AV31" s="402"/>
    </row>
    <row r="32" spans="1:48" s="206" customFormat="1" ht="17.25" customHeight="1" thickBot="1">
      <c r="A32" s="480"/>
      <c r="B32" s="420"/>
      <c r="C32" s="417"/>
      <c r="D32" s="414"/>
      <c r="E32" s="508"/>
      <c r="F32" s="508"/>
      <c r="G32" s="248" t="s">
        <v>13</v>
      </c>
      <c r="H32" s="261">
        <f>+H28+H30</f>
        <v>1966535281</v>
      </c>
      <c r="I32" s="87">
        <f>+I28+I30</f>
        <v>129054090</v>
      </c>
      <c r="J32" s="69">
        <f t="shared" si="17"/>
        <v>380062738</v>
      </c>
      <c r="K32" s="87">
        <f t="shared" si="17"/>
        <v>380062738</v>
      </c>
      <c r="L32" s="79">
        <f t="shared" si="17"/>
        <v>129054090</v>
      </c>
      <c r="M32" s="79">
        <f>+M28+M30</f>
        <v>665295095</v>
      </c>
      <c r="N32" s="87">
        <v>646506188</v>
      </c>
      <c r="O32" s="87">
        <v>646506188</v>
      </c>
      <c r="P32" s="87">
        <v>646506188</v>
      </c>
      <c r="Q32" s="87">
        <v>646506188</v>
      </c>
      <c r="R32" s="87">
        <f t="shared" si="18"/>
        <v>649475173</v>
      </c>
      <c r="S32" s="87">
        <f t="shared" si="18"/>
        <v>902635058</v>
      </c>
      <c r="T32" s="87">
        <f t="shared" si="18"/>
        <v>874885358</v>
      </c>
      <c r="U32" s="87">
        <f t="shared" si="18"/>
        <v>874885358</v>
      </c>
      <c r="V32" s="87">
        <f t="shared" si="18"/>
        <v>866895751</v>
      </c>
      <c r="W32" s="220">
        <f t="shared" si="18"/>
        <v>642586885</v>
      </c>
      <c r="X32" s="87">
        <f>X28+X30</f>
        <v>574619144</v>
      </c>
      <c r="Y32" s="87">
        <f t="shared" si="21"/>
        <v>509751900</v>
      </c>
      <c r="Z32" s="87">
        <f t="shared" si="21"/>
        <v>509751900</v>
      </c>
      <c r="AA32" s="87">
        <f t="shared" si="21"/>
        <v>416442200</v>
      </c>
      <c r="AB32" s="87">
        <f t="shared" si="21"/>
        <v>411179874</v>
      </c>
      <c r="AC32" s="87"/>
      <c r="AD32" s="87"/>
      <c r="AE32" s="87"/>
      <c r="AF32" s="87"/>
      <c r="AG32" s="87"/>
      <c r="AH32" s="87"/>
      <c r="AI32" s="87"/>
      <c r="AJ32" s="87"/>
      <c r="AK32" s="79">
        <f t="shared" si="22"/>
        <v>35658867</v>
      </c>
      <c r="AL32" s="79">
        <f t="shared" si="22"/>
        <v>149442834</v>
      </c>
      <c r="AM32" s="79">
        <f t="shared" si="23"/>
        <v>159808447</v>
      </c>
      <c r="AN32" s="79">
        <f t="shared" si="22"/>
        <v>0</v>
      </c>
      <c r="AO32" s="233">
        <f>+AM32/AB32</f>
        <v>0.38865824206172117</v>
      </c>
      <c r="AP32" s="263">
        <f>(L32+R32+X32+AL32)/H32</f>
        <v>0.7640804899446907</v>
      </c>
      <c r="AQ32" s="677"/>
      <c r="AR32" s="442"/>
      <c r="AS32" s="442"/>
      <c r="AT32" s="426"/>
      <c r="AU32" s="428"/>
      <c r="AV32" s="403"/>
    </row>
    <row r="33" spans="1:48" s="33" customFormat="1" ht="17.25" customHeight="1">
      <c r="A33" s="404" t="s">
        <v>92</v>
      </c>
      <c r="B33" s="419">
        <v>5</v>
      </c>
      <c r="C33" s="416" t="s">
        <v>87</v>
      </c>
      <c r="D33" s="413" t="s">
        <v>82</v>
      </c>
      <c r="E33" s="508"/>
      <c r="F33" s="508"/>
      <c r="G33" s="247" t="s">
        <v>8</v>
      </c>
      <c r="H33" s="283">
        <v>0.9</v>
      </c>
      <c r="I33" s="284">
        <v>0.85</v>
      </c>
      <c r="J33" s="285">
        <v>0.85</v>
      </c>
      <c r="K33" s="284">
        <v>0.85</v>
      </c>
      <c r="L33" s="39">
        <v>0.85</v>
      </c>
      <c r="M33" s="253">
        <v>0.865</v>
      </c>
      <c r="N33" s="286">
        <v>0.865</v>
      </c>
      <c r="O33" s="286">
        <v>0.865</v>
      </c>
      <c r="P33" s="286">
        <v>0.865</v>
      </c>
      <c r="Q33" s="286">
        <v>0.865</v>
      </c>
      <c r="R33" s="286">
        <v>0.865</v>
      </c>
      <c r="S33" s="284">
        <v>0.88</v>
      </c>
      <c r="T33" s="284">
        <v>0.88</v>
      </c>
      <c r="U33" s="284">
        <v>0.88</v>
      </c>
      <c r="V33" s="284">
        <v>0.88</v>
      </c>
      <c r="W33" s="287">
        <v>0.88</v>
      </c>
      <c r="X33" s="284">
        <v>0.88</v>
      </c>
      <c r="Y33" s="284">
        <v>0.89</v>
      </c>
      <c r="Z33" s="284">
        <v>0.89</v>
      </c>
      <c r="AA33" s="284">
        <v>0.89</v>
      </c>
      <c r="AB33" s="284">
        <v>0.89</v>
      </c>
      <c r="AC33" s="284"/>
      <c r="AD33" s="284"/>
      <c r="AE33" s="284">
        <v>0.9</v>
      </c>
      <c r="AF33" s="284"/>
      <c r="AG33" s="284"/>
      <c r="AH33" s="284"/>
      <c r="AI33" s="284"/>
      <c r="AJ33" s="284"/>
      <c r="AK33" s="672">
        <v>0.8825</v>
      </c>
      <c r="AL33" s="672">
        <v>0.885</v>
      </c>
      <c r="AM33" s="672">
        <v>0.8875</v>
      </c>
      <c r="AN33" s="39"/>
      <c r="AO33" s="233">
        <f>+AM33/AB33</f>
        <v>0.997191011235955</v>
      </c>
      <c r="AP33" s="255">
        <f>(AM33)/H33</f>
        <v>0.986111111111111</v>
      </c>
      <c r="AQ33" s="678" t="s">
        <v>238</v>
      </c>
      <c r="AR33" s="438" t="s">
        <v>223</v>
      </c>
      <c r="AS33" s="438" t="s">
        <v>223</v>
      </c>
      <c r="AT33" s="401" t="s">
        <v>158</v>
      </c>
      <c r="AU33" s="422" t="s">
        <v>159</v>
      </c>
      <c r="AV33" s="401"/>
    </row>
    <row r="34" spans="1:48" s="5" customFormat="1" ht="17.25" customHeight="1">
      <c r="A34" s="404"/>
      <c r="B34" s="420"/>
      <c r="C34" s="417"/>
      <c r="D34" s="414"/>
      <c r="E34" s="508"/>
      <c r="F34" s="508"/>
      <c r="G34" s="248" t="s">
        <v>9</v>
      </c>
      <c r="H34" s="256">
        <f>L34+R34+X34+AA34</f>
        <v>2089293898</v>
      </c>
      <c r="I34" s="288">
        <v>425843558</v>
      </c>
      <c r="J34" s="70">
        <v>456438958</v>
      </c>
      <c r="K34" s="75">
        <f>8500000+417938958</f>
        <v>426438958</v>
      </c>
      <c r="L34" s="40">
        <v>425843558</v>
      </c>
      <c r="M34" s="40">
        <v>521417500</v>
      </c>
      <c r="N34" s="75">
        <v>522000000</v>
      </c>
      <c r="O34" s="75">
        <v>522000000</v>
      </c>
      <c r="P34" s="75">
        <v>522000000</v>
      </c>
      <c r="Q34" s="75">
        <v>522000000</v>
      </c>
      <c r="R34" s="184">
        <v>521417500</v>
      </c>
      <c r="S34" s="75">
        <v>527000000</v>
      </c>
      <c r="T34" s="75">
        <f>+S34</f>
        <v>527000000</v>
      </c>
      <c r="U34" s="75">
        <v>524176500</v>
      </c>
      <c r="V34" s="75">
        <v>524176500</v>
      </c>
      <c r="W34" s="207">
        <v>538355500</v>
      </c>
      <c r="X34" s="75">
        <v>537875500</v>
      </c>
      <c r="Y34" s="75">
        <v>604157340</v>
      </c>
      <c r="Z34" s="75">
        <v>604157340</v>
      </c>
      <c r="AA34" s="75">
        <v>604157340</v>
      </c>
      <c r="AB34" s="75">
        <v>566938667</v>
      </c>
      <c r="AC34" s="75"/>
      <c r="AD34" s="75"/>
      <c r="AE34" s="75">
        <v>410658000</v>
      </c>
      <c r="AF34" s="75"/>
      <c r="AG34" s="75"/>
      <c r="AH34" s="75"/>
      <c r="AI34" s="75"/>
      <c r="AJ34" s="75"/>
      <c r="AK34" s="40">
        <v>529980000</v>
      </c>
      <c r="AL34" s="40">
        <v>556052000</v>
      </c>
      <c r="AM34" s="40">
        <v>556052000</v>
      </c>
      <c r="AN34" s="40"/>
      <c r="AO34" s="233">
        <f>+AM34/AB34</f>
        <v>0.9807974519402467</v>
      </c>
      <c r="AP34" s="257">
        <f>(L34+R34+X34+AM34)/H34</f>
        <v>0.9769753120678477</v>
      </c>
      <c r="AQ34" s="679"/>
      <c r="AR34" s="439"/>
      <c r="AS34" s="439"/>
      <c r="AT34" s="402"/>
      <c r="AU34" s="423"/>
      <c r="AV34" s="402"/>
    </row>
    <row r="35" spans="1:48" s="33" customFormat="1" ht="17.25" customHeight="1">
      <c r="A35" s="404"/>
      <c r="B35" s="420"/>
      <c r="C35" s="417"/>
      <c r="D35" s="414"/>
      <c r="E35" s="508"/>
      <c r="F35" s="508"/>
      <c r="G35" s="249" t="s">
        <v>10</v>
      </c>
      <c r="H35" s="289"/>
      <c r="I35" s="187"/>
      <c r="J35" s="187"/>
      <c r="K35" s="187"/>
      <c r="L35" s="189"/>
      <c r="M35" s="189"/>
      <c r="N35" s="187"/>
      <c r="O35" s="187"/>
      <c r="P35" s="187"/>
      <c r="Q35" s="187"/>
      <c r="R35" s="187"/>
      <c r="S35" s="187"/>
      <c r="T35" s="187"/>
      <c r="U35" s="187"/>
      <c r="V35" s="187"/>
      <c r="W35" s="218"/>
      <c r="X35" s="187"/>
      <c r="Y35" s="187"/>
      <c r="Z35" s="187"/>
      <c r="AA35" s="187"/>
      <c r="AB35" s="187"/>
      <c r="AC35" s="187"/>
      <c r="AD35" s="187"/>
      <c r="AE35" s="187"/>
      <c r="AF35" s="187"/>
      <c r="AG35" s="65"/>
      <c r="AH35" s="65"/>
      <c r="AI35" s="65"/>
      <c r="AJ35" s="65"/>
      <c r="AK35" s="189">
        <v>0</v>
      </c>
      <c r="AL35" s="189"/>
      <c r="AM35" s="189"/>
      <c r="AN35" s="189">
        <v>0</v>
      </c>
      <c r="AO35" s="240"/>
      <c r="AP35" s="259"/>
      <c r="AQ35" s="679"/>
      <c r="AR35" s="439"/>
      <c r="AS35" s="439"/>
      <c r="AT35" s="402"/>
      <c r="AU35" s="423"/>
      <c r="AV35" s="402"/>
    </row>
    <row r="36" spans="1:48" s="5" customFormat="1" ht="17.25" customHeight="1">
      <c r="A36" s="404"/>
      <c r="B36" s="420"/>
      <c r="C36" s="417"/>
      <c r="D36" s="414"/>
      <c r="E36" s="508"/>
      <c r="F36" s="508"/>
      <c r="G36" s="248" t="s">
        <v>11</v>
      </c>
      <c r="H36" s="256">
        <f>L36+R36+X36+AA36</f>
        <v>205360950</v>
      </c>
      <c r="I36" s="187"/>
      <c r="J36" s="187"/>
      <c r="K36" s="186"/>
      <c r="L36" s="188"/>
      <c r="M36" s="40">
        <v>130745383</v>
      </c>
      <c r="N36" s="75">
        <v>117004537</v>
      </c>
      <c r="O36" s="75">
        <v>130745383</v>
      </c>
      <c r="P36" s="75">
        <v>130745383</v>
      </c>
      <c r="Q36" s="75">
        <v>130745383</v>
      </c>
      <c r="R36" s="184">
        <v>130745383</v>
      </c>
      <c r="S36" s="75">
        <v>2885500</v>
      </c>
      <c r="T36" s="75">
        <v>2885500</v>
      </c>
      <c r="U36" s="75">
        <v>2885500</v>
      </c>
      <c r="V36" s="75">
        <v>2885500</v>
      </c>
      <c r="W36" s="207">
        <v>2885500</v>
      </c>
      <c r="X36" s="75">
        <v>2885500</v>
      </c>
      <c r="Y36" s="75">
        <v>72376134</v>
      </c>
      <c r="Z36" s="75">
        <v>72376134</v>
      </c>
      <c r="AA36" s="75">
        <v>71730067</v>
      </c>
      <c r="AB36" s="75">
        <v>71730067</v>
      </c>
      <c r="AC36" s="75"/>
      <c r="AD36" s="75"/>
      <c r="AE36" s="75"/>
      <c r="AF36" s="75"/>
      <c r="AG36" s="75"/>
      <c r="AH36" s="75"/>
      <c r="AI36" s="75"/>
      <c r="AJ36" s="75"/>
      <c r="AK36" s="40">
        <v>68315667</v>
      </c>
      <c r="AL36" s="40">
        <v>71730067</v>
      </c>
      <c r="AM36" s="40">
        <v>71730067</v>
      </c>
      <c r="AN36" s="40"/>
      <c r="AO36" s="233">
        <f>+AM36/AB36</f>
        <v>1</v>
      </c>
      <c r="AP36" s="257">
        <f>(L36+R36+X36+AM36)/H36</f>
        <v>1</v>
      </c>
      <c r="AQ36" s="679"/>
      <c r="AR36" s="439"/>
      <c r="AS36" s="439"/>
      <c r="AT36" s="402"/>
      <c r="AU36" s="423"/>
      <c r="AV36" s="402"/>
    </row>
    <row r="37" spans="1:48" s="33" customFormat="1" ht="17.25" customHeight="1">
      <c r="A37" s="404"/>
      <c r="B37" s="420"/>
      <c r="C37" s="417"/>
      <c r="D37" s="414"/>
      <c r="E37" s="508"/>
      <c r="F37" s="508"/>
      <c r="G37" s="249" t="s">
        <v>12</v>
      </c>
      <c r="H37" s="290">
        <f>+H33+H35</f>
        <v>0.9</v>
      </c>
      <c r="I37" s="65">
        <f>+I33+I35</f>
        <v>0.85</v>
      </c>
      <c r="J37" s="43">
        <f aca="true" t="shared" si="24" ref="J37:L38">+J33+J35</f>
        <v>0.85</v>
      </c>
      <c r="K37" s="65">
        <f t="shared" si="24"/>
        <v>0.85</v>
      </c>
      <c r="L37" s="76">
        <f t="shared" si="24"/>
        <v>0.85</v>
      </c>
      <c r="M37" s="103">
        <f>+M33+M35</f>
        <v>0.865</v>
      </c>
      <c r="N37" s="119">
        <v>0.865</v>
      </c>
      <c r="O37" s="119">
        <v>0.865</v>
      </c>
      <c r="P37" s="119">
        <v>0.865</v>
      </c>
      <c r="Q37" s="119">
        <v>0.865</v>
      </c>
      <c r="R37" s="119">
        <f aca="true" t="shared" si="25" ref="R37:T38">+R33+R35</f>
        <v>0.865</v>
      </c>
      <c r="S37" s="65">
        <f t="shared" si="25"/>
        <v>0.88</v>
      </c>
      <c r="T37" s="65">
        <f t="shared" si="25"/>
        <v>0.88</v>
      </c>
      <c r="U37" s="65">
        <f>+U33+U35</f>
        <v>0.88</v>
      </c>
      <c r="V37" s="65">
        <f>+V33+V35</f>
        <v>0.88</v>
      </c>
      <c r="W37" s="219">
        <f aca="true" t="shared" si="26" ref="W37">+W33+W35</f>
        <v>0.88</v>
      </c>
      <c r="X37" s="242">
        <f>X33</f>
        <v>0.88</v>
      </c>
      <c r="Y37" s="65">
        <f>+Y33+Y35</f>
        <v>0.89</v>
      </c>
      <c r="Z37" s="65">
        <f>+Z33+Z35</f>
        <v>0.89</v>
      </c>
      <c r="AA37" s="65">
        <f aca="true" t="shared" si="27" ref="AA37:AJ37">+AA33+AA35</f>
        <v>0.89</v>
      </c>
      <c r="AB37" s="65">
        <f t="shared" si="27"/>
        <v>0.89</v>
      </c>
      <c r="AC37" s="65">
        <f t="shared" si="27"/>
        <v>0</v>
      </c>
      <c r="AD37" s="65">
        <f t="shared" si="27"/>
        <v>0</v>
      </c>
      <c r="AE37" s="65">
        <f aca="true" t="shared" si="28" ref="AE37">+AE33+AE35</f>
        <v>0.9</v>
      </c>
      <c r="AF37" s="65"/>
      <c r="AG37" s="65">
        <f t="shared" si="27"/>
        <v>0</v>
      </c>
      <c r="AH37" s="65">
        <f t="shared" si="27"/>
        <v>0</v>
      </c>
      <c r="AI37" s="65">
        <f t="shared" si="27"/>
        <v>0</v>
      </c>
      <c r="AJ37" s="65">
        <f t="shared" si="27"/>
        <v>0</v>
      </c>
      <c r="AK37" s="243">
        <f aca="true" t="shared" si="29" ref="AK37">+AK33+AK35</f>
        <v>0.8825</v>
      </c>
      <c r="AL37" s="243">
        <f aca="true" t="shared" si="30" ref="AL37:AN38">+AL33+AL35</f>
        <v>0.885</v>
      </c>
      <c r="AM37" s="243">
        <f t="shared" si="30"/>
        <v>0.8875</v>
      </c>
      <c r="AN37" s="65">
        <f t="shared" si="30"/>
        <v>0</v>
      </c>
      <c r="AO37" s="233">
        <f>+AM37/AB37</f>
        <v>0.997191011235955</v>
      </c>
      <c r="AP37" s="257">
        <f>+AM37/H37</f>
        <v>0.986111111111111</v>
      </c>
      <c r="AQ37" s="679"/>
      <c r="AR37" s="439"/>
      <c r="AS37" s="439"/>
      <c r="AT37" s="402"/>
      <c r="AU37" s="423"/>
      <c r="AV37" s="402"/>
    </row>
    <row r="38" spans="1:48" s="5" customFormat="1" ht="17.25" customHeight="1" thickBot="1">
      <c r="A38" s="404"/>
      <c r="B38" s="421"/>
      <c r="C38" s="418"/>
      <c r="D38" s="415"/>
      <c r="E38" s="508"/>
      <c r="F38" s="508"/>
      <c r="G38" s="250" t="s">
        <v>13</v>
      </c>
      <c r="H38" s="261">
        <f>+H34+H36</f>
        <v>2294654848</v>
      </c>
      <c r="I38" s="87">
        <f>+I34+I36</f>
        <v>425843558</v>
      </c>
      <c r="J38" s="69">
        <f t="shared" si="24"/>
        <v>456438958</v>
      </c>
      <c r="K38" s="87">
        <f t="shared" si="24"/>
        <v>426438958</v>
      </c>
      <c r="L38" s="79">
        <f t="shared" si="24"/>
        <v>425843558</v>
      </c>
      <c r="M38" s="79">
        <f>+M34+M36</f>
        <v>652162883</v>
      </c>
      <c r="N38" s="87">
        <v>639004537</v>
      </c>
      <c r="O38" s="87">
        <v>652745383</v>
      </c>
      <c r="P38" s="87">
        <v>652745383</v>
      </c>
      <c r="Q38" s="87">
        <v>652745383</v>
      </c>
      <c r="R38" s="87">
        <f t="shared" si="25"/>
        <v>652162883</v>
      </c>
      <c r="S38" s="87">
        <f>+S34+S36</f>
        <v>529885500</v>
      </c>
      <c r="T38" s="87">
        <f>+T34+T36</f>
        <v>529885500</v>
      </c>
      <c r="U38" s="87">
        <f>+U34+U36</f>
        <v>527062000</v>
      </c>
      <c r="V38" s="87">
        <f>+V34+V36</f>
        <v>527062000</v>
      </c>
      <c r="W38" s="220">
        <f>+W34+W36</f>
        <v>541241000</v>
      </c>
      <c r="X38" s="87">
        <f>X34+X36</f>
        <v>540761000</v>
      </c>
      <c r="Y38" s="87">
        <f>+Y34+Y36</f>
        <v>676533474</v>
      </c>
      <c r="Z38" s="87">
        <f>+Z34+Z36</f>
        <v>676533474</v>
      </c>
      <c r="AA38" s="87">
        <f>+AA34+AA36</f>
        <v>675887407</v>
      </c>
      <c r="AB38" s="87">
        <f>+AB34+AB36</f>
        <v>638668734</v>
      </c>
      <c r="AC38" s="87"/>
      <c r="AD38" s="87"/>
      <c r="AE38" s="87">
        <f>+AE34+AE36</f>
        <v>410658000</v>
      </c>
      <c r="AF38" s="87"/>
      <c r="AG38" s="87"/>
      <c r="AH38" s="87"/>
      <c r="AI38" s="87"/>
      <c r="AJ38" s="87"/>
      <c r="AK38" s="87">
        <f>+AK34+AK36</f>
        <v>598295667</v>
      </c>
      <c r="AL38" s="87">
        <f t="shared" si="30"/>
        <v>627782067</v>
      </c>
      <c r="AM38" s="87">
        <f>+AM34+AM36</f>
        <v>627782067</v>
      </c>
      <c r="AN38" s="87">
        <f t="shared" si="30"/>
        <v>0</v>
      </c>
      <c r="AO38" s="277">
        <f>+AM38/AB38</f>
        <v>0.9829541256359671</v>
      </c>
      <c r="AP38" s="263">
        <f>(L38+R38+X38+AM38)/H38</f>
        <v>0.9790359146858499</v>
      </c>
      <c r="AQ38" s="680"/>
      <c r="AR38" s="440"/>
      <c r="AS38" s="440"/>
      <c r="AT38" s="403"/>
      <c r="AU38" s="424"/>
      <c r="AV38" s="403"/>
    </row>
    <row r="39" spans="1:48" s="33" customFormat="1" ht="17.25" customHeight="1">
      <c r="A39" s="404"/>
      <c r="B39" s="419">
        <v>6</v>
      </c>
      <c r="C39" s="416" t="s">
        <v>88</v>
      </c>
      <c r="D39" s="413" t="s">
        <v>89</v>
      </c>
      <c r="E39" s="508"/>
      <c r="F39" s="508"/>
      <c r="G39" s="247" t="s">
        <v>8</v>
      </c>
      <c r="H39" s="292">
        <v>0.82</v>
      </c>
      <c r="I39" s="38">
        <v>0.82</v>
      </c>
      <c r="J39" s="38">
        <v>0.82</v>
      </c>
      <c r="K39" s="38">
        <v>0.82</v>
      </c>
      <c r="L39" s="39">
        <v>0.82</v>
      </c>
      <c r="M39" s="39">
        <v>0.82</v>
      </c>
      <c r="N39" s="38">
        <v>0.82</v>
      </c>
      <c r="O39" s="38">
        <v>0.82</v>
      </c>
      <c r="P39" s="38">
        <v>0.82</v>
      </c>
      <c r="Q39" s="38">
        <v>0.82</v>
      </c>
      <c r="R39" s="38">
        <v>0.82</v>
      </c>
      <c r="S39" s="38">
        <v>0.82</v>
      </c>
      <c r="T39" s="38">
        <v>0.82</v>
      </c>
      <c r="U39" s="38">
        <v>0.82</v>
      </c>
      <c r="V39" s="38">
        <v>0.82</v>
      </c>
      <c r="W39" s="221">
        <v>0.82</v>
      </c>
      <c r="X39" s="38">
        <v>0.82</v>
      </c>
      <c r="Y39" s="38">
        <v>0.82</v>
      </c>
      <c r="Z39" s="38">
        <v>0.82</v>
      </c>
      <c r="AA39" s="38">
        <v>0.82</v>
      </c>
      <c r="AB39" s="38">
        <v>0.82</v>
      </c>
      <c r="AC39" s="38"/>
      <c r="AD39" s="38"/>
      <c r="AE39" s="38">
        <v>0.82</v>
      </c>
      <c r="AF39" s="38"/>
      <c r="AG39" s="38"/>
      <c r="AH39" s="38"/>
      <c r="AI39" s="38"/>
      <c r="AJ39" s="38"/>
      <c r="AK39" s="39">
        <v>0.82</v>
      </c>
      <c r="AL39" s="39">
        <v>0.82</v>
      </c>
      <c r="AM39" s="39">
        <v>0.82</v>
      </c>
      <c r="AN39" s="39"/>
      <c r="AO39" s="293">
        <f>+AM39/AB39</f>
        <v>1</v>
      </c>
      <c r="AP39" s="332">
        <f>(1/16)*13</f>
        <v>0.8125</v>
      </c>
      <c r="AQ39" s="673" t="s">
        <v>239</v>
      </c>
      <c r="AR39" s="438" t="s">
        <v>223</v>
      </c>
      <c r="AS39" s="438" t="s">
        <v>223</v>
      </c>
      <c r="AT39" s="401" t="s">
        <v>160</v>
      </c>
      <c r="AU39" s="422" t="s">
        <v>161</v>
      </c>
      <c r="AV39" s="401"/>
    </row>
    <row r="40" spans="1:49" s="5" customFormat="1" ht="17.25" customHeight="1">
      <c r="A40" s="404"/>
      <c r="B40" s="420"/>
      <c r="C40" s="417"/>
      <c r="D40" s="414"/>
      <c r="E40" s="508"/>
      <c r="F40" s="508"/>
      <c r="G40" s="248" t="s">
        <v>9</v>
      </c>
      <c r="H40" s="256">
        <f>L40+R40+X40+AA40</f>
        <v>1975049464</v>
      </c>
      <c r="I40" s="71">
        <v>381526164</v>
      </c>
      <c r="J40" s="70">
        <v>351561042</v>
      </c>
      <c r="K40" s="75">
        <f>+J40+30000000</f>
        <v>381561042</v>
      </c>
      <c r="L40" s="40">
        <v>381526164</v>
      </c>
      <c r="M40" s="40">
        <v>480689000</v>
      </c>
      <c r="N40" s="75">
        <v>502000000</v>
      </c>
      <c r="O40" s="75">
        <v>502000000</v>
      </c>
      <c r="P40" s="75">
        <v>502000000</v>
      </c>
      <c r="Q40" s="75">
        <v>502000000</v>
      </c>
      <c r="R40" s="184">
        <v>480689000</v>
      </c>
      <c r="S40" s="75">
        <v>520000000</v>
      </c>
      <c r="T40" s="75">
        <v>522000000</v>
      </c>
      <c r="U40" s="105">
        <f>+AL40</f>
        <v>560912000</v>
      </c>
      <c r="V40" s="75">
        <v>522823500</v>
      </c>
      <c r="W40" s="207">
        <v>534037500</v>
      </c>
      <c r="X40" s="40">
        <v>529542500</v>
      </c>
      <c r="Y40" s="75">
        <v>583291800</v>
      </c>
      <c r="Z40" s="75">
        <v>583291800</v>
      </c>
      <c r="AA40" s="75">
        <v>583291800</v>
      </c>
      <c r="AB40" s="75">
        <v>576837000</v>
      </c>
      <c r="AC40" s="75"/>
      <c r="AD40" s="75"/>
      <c r="AE40" s="75">
        <v>537477000</v>
      </c>
      <c r="AF40" s="75"/>
      <c r="AG40" s="75"/>
      <c r="AH40" s="75"/>
      <c r="AI40" s="75"/>
      <c r="AJ40" s="75"/>
      <c r="AK40" s="40">
        <v>537202000</v>
      </c>
      <c r="AL40" s="40">
        <v>560912000</v>
      </c>
      <c r="AM40" s="40">
        <v>560912000</v>
      </c>
      <c r="AN40" s="40"/>
      <c r="AO40" s="244">
        <f>+AM40/AB40</f>
        <v>0.9723925476347738</v>
      </c>
      <c r="AP40" s="257">
        <f>(L40+R40+X40+AM40)/H40</f>
        <v>0.9886687394883392</v>
      </c>
      <c r="AQ40" s="674"/>
      <c r="AR40" s="439"/>
      <c r="AS40" s="439"/>
      <c r="AT40" s="402"/>
      <c r="AU40" s="423"/>
      <c r="AV40" s="402"/>
      <c r="AW40" s="74"/>
    </row>
    <row r="41" spans="1:48" s="33" customFormat="1" ht="17.25" customHeight="1">
      <c r="A41" s="404"/>
      <c r="B41" s="420"/>
      <c r="C41" s="417"/>
      <c r="D41" s="414"/>
      <c r="E41" s="508"/>
      <c r="F41" s="508"/>
      <c r="G41" s="249" t="s">
        <v>10</v>
      </c>
      <c r="H41" s="294"/>
      <c r="I41" s="185"/>
      <c r="J41" s="187"/>
      <c r="K41" s="187"/>
      <c r="L41" s="189"/>
      <c r="M41" s="189"/>
      <c r="N41" s="190"/>
      <c r="O41" s="190"/>
      <c r="P41" s="190"/>
      <c r="Q41" s="190"/>
      <c r="R41" s="190"/>
      <c r="S41" s="190"/>
      <c r="T41" s="190"/>
      <c r="U41" s="190"/>
      <c r="V41" s="190"/>
      <c r="W41" s="211"/>
      <c r="X41" s="229"/>
      <c r="Y41" s="190"/>
      <c r="Z41" s="190"/>
      <c r="AA41" s="190"/>
      <c r="AB41" s="190"/>
      <c r="AC41" s="190"/>
      <c r="AD41" s="190"/>
      <c r="AE41" s="190"/>
      <c r="AF41" s="190"/>
      <c r="AG41" s="231"/>
      <c r="AH41" s="231"/>
      <c r="AI41" s="231"/>
      <c r="AJ41" s="231"/>
      <c r="AK41" s="189">
        <v>0</v>
      </c>
      <c r="AL41" s="189"/>
      <c r="AM41" s="189"/>
      <c r="AN41" s="189"/>
      <c r="AO41" s="241"/>
      <c r="AP41" s="282"/>
      <c r="AQ41" s="674"/>
      <c r="AR41" s="439"/>
      <c r="AS41" s="439"/>
      <c r="AT41" s="402"/>
      <c r="AU41" s="423"/>
      <c r="AV41" s="402"/>
    </row>
    <row r="42" spans="1:48" s="34" customFormat="1" ht="17.25" customHeight="1">
      <c r="A42" s="404"/>
      <c r="B42" s="420"/>
      <c r="C42" s="417"/>
      <c r="D42" s="414"/>
      <c r="E42" s="508"/>
      <c r="F42" s="508"/>
      <c r="G42" s="248" t="s">
        <v>11</v>
      </c>
      <c r="H42" s="256">
        <f>L42+R42+X42+AA42</f>
        <v>164660572</v>
      </c>
      <c r="I42" s="185"/>
      <c r="J42" s="187"/>
      <c r="K42" s="187"/>
      <c r="L42" s="193"/>
      <c r="M42" s="104">
        <v>97152272</v>
      </c>
      <c r="N42" s="120">
        <v>110892918</v>
      </c>
      <c r="O42" s="120">
        <v>97152272</v>
      </c>
      <c r="P42" s="120">
        <v>97152272</v>
      </c>
      <c r="Q42" s="120">
        <v>97152272</v>
      </c>
      <c r="R42" s="120">
        <v>97152272</v>
      </c>
      <c r="S42" s="75">
        <f>4091967+2442733+19383000</f>
        <v>25917700</v>
      </c>
      <c r="T42" s="75">
        <f>4091967+2442733+19383000</f>
        <v>25917700</v>
      </c>
      <c r="U42" s="75">
        <f>4091967+2442733+19383000</f>
        <v>25917700</v>
      </c>
      <c r="V42" s="75">
        <v>25702333</v>
      </c>
      <c r="W42" s="207">
        <v>25702333</v>
      </c>
      <c r="X42" s="40">
        <v>25702333</v>
      </c>
      <c r="Y42" s="75">
        <v>44119467</v>
      </c>
      <c r="Z42" s="75">
        <v>44119467</v>
      </c>
      <c r="AA42" s="75">
        <v>41805967</v>
      </c>
      <c r="AB42" s="75">
        <v>41805967</v>
      </c>
      <c r="AC42" s="88"/>
      <c r="AD42" s="88"/>
      <c r="AE42" s="88"/>
      <c r="AF42" s="88"/>
      <c r="AG42" s="88"/>
      <c r="AH42" s="88"/>
      <c r="AI42" s="88"/>
      <c r="AJ42" s="88"/>
      <c r="AK42" s="40">
        <v>41805967</v>
      </c>
      <c r="AL42" s="40">
        <v>41805967</v>
      </c>
      <c r="AM42" s="40">
        <v>41805967</v>
      </c>
      <c r="AN42" s="40"/>
      <c r="AO42" s="236">
        <f>+AM42/AB42</f>
        <v>1</v>
      </c>
      <c r="AP42" s="269"/>
      <c r="AQ42" s="674"/>
      <c r="AR42" s="439"/>
      <c r="AS42" s="439"/>
      <c r="AT42" s="402"/>
      <c r="AU42" s="423"/>
      <c r="AV42" s="402"/>
    </row>
    <row r="43" spans="1:48" s="33" customFormat="1" ht="17.25" customHeight="1">
      <c r="A43" s="404"/>
      <c r="B43" s="420"/>
      <c r="C43" s="417"/>
      <c r="D43" s="414"/>
      <c r="E43" s="508"/>
      <c r="F43" s="508"/>
      <c r="G43" s="249" t="s">
        <v>12</v>
      </c>
      <c r="H43" s="260">
        <f>+H39+H41</f>
        <v>0.82</v>
      </c>
      <c r="I43" s="78">
        <f>+I39+I41</f>
        <v>0.82</v>
      </c>
      <c r="J43" s="36">
        <f aca="true" t="shared" si="31" ref="J43:L44">+J39+J41</f>
        <v>0.82</v>
      </c>
      <c r="K43" s="78">
        <f t="shared" si="31"/>
        <v>0.82</v>
      </c>
      <c r="L43" s="76">
        <f t="shared" si="31"/>
        <v>0.82</v>
      </c>
      <c r="M43" s="76">
        <f>+M39+M41</f>
        <v>0.82</v>
      </c>
      <c r="N43" s="78">
        <v>0.82</v>
      </c>
      <c r="O43" s="78">
        <v>0.82</v>
      </c>
      <c r="P43" s="78">
        <v>0.82</v>
      </c>
      <c r="Q43" s="78">
        <v>0.82</v>
      </c>
      <c r="R43" s="78">
        <f aca="true" t="shared" si="32" ref="R43:AG44">+R39+R41</f>
        <v>0.82</v>
      </c>
      <c r="S43" s="78">
        <f t="shared" si="32"/>
        <v>0.82</v>
      </c>
      <c r="T43" s="78">
        <f t="shared" si="32"/>
        <v>0.82</v>
      </c>
      <c r="U43" s="78">
        <f t="shared" si="32"/>
        <v>0.82</v>
      </c>
      <c r="V43" s="78">
        <f t="shared" si="32"/>
        <v>0.82</v>
      </c>
      <c r="W43" s="213">
        <f t="shared" si="32"/>
        <v>0.82</v>
      </c>
      <c r="X43" s="78">
        <f aca="true" t="shared" si="33" ref="X43">+AN43</f>
        <v>0</v>
      </c>
      <c r="Y43" s="78">
        <f t="shared" si="32"/>
        <v>0.82</v>
      </c>
      <c r="Z43" s="78">
        <f t="shared" si="32"/>
        <v>0.82</v>
      </c>
      <c r="AA43" s="78">
        <f t="shared" si="32"/>
        <v>0.82</v>
      </c>
      <c r="AB43" s="78">
        <f t="shared" si="32"/>
        <v>0.82</v>
      </c>
      <c r="AC43" s="78">
        <f t="shared" si="32"/>
        <v>0</v>
      </c>
      <c r="AD43" s="78">
        <f t="shared" si="32"/>
        <v>0</v>
      </c>
      <c r="AE43" s="78">
        <f aca="true" t="shared" si="34" ref="AE43">+AE39+AE41</f>
        <v>0.82</v>
      </c>
      <c r="AF43" s="78"/>
      <c r="AG43" s="78">
        <f t="shared" si="32"/>
        <v>0</v>
      </c>
      <c r="AH43" s="78">
        <f aca="true" t="shared" si="35" ref="AH43:AK43">+AH39+AH41</f>
        <v>0</v>
      </c>
      <c r="AI43" s="78">
        <f t="shared" si="35"/>
        <v>0</v>
      </c>
      <c r="AJ43" s="78">
        <f t="shared" si="35"/>
        <v>0</v>
      </c>
      <c r="AK43" s="78">
        <f t="shared" si="35"/>
        <v>0.82</v>
      </c>
      <c r="AL43" s="78">
        <f aca="true" t="shared" si="36" ref="AL43:AN44">+AL39+AL41</f>
        <v>0.82</v>
      </c>
      <c r="AM43" s="78">
        <f t="shared" si="36"/>
        <v>0.82</v>
      </c>
      <c r="AN43" s="78">
        <f t="shared" si="36"/>
        <v>0</v>
      </c>
      <c r="AO43" s="236">
        <f>+AM43/AB43</f>
        <v>1</v>
      </c>
      <c r="AP43" s="295"/>
      <c r="AQ43" s="674"/>
      <c r="AR43" s="439"/>
      <c r="AS43" s="439"/>
      <c r="AT43" s="402"/>
      <c r="AU43" s="423"/>
      <c r="AV43" s="402"/>
    </row>
    <row r="44" spans="1:48" s="5" customFormat="1" ht="17.25" customHeight="1" thickBot="1">
      <c r="A44" s="404"/>
      <c r="B44" s="436"/>
      <c r="C44" s="437"/>
      <c r="D44" s="432"/>
      <c r="E44" s="508"/>
      <c r="F44" s="508"/>
      <c r="G44" s="291" t="s">
        <v>13</v>
      </c>
      <c r="H44" s="261">
        <f>+H40+H42</f>
        <v>2139710036</v>
      </c>
      <c r="I44" s="87">
        <f>+I40+I42</f>
        <v>381526164</v>
      </c>
      <c r="J44" s="69">
        <f t="shared" si="31"/>
        <v>351561042</v>
      </c>
      <c r="K44" s="87">
        <f t="shared" si="31"/>
        <v>381561042</v>
      </c>
      <c r="L44" s="79">
        <f t="shared" si="31"/>
        <v>381526164</v>
      </c>
      <c r="M44" s="79">
        <f>+M40+M42</f>
        <v>577841272</v>
      </c>
      <c r="N44" s="87">
        <v>612892918</v>
      </c>
      <c r="O44" s="87">
        <v>599152272</v>
      </c>
      <c r="P44" s="87">
        <v>599152272</v>
      </c>
      <c r="Q44" s="87">
        <v>599152272</v>
      </c>
      <c r="R44" s="87">
        <f t="shared" si="32"/>
        <v>577841272</v>
      </c>
      <c r="S44" s="87">
        <f t="shared" si="32"/>
        <v>545917700</v>
      </c>
      <c r="T44" s="87">
        <f t="shared" si="32"/>
        <v>547917700</v>
      </c>
      <c r="U44" s="87">
        <f t="shared" si="32"/>
        <v>586829700</v>
      </c>
      <c r="V44" s="87">
        <f t="shared" si="32"/>
        <v>548525833</v>
      </c>
      <c r="W44" s="220">
        <f t="shared" si="32"/>
        <v>559739833</v>
      </c>
      <c r="X44" s="79">
        <f>X40+X42</f>
        <v>555244833</v>
      </c>
      <c r="Y44" s="87">
        <f>+Y40+Y42</f>
        <v>627411267</v>
      </c>
      <c r="Z44" s="87">
        <f>+Z40+Z42</f>
        <v>627411267</v>
      </c>
      <c r="AA44" s="87">
        <f>+AA40+AA42</f>
        <v>625097767</v>
      </c>
      <c r="AB44" s="87">
        <f>+AB40+AB42</f>
        <v>618642967</v>
      </c>
      <c r="AC44" s="87"/>
      <c r="AD44" s="87"/>
      <c r="AE44" s="87">
        <f>+AE40+AE42</f>
        <v>537477000</v>
      </c>
      <c r="AF44" s="87"/>
      <c r="AG44" s="87"/>
      <c r="AH44" s="87"/>
      <c r="AI44" s="87"/>
      <c r="AJ44" s="87"/>
      <c r="AK44" s="87">
        <f>+AK40+AK42</f>
        <v>579007967</v>
      </c>
      <c r="AL44" s="87">
        <f t="shared" si="36"/>
        <v>602717967</v>
      </c>
      <c r="AM44" s="87">
        <f t="shared" si="36"/>
        <v>602717967</v>
      </c>
      <c r="AN44" s="87">
        <f t="shared" si="36"/>
        <v>0</v>
      </c>
      <c r="AO44" s="236">
        <f>+AM44/AB44</f>
        <v>0.9742581733738517</v>
      </c>
      <c r="AP44" s="263">
        <f>(L44+R44+X44+AK44)/H44</f>
        <v>0.9784597916425345</v>
      </c>
      <c r="AQ44" s="675"/>
      <c r="AR44" s="440"/>
      <c r="AS44" s="440"/>
      <c r="AT44" s="403"/>
      <c r="AU44" s="424"/>
      <c r="AV44" s="403"/>
    </row>
    <row r="45" spans="1:48" s="33" customFormat="1" ht="17.25" customHeight="1" thickBot="1">
      <c r="A45" s="501" t="s">
        <v>220</v>
      </c>
      <c r="B45" s="504">
        <v>7</v>
      </c>
      <c r="C45" s="416" t="s">
        <v>220</v>
      </c>
      <c r="D45" s="413" t="s">
        <v>89</v>
      </c>
      <c r="E45" s="508"/>
      <c r="F45" s="508"/>
      <c r="G45" s="296" t="s">
        <v>8</v>
      </c>
      <c r="H45" s="292">
        <v>1</v>
      </c>
      <c r="I45" s="301"/>
      <c r="J45" s="301"/>
      <c r="K45" s="301"/>
      <c r="L45" s="302"/>
      <c r="M45" s="302"/>
      <c r="N45" s="301"/>
      <c r="O45" s="301"/>
      <c r="P45" s="301"/>
      <c r="Q45" s="301"/>
      <c r="R45" s="301"/>
      <c r="S45" s="301"/>
      <c r="T45" s="301"/>
      <c r="U45" s="301"/>
      <c r="V45" s="301"/>
      <c r="W45" s="303"/>
      <c r="X45" s="301"/>
      <c r="Y45" s="301"/>
      <c r="Z45" s="301"/>
      <c r="AA45" s="38">
        <v>1</v>
      </c>
      <c r="AB45" s="38">
        <v>1</v>
      </c>
      <c r="AC45" s="38">
        <v>0</v>
      </c>
      <c r="AD45" s="38">
        <v>0</v>
      </c>
      <c r="AE45" s="38">
        <v>1</v>
      </c>
      <c r="AF45" s="38"/>
      <c r="AG45" s="38"/>
      <c r="AH45" s="38"/>
      <c r="AI45" s="38"/>
      <c r="AJ45" s="38"/>
      <c r="AK45" s="39">
        <v>0</v>
      </c>
      <c r="AL45" s="39">
        <v>0</v>
      </c>
      <c r="AM45" s="39">
        <v>0</v>
      </c>
      <c r="AN45" s="39"/>
      <c r="AO45" s="293">
        <v>0</v>
      </c>
      <c r="AP45" s="268">
        <v>0</v>
      </c>
      <c r="AQ45" s="673" t="s">
        <v>250</v>
      </c>
      <c r="AR45" s="438" t="s">
        <v>270</v>
      </c>
      <c r="AS45" s="438" t="s">
        <v>272</v>
      </c>
      <c r="AT45" s="401" t="s">
        <v>271</v>
      </c>
      <c r="AU45" s="422" t="s">
        <v>249</v>
      </c>
      <c r="AV45" s="401"/>
    </row>
    <row r="46" spans="1:49" s="5" customFormat="1" ht="17.25" customHeight="1">
      <c r="A46" s="502"/>
      <c r="B46" s="505"/>
      <c r="C46" s="417"/>
      <c r="D46" s="414"/>
      <c r="E46" s="508"/>
      <c r="F46" s="508"/>
      <c r="G46" s="297" t="s">
        <v>9</v>
      </c>
      <c r="H46" s="256">
        <f>L46+R46+X46+AA46</f>
        <v>2843838</v>
      </c>
      <c r="I46" s="194"/>
      <c r="J46" s="304"/>
      <c r="K46" s="186"/>
      <c r="L46" s="188"/>
      <c r="M46" s="188"/>
      <c r="N46" s="186"/>
      <c r="O46" s="186"/>
      <c r="P46" s="186"/>
      <c r="Q46" s="186"/>
      <c r="R46" s="305"/>
      <c r="S46" s="186"/>
      <c r="T46" s="186"/>
      <c r="U46" s="306"/>
      <c r="V46" s="186"/>
      <c r="W46" s="208"/>
      <c r="X46" s="188"/>
      <c r="Y46" s="186"/>
      <c r="Z46" s="186"/>
      <c r="AA46" s="105">
        <f>35143838-32300000</f>
        <v>2843838</v>
      </c>
      <c r="AB46" s="75">
        <v>2843838</v>
      </c>
      <c r="AC46" s="75"/>
      <c r="AD46" s="75"/>
      <c r="AE46" s="75">
        <v>0</v>
      </c>
      <c r="AF46" s="75"/>
      <c r="AG46" s="75"/>
      <c r="AH46" s="75"/>
      <c r="AI46" s="75"/>
      <c r="AJ46" s="75"/>
      <c r="AK46" s="40">
        <v>0</v>
      </c>
      <c r="AL46" s="39">
        <v>0</v>
      </c>
      <c r="AM46" s="40">
        <v>0</v>
      </c>
      <c r="AN46" s="40"/>
      <c r="AO46" s="244">
        <v>0</v>
      </c>
      <c r="AP46" s="273">
        <f>(L46+R46+W46)/H46</f>
        <v>0</v>
      </c>
      <c r="AQ46" s="674"/>
      <c r="AR46" s="439"/>
      <c r="AS46" s="439"/>
      <c r="AT46" s="402"/>
      <c r="AU46" s="423"/>
      <c r="AV46" s="402"/>
      <c r="AW46" s="74"/>
    </row>
    <row r="47" spans="1:48" s="33" customFormat="1" ht="17.25" customHeight="1">
      <c r="A47" s="502"/>
      <c r="B47" s="505"/>
      <c r="C47" s="417"/>
      <c r="D47" s="414"/>
      <c r="E47" s="508"/>
      <c r="F47" s="508"/>
      <c r="G47" s="298" t="s">
        <v>10</v>
      </c>
      <c r="H47" s="294"/>
      <c r="I47" s="185"/>
      <c r="J47" s="187"/>
      <c r="K47" s="187"/>
      <c r="L47" s="189"/>
      <c r="M47" s="189"/>
      <c r="N47" s="190"/>
      <c r="O47" s="190"/>
      <c r="P47" s="190"/>
      <c r="Q47" s="190"/>
      <c r="R47" s="190"/>
      <c r="S47" s="190"/>
      <c r="T47" s="190"/>
      <c r="U47" s="190"/>
      <c r="V47" s="190"/>
      <c r="W47" s="211"/>
      <c r="X47" s="229"/>
      <c r="Y47" s="190"/>
      <c r="Z47" s="190"/>
      <c r="AA47" s="190"/>
      <c r="AB47" s="190"/>
      <c r="AC47" s="190"/>
      <c r="AD47" s="190"/>
      <c r="AE47" s="190"/>
      <c r="AF47" s="190"/>
      <c r="AG47" s="231"/>
      <c r="AH47" s="231"/>
      <c r="AI47" s="231"/>
      <c r="AJ47" s="231"/>
      <c r="AK47" s="189">
        <v>0</v>
      </c>
      <c r="AL47" s="189"/>
      <c r="AM47" s="189"/>
      <c r="AN47" s="189"/>
      <c r="AO47" s="236"/>
      <c r="AP47" s="282"/>
      <c r="AQ47" s="674"/>
      <c r="AR47" s="439"/>
      <c r="AS47" s="439"/>
      <c r="AT47" s="402"/>
      <c r="AU47" s="423"/>
      <c r="AV47" s="402"/>
    </row>
    <row r="48" spans="1:48" s="34" customFormat="1" ht="17.25" customHeight="1">
      <c r="A48" s="502"/>
      <c r="B48" s="505"/>
      <c r="C48" s="417"/>
      <c r="D48" s="414"/>
      <c r="E48" s="508"/>
      <c r="F48" s="508"/>
      <c r="G48" s="297" t="s">
        <v>11</v>
      </c>
      <c r="H48" s="294"/>
      <c r="I48" s="185"/>
      <c r="J48" s="187"/>
      <c r="K48" s="187"/>
      <c r="L48" s="193"/>
      <c r="M48" s="193"/>
      <c r="N48" s="307"/>
      <c r="O48" s="307"/>
      <c r="P48" s="307"/>
      <c r="Q48" s="307"/>
      <c r="R48" s="307"/>
      <c r="S48" s="186"/>
      <c r="T48" s="186"/>
      <c r="U48" s="186"/>
      <c r="V48" s="186"/>
      <c r="W48" s="208"/>
      <c r="X48" s="188"/>
      <c r="Y48" s="186"/>
      <c r="Z48" s="186"/>
      <c r="AA48" s="88"/>
      <c r="AB48" s="88">
        <v>0</v>
      </c>
      <c r="AC48" s="88"/>
      <c r="AD48" s="88"/>
      <c r="AE48" s="245"/>
      <c r="AF48" s="245"/>
      <c r="AG48" s="88"/>
      <c r="AH48" s="88"/>
      <c r="AI48" s="88"/>
      <c r="AJ48" s="88"/>
      <c r="AK48" s="40">
        <v>0</v>
      </c>
      <c r="AL48" s="40"/>
      <c r="AM48" s="40">
        <v>0</v>
      </c>
      <c r="AN48" s="40"/>
      <c r="AO48" s="236">
        <v>0</v>
      </c>
      <c r="AP48" s="269"/>
      <c r="AQ48" s="674"/>
      <c r="AR48" s="439"/>
      <c r="AS48" s="439"/>
      <c r="AT48" s="402"/>
      <c r="AU48" s="423"/>
      <c r="AV48" s="402"/>
    </row>
    <row r="49" spans="1:48" s="33" customFormat="1" ht="17.25" customHeight="1">
      <c r="A49" s="502"/>
      <c r="B49" s="505"/>
      <c r="C49" s="417"/>
      <c r="D49" s="414"/>
      <c r="E49" s="508"/>
      <c r="F49" s="508"/>
      <c r="G49" s="298" t="s">
        <v>12</v>
      </c>
      <c r="H49" s="260">
        <f>+H45+H47</f>
        <v>1</v>
      </c>
      <c r="I49" s="229"/>
      <c r="J49" s="229"/>
      <c r="K49" s="229"/>
      <c r="L49" s="189"/>
      <c r="M49" s="189"/>
      <c r="N49" s="229"/>
      <c r="O49" s="229"/>
      <c r="P49" s="229"/>
      <c r="Q49" s="229"/>
      <c r="R49" s="229"/>
      <c r="S49" s="229"/>
      <c r="T49" s="229"/>
      <c r="U49" s="229"/>
      <c r="V49" s="229"/>
      <c r="W49" s="308"/>
      <c r="X49" s="229"/>
      <c r="Y49" s="229"/>
      <c r="Z49" s="229"/>
      <c r="AA49" s="78">
        <f aca="true" t="shared" si="37" ref="AA49:AN49">+AA45+AA47</f>
        <v>1</v>
      </c>
      <c r="AB49" s="78">
        <f t="shared" si="37"/>
        <v>1</v>
      </c>
      <c r="AC49" s="78">
        <f t="shared" si="37"/>
        <v>0</v>
      </c>
      <c r="AD49" s="78">
        <f t="shared" si="37"/>
        <v>0</v>
      </c>
      <c r="AE49" s="78">
        <f aca="true" t="shared" si="38" ref="AE49">+AE45+AE47</f>
        <v>1</v>
      </c>
      <c r="AF49" s="78"/>
      <c r="AG49" s="78">
        <f t="shared" si="37"/>
        <v>0</v>
      </c>
      <c r="AH49" s="78">
        <f t="shared" si="37"/>
        <v>0</v>
      </c>
      <c r="AI49" s="78">
        <f t="shared" si="37"/>
        <v>0</v>
      </c>
      <c r="AJ49" s="78">
        <f t="shared" si="37"/>
        <v>0</v>
      </c>
      <c r="AK49" s="78">
        <f t="shared" si="37"/>
        <v>0</v>
      </c>
      <c r="AL49" s="78">
        <f t="shared" si="37"/>
        <v>0</v>
      </c>
      <c r="AM49" s="78">
        <f t="shared" si="37"/>
        <v>0</v>
      </c>
      <c r="AN49" s="78">
        <f t="shared" si="37"/>
        <v>0</v>
      </c>
      <c r="AO49" s="236">
        <v>0</v>
      </c>
      <c r="AP49" s="295"/>
      <c r="AQ49" s="674"/>
      <c r="AR49" s="439"/>
      <c r="AS49" s="439"/>
      <c r="AT49" s="402"/>
      <c r="AU49" s="423"/>
      <c r="AV49" s="402"/>
    </row>
    <row r="50" spans="1:48" s="5" customFormat="1" ht="17.25" customHeight="1" thickBot="1">
      <c r="A50" s="503"/>
      <c r="B50" s="506"/>
      <c r="C50" s="418"/>
      <c r="D50" s="415"/>
      <c r="E50" s="509"/>
      <c r="F50" s="509"/>
      <c r="G50" s="299" t="s">
        <v>13</v>
      </c>
      <c r="H50" s="261">
        <f>+H46+H48</f>
        <v>2843838</v>
      </c>
      <c r="I50" s="309"/>
      <c r="J50" s="309"/>
      <c r="K50" s="309"/>
      <c r="L50" s="310"/>
      <c r="M50" s="310"/>
      <c r="N50" s="309"/>
      <c r="O50" s="309"/>
      <c r="P50" s="309"/>
      <c r="Q50" s="309"/>
      <c r="R50" s="309"/>
      <c r="S50" s="309"/>
      <c r="T50" s="309"/>
      <c r="U50" s="309"/>
      <c r="V50" s="309"/>
      <c r="W50" s="311"/>
      <c r="X50" s="310"/>
      <c r="Y50" s="309"/>
      <c r="Z50" s="309"/>
      <c r="AA50" s="87"/>
      <c r="AB50" s="87">
        <f>+AB48+AB46</f>
        <v>2843838</v>
      </c>
      <c r="AC50" s="87"/>
      <c r="AD50" s="87"/>
      <c r="AE50" s="87">
        <f>+AE46+AE48</f>
        <v>0</v>
      </c>
      <c r="AF50" s="87"/>
      <c r="AG50" s="87"/>
      <c r="AH50" s="87"/>
      <c r="AI50" s="87"/>
      <c r="AJ50" s="87"/>
      <c r="AK50" s="87">
        <f>+AK46+AK48</f>
        <v>0</v>
      </c>
      <c r="AL50" s="87">
        <f aca="true" t="shared" si="39" ref="AL50:AN50">+AL46+AL48</f>
        <v>0</v>
      </c>
      <c r="AM50" s="87">
        <f>+AM48+AM46</f>
        <v>0</v>
      </c>
      <c r="AN50" s="87">
        <f t="shared" si="39"/>
        <v>0</v>
      </c>
      <c r="AO50" s="277">
        <v>0</v>
      </c>
      <c r="AP50" s="263">
        <f>(L50+R50+X50+AK50)/H50</f>
        <v>0</v>
      </c>
      <c r="AQ50" s="675"/>
      <c r="AR50" s="440"/>
      <c r="AS50" s="440"/>
      <c r="AT50" s="403"/>
      <c r="AU50" s="424"/>
      <c r="AV50" s="403"/>
    </row>
    <row r="51" spans="1:47" ht="17.25" customHeight="1">
      <c r="A51" s="513" t="s">
        <v>14</v>
      </c>
      <c r="B51" s="514"/>
      <c r="C51" s="514"/>
      <c r="D51" s="514"/>
      <c r="E51" s="514"/>
      <c r="F51" s="515"/>
      <c r="G51" s="169" t="s">
        <v>9</v>
      </c>
      <c r="H51" s="72">
        <f>+H10+H16+H22+H28+H34+H40+H46</f>
        <v>11939660368</v>
      </c>
      <c r="I51" s="72">
        <f aca="true" t="shared" si="40" ref="I51">+I10+I16+I22+I28+I34+I40</f>
        <v>2226083019</v>
      </c>
      <c r="J51" s="72">
        <f>+J10+J16+J22+J28+J34+J40</f>
        <v>1682062738</v>
      </c>
      <c r="K51" s="72">
        <f>+K10+K16+K22+K28+K34+K40</f>
        <v>2358891062</v>
      </c>
      <c r="L51" s="72">
        <f>+L10+L16+L22+L28+L34+L40</f>
        <v>2086658764</v>
      </c>
      <c r="M51" s="72">
        <f aca="true" t="shared" si="41" ref="M51">+M10+M16+M22+M28+M34+M40</f>
        <v>2267929500</v>
      </c>
      <c r="N51" s="72">
        <f>+N10+N16+N22+N28+N34+N40</f>
        <v>2289823000</v>
      </c>
      <c r="O51" s="72">
        <f aca="true" t="shared" si="42" ref="O51:AJ51">+O10+O16+O22+O28+O34+O40</f>
        <v>2289823000</v>
      </c>
      <c r="P51" s="72">
        <f t="shared" si="42"/>
        <v>2289823000</v>
      </c>
      <c r="Q51" s="72">
        <f>+Q10+Q16+Q22+Q28+Q34+Q40</f>
        <v>2288455160</v>
      </c>
      <c r="R51" s="72">
        <f>+R10+R16+R22+R28+R34+R40</f>
        <v>2076203613</v>
      </c>
      <c r="S51" s="72">
        <f t="shared" si="42"/>
        <v>3517000000</v>
      </c>
      <c r="T51" s="72">
        <f t="shared" si="42"/>
        <v>3519000000</v>
      </c>
      <c r="U51" s="72">
        <f>+U10+U16+U22+U28+U34+U40</f>
        <v>2270088500</v>
      </c>
      <c r="V51" s="72">
        <f>+V10+V16+V22+V28+V34+V40</f>
        <v>4230632160</v>
      </c>
      <c r="W51" s="226">
        <f t="shared" si="42"/>
        <v>5392090013</v>
      </c>
      <c r="X51" s="72">
        <f t="shared" si="42"/>
        <v>5240588317</v>
      </c>
      <c r="Y51" s="72">
        <f t="shared" si="42"/>
        <v>2334265000</v>
      </c>
      <c r="Z51" s="72">
        <f t="shared" si="42"/>
        <v>2334265000</v>
      </c>
      <c r="AA51" s="72">
        <f>+AA10+AA16+AA22+AA28+AA34+AA40+AA46</f>
        <v>2334265000</v>
      </c>
      <c r="AB51" s="72">
        <f>+AB10+AB16+AB22+AB28+AB34+AB40+AB50</f>
        <v>3309770192</v>
      </c>
      <c r="AC51" s="72">
        <f t="shared" si="42"/>
        <v>0</v>
      </c>
      <c r="AD51" s="72">
        <f t="shared" si="42"/>
        <v>0</v>
      </c>
      <c r="AE51" s="72">
        <f aca="true" t="shared" si="43" ref="AE51">+AE10+AE16+AE22+AE28+AE34+AE40</f>
        <v>1170342000</v>
      </c>
      <c r="AF51" s="72"/>
      <c r="AG51" s="72">
        <f t="shared" si="42"/>
        <v>0</v>
      </c>
      <c r="AH51" s="72">
        <f t="shared" si="42"/>
        <v>0</v>
      </c>
      <c r="AI51" s="72">
        <f t="shared" si="42"/>
        <v>0</v>
      </c>
      <c r="AJ51" s="72">
        <f t="shared" si="42"/>
        <v>0</v>
      </c>
      <c r="AK51" s="72">
        <f>+AK10+AK16+AK22+AK28+AK34+AK40</f>
        <v>1107510400</v>
      </c>
      <c r="AL51" s="72">
        <f>+AL10+AL16+AL22+AL28+AL34+AL40</f>
        <v>1412573161</v>
      </c>
      <c r="AM51" s="72">
        <f>+AM10+AM16+AM22+AM28+AM34+AM40</f>
        <v>1556739140</v>
      </c>
      <c r="AN51" s="72">
        <f>+AN10+AN16+AN22+AN28+AN34+AN40</f>
        <v>0</v>
      </c>
      <c r="AO51" s="236">
        <f>+AL51/AA51</f>
        <v>0.6051468710707654</v>
      </c>
      <c r="AP51" s="300"/>
      <c r="AQ51" s="487"/>
      <c r="AR51" s="488"/>
      <c r="AS51" s="488"/>
      <c r="AT51" s="488"/>
      <c r="AU51" s="489"/>
    </row>
    <row r="52" spans="1:47" ht="17.25" customHeight="1">
      <c r="A52" s="513"/>
      <c r="B52" s="514"/>
      <c r="C52" s="514"/>
      <c r="D52" s="514"/>
      <c r="E52" s="514"/>
      <c r="F52" s="515"/>
      <c r="G52" s="170" t="s">
        <v>11</v>
      </c>
      <c r="H52" s="71">
        <f>+H12+H18+H24+H30+H36+H42+H48</f>
        <v>6115227058</v>
      </c>
      <c r="I52" s="72">
        <f aca="true" t="shared" si="44" ref="I52:R52">+I12+I18+I24+I30+I36+I42</f>
        <v>0</v>
      </c>
      <c r="J52" s="71">
        <f t="shared" si="44"/>
        <v>0</v>
      </c>
      <c r="K52" s="194"/>
      <c r="L52" s="194"/>
      <c r="M52" s="72">
        <f t="shared" si="44"/>
        <v>1418349969</v>
      </c>
      <c r="N52" s="71">
        <f t="shared" si="44"/>
        <v>1418349969</v>
      </c>
      <c r="O52" s="71">
        <f t="shared" si="44"/>
        <v>1418349969</v>
      </c>
      <c r="P52" s="71">
        <f t="shared" si="44"/>
        <v>1418349969</v>
      </c>
      <c r="Q52" s="71">
        <f t="shared" si="44"/>
        <v>1418349969</v>
      </c>
      <c r="R52" s="71">
        <f t="shared" si="44"/>
        <v>1300400493</v>
      </c>
      <c r="S52" s="71">
        <f aca="true" t="shared" si="45" ref="S52:AJ52">+S12+S18+S24+S30+S36+S42</f>
        <v>801402315</v>
      </c>
      <c r="T52" s="71">
        <f>+T12+T18+T24+T30+T36+T42</f>
        <v>772462148</v>
      </c>
      <c r="U52" s="71">
        <f>+U12+U18+U24+U30+U36+U42</f>
        <v>772462148</v>
      </c>
      <c r="V52" s="71">
        <f t="shared" si="45"/>
        <v>763100014</v>
      </c>
      <c r="W52" s="227">
        <f t="shared" si="45"/>
        <v>763100014</v>
      </c>
      <c r="X52" s="71">
        <f t="shared" si="45"/>
        <v>727518501</v>
      </c>
      <c r="Y52" s="71">
        <f t="shared" si="45"/>
        <v>4090267631</v>
      </c>
      <c r="Z52" s="71">
        <f t="shared" si="45"/>
        <v>4090267631</v>
      </c>
      <c r="AA52" s="71">
        <f t="shared" si="45"/>
        <v>4087308064</v>
      </c>
      <c r="AB52" s="71">
        <f>+AB12+AB18+AB24+AB30+AB36+AB42+AB48</f>
        <v>4087293354</v>
      </c>
      <c r="AC52" s="71">
        <f t="shared" si="45"/>
        <v>0</v>
      </c>
      <c r="AD52" s="71">
        <f t="shared" si="45"/>
        <v>0</v>
      </c>
      <c r="AE52" s="71">
        <f aca="true" t="shared" si="46" ref="AE52">+AE12+AE18+AE24+AE30+AE36+AE42</f>
        <v>0</v>
      </c>
      <c r="AF52" s="71"/>
      <c r="AG52" s="71">
        <f t="shared" si="45"/>
        <v>0</v>
      </c>
      <c r="AH52" s="71">
        <f t="shared" si="45"/>
        <v>0</v>
      </c>
      <c r="AI52" s="71">
        <f t="shared" si="45"/>
        <v>0</v>
      </c>
      <c r="AJ52" s="71">
        <f t="shared" si="45"/>
        <v>0</v>
      </c>
      <c r="AK52" s="71">
        <f>+AK12+AK18+AK24+AK30+AK36+AK42</f>
        <v>480762633</v>
      </c>
      <c r="AL52" s="71">
        <f>+AL12+AL18+AL24+AL30+AL36+AL42</f>
        <v>1649115593</v>
      </c>
      <c r="AM52" s="71">
        <f>+AM12+AM18+AM24+AM30+AM36+AM42</f>
        <v>2735423868</v>
      </c>
      <c r="AN52" s="71">
        <f>+AN12+AN18+AN24+AN30+AN36+AN42</f>
        <v>0</v>
      </c>
      <c r="AO52" s="236">
        <f aca="true" t="shared" si="47" ref="AO52:AO53">+AL52/AA52</f>
        <v>0.4034723018617077</v>
      </c>
      <c r="AP52" s="246"/>
      <c r="AQ52" s="490"/>
      <c r="AR52" s="491"/>
      <c r="AS52" s="491"/>
      <c r="AT52" s="491"/>
      <c r="AU52" s="492"/>
    </row>
    <row r="53" spans="1:51" ht="17.25" customHeight="1" thickBot="1">
      <c r="A53" s="516"/>
      <c r="B53" s="517"/>
      <c r="C53" s="517"/>
      <c r="D53" s="517"/>
      <c r="E53" s="517"/>
      <c r="F53" s="518"/>
      <c r="G53" s="171" t="s">
        <v>14</v>
      </c>
      <c r="H53" s="73">
        <f>+H51+H52</f>
        <v>18054887426</v>
      </c>
      <c r="I53" s="89">
        <f aca="true" t="shared" si="48" ref="I53:R53">+I51+I52</f>
        <v>2226083019</v>
      </c>
      <c r="J53" s="73">
        <f t="shared" si="48"/>
        <v>1682062738</v>
      </c>
      <c r="K53" s="89">
        <f t="shared" si="48"/>
        <v>2358891062</v>
      </c>
      <c r="L53" s="89">
        <f t="shared" si="48"/>
        <v>2086658764</v>
      </c>
      <c r="M53" s="89">
        <f t="shared" si="48"/>
        <v>3686279469</v>
      </c>
      <c r="N53" s="89">
        <f t="shared" si="48"/>
        <v>3708172969</v>
      </c>
      <c r="O53" s="89">
        <f t="shared" si="48"/>
        <v>3708172969</v>
      </c>
      <c r="P53" s="89">
        <f t="shared" si="48"/>
        <v>3708172969</v>
      </c>
      <c r="Q53" s="89">
        <f t="shared" si="48"/>
        <v>3706805129</v>
      </c>
      <c r="R53" s="89">
        <f t="shared" si="48"/>
        <v>3376604106</v>
      </c>
      <c r="S53" s="89">
        <f aca="true" t="shared" si="49" ref="S53:AK53">+S51+S52</f>
        <v>4318402315</v>
      </c>
      <c r="T53" s="89">
        <f t="shared" si="49"/>
        <v>4291462148</v>
      </c>
      <c r="U53" s="89">
        <f>+U51+U52</f>
        <v>3042550648</v>
      </c>
      <c r="V53" s="89">
        <f t="shared" si="49"/>
        <v>4993732174</v>
      </c>
      <c r="W53" s="228">
        <f t="shared" si="49"/>
        <v>6155190027</v>
      </c>
      <c r="X53" s="234">
        <f t="shared" si="49"/>
        <v>5968106818</v>
      </c>
      <c r="Y53" s="234">
        <f>+Y51+Y52</f>
        <v>6424532631</v>
      </c>
      <c r="Z53" s="234">
        <f t="shared" si="49"/>
        <v>6424532631</v>
      </c>
      <c r="AA53" s="234">
        <f t="shared" si="49"/>
        <v>6421573064</v>
      </c>
      <c r="AB53" s="234">
        <f>+AB51+AB52</f>
        <v>7397063546</v>
      </c>
      <c r="AC53" s="234">
        <f t="shared" si="49"/>
        <v>0</v>
      </c>
      <c r="AD53" s="234">
        <f t="shared" si="49"/>
        <v>0</v>
      </c>
      <c r="AE53" s="234">
        <f aca="true" t="shared" si="50" ref="AE53">+AE51+AE52</f>
        <v>1170342000</v>
      </c>
      <c r="AF53" s="234"/>
      <c r="AG53" s="234">
        <f t="shared" si="49"/>
        <v>0</v>
      </c>
      <c r="AH53" s="234">
        <f t="shared" si="49"/>
        <v>0</v>
      </c>
      <c r="AI53" s="234">
        <f t="shared" si="49"/>
        <v>0</v>
      </c>
      <c r="AJ53" s="234">
        <f t="shared" si="49"/>
        <v>0</v>
      </c>
      <c r="AK53" s="234">
        <f t="shared" si="49"/>
        <v>1588273033</v>
      </c>
      <c r="AL53" s="234">
        <f>+AL51+AL52</f>
        <v>3061688754</v>
      </c>
      <c r="AM53" s="234">
        <f>+AM51+AM52</f>
        <v>4292163008</v>
      </c>
      <c r="AN53" s="234">
        <f>+AN51+AN52</f>
        <v>0</v>
      </c>
      <c r="AO53" s="236">
        <f t="shared" si="47"/>
        <v>0.47678173610826646</v>
      </c>
      <c r="AP53" s="246"/>
      <c r="AQ53" s="493"/>
      <c r="AR53" s="494"/>
      <c r="AS53" s="494"/>
      <c r="AT53" s="494"/>
      <c r="AU53" s="495"/>
      <c r="AV53" s="6"/>
      <c r="AW53" s="6"/>
      <c r="AX53" s="6"/>
      <c r="AY53" s="6"/>
    </row>
    <row r="54" spans="1:47" ht="17.25" customHeight="1">
      <c r="A54" s="500"/>
      <c r="B54" s="500"/>
      <c r="C54" s="500"/>
      <c r="D54" s="500"/>
      <c r="E54" s="500"/>
      <c r="F54" s="500"/>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0"/>
    </row>
    <row r="55" spans="38:40" ht="17.25" customHeight="1">
      <c r="AL55" s="196">
        <f>1412573161-AL51</f>
        <v>0</v>
      </c>
      <c r="AN55" s="108"/>
    </row>
    <row r="56" spans="1:40" ht="17.25" customHeight="1">
      <c r="A56" s="165" t="s">
        <v>201</v>
      </c>
      <c r="G56" s="165"/>
      <c r="H56" s="1"/>
      <c r="I56" s="1"/>
      <c r="J56" s="1"/>
      <c r="K56" s="1"/>
      <c r="L56" s="1"/>
      <c r="M56" s="1"/>
      <c r="AA56" s="195"/>
      <c r="AL56" s="1" t="s">
        <v>221</v>
      </c>
      <c r="AM56" s="24"/>
      <c r="AN56" s="24"/>
    </row>
    <row r="57" spans="1:40" ht="17.25" customHeight="1">
      <c r="A57" s="224" t="s">
        <v>202</v>
      </c>
      <c r="B57" s="496" t="s">
        <v>203</v>
      </c>
      <c r="C57" s="497"/>
      <c r="D57" s="497"/>
      <c r="E57" s="498"/>
      <c r="F57" s="499" t="s">
        <v>204</v>
      </c>
      <c r="G57" s="499"/>
      <c r="H57" s="499"/>
      <c r="AM57" s="24"/>
      <c r="AN57" s="24"/>
    </row>
    <row r="58" spans="1:40" ht="13.5" customHeight="1">
      <c r="A58" s="225">
        <v>11</v>
      </c>
      <c r="B58" s="225" t="s">
        <v>205</v>
      </c>
      <c r="C58" s="225"/>
      <c r="D58" s="225"/>
      <c r="E58" s="225"/>
      <c r="F58" s="452" t="s">
        <v>206</v>
      </c>
      <c r="G58" s="452"/>
      <c r="H58" s="452"/>
      <c r="AM58" s="24"/>
      <c r="AN58" s="24"/>
    </row>
    <row r="59" spans="39:40" ht="17.25" customHeight="1">
      <c r="AM59" s="24"/>
      <c r="AN59" s="24"/>
    </row>
  </sheetData>
  <autoFilter ref="B8:D53"/>
  <mergeCells count="105">
    <mergeCell ref="AQ51:AU53"/>
    <mergeCell ref="B57:E57"/>
    <mergeCell ref="AS45:AS50"/>
    <mergeCell ref="AT45:AT50"/>
    <mergeCell ref="AU45:AU50"/>
    <mergeCell ref="AR45:AR50"/>
    <mergeCell ref="F57:H57"/>
    <mergeCell ref="A54:AU54"/>
    <mergeCell ref="A45:A50"/>
    <mergeCell ref="B45:B50"/>
    <mergeCell ref="C45:C50"/>
    <mergeCell ref="D45:D50"/>
    <mergeCell ref="AQ45:AQ50"/>
    <mergeCell ref="F9:F50"/>
    <mergeCell ref="E9:E50"/>
    <mergeCell ref="C15:C20"/>
    <mergeCell ref="AR9:AR14"/>
    <mergeCell ref="AT15:AT20"/>
    <mergeCell ref="AU15:AU20"/>
    <mergeCell ref="AS9:AS14"/>
    <mergeCell ref="AT9:AT14"/>
    <mergeCell ref="A51:F53"/>
    <mergeCell ref="AT21:AT26"/>
    <mergeCell ref="B15:B20"/>
    <mergeCell ref="F58:H58"/>
    <mergeCell ref="A1:E3"/>
    <mergeCell ref="F3:AL3"/>
    <mergeCell ref="F1:AU1"/>
    <mergeCell ref="F2:AU2"/>
    <mergeCell ref="AK6:AN6"/>
    <mergeCell ref="AO6:AO8"/>
    <mergeCell ref="AR6:AR8"/>
    <mergeCell ref="A6:A8"/>
    <mergeCell ref="AS6:AS8"/>
    <mergeCell ref="AT6:AT8"/>
    <mergeCell ref="AU6:AU8"/>
    <mergeCell ref="AQ6:AQ8"/>
    <mergeCell ref="AM3:AU3"/>
    <mergeCell ref="A4:P4"/>
    <mergeCell ref="A5:P5"/>
    <mergeCell ref="C27:C32"/>
    <mergeCell ref="C33:C38"/>
    <mergeCell ref="A27:A32"/>
    <mergeCell ref="B6:D7"/>
    <mergeCell ref="E6:E8"/>
    <mergeCell ref="I7:L7"/>
    <mergeCell ref="I6:AJ6"/>
    <mergeCell ref="M7:R7"/>
    <mergeCell ref="S7:X7"/>
    <mergeCell ref="Y7:AD7"/>
    <mergeCell ref="Q4:AU4"/>
    <mergeCell ref="F6:F8"/>
    <mergeCell ref="G6:G8"/>
    <mergeCell ref="H6:H8"/>
    <mergeCell ref="AP6:AP8"/>
    <mergeCell ref="Q5:AU5"/>
    <mergeCell ref="AK7:AN7"/>
    <mergeCell ref="AE7:AJ7"/>
    <mergeCell ref="AS15:AS20"/>
    <mergeCell ref="D15:D20"/>
    <mergeCell ref="AR15:AR20"/>
    <mergeCell ref="B39:B44"/>
    <mergeCell ref="C39:C44"/>
    <mergeCell ref="D39:D44"/>
    <mergeCell ref="AR39:AR44"/>
    <mergeCell ref="AQ21:AQ26"/>
    <mergeCell ref="AR21:AR26"/>
    <mergeCell ref="AS21:AS26"/>
    <mergeCell ref="B27:B32"/>
    <mergeCell ref="B33:B38"/>
    <mergeCell ref="AQ27:AQ32"/>
    <mergeCell ref="AR27:AR32"/>
    <mergeCell ref="AS39:AS44"/>
    <mergeCell ref="AQ39:AQ44"/>
    <mergeCell ref="D21:D26"/>
    <mergeCell ref="D27:D32"/>
    <mergeCell ref="D33:D38"/>
    <mergeCell ref="AS27:AS32"/>
    <mergeCell ref="AQ33:AQ38"/>
    <mergeCell ref="AR33:AR38"/>
    <mergeCell ref="AS33:AS38"/>
    <mergeCell ref="AU9:AU14"/>
    <mergeCell ref="A33:A44"/>
    <mergeCell ref="AV39:AV44"/>
    <mergeCell ref="AV45:AV50"/>
    <mergeCell ref="AV9:AV14"/>
    <mergeCell ref="AV15:AV20"/>
    <mergeCell ref="AV21:AV26"/>
    <mergeCell ref="AV27:AV32"/>
    <mergeCell ref="AV33:AV38"/>
    <mergeCell ref="A9:A26"/>
    <mergeCell ref="B9:B14"/>
    <mergeCell ref="C9:C14"/>
    <mergeCell ref="D9:D14"/>
    <mergeCell ref="AQ9:AQ14"/>
    <mergeCell ref="AQ15:AQ20"/>
    <mergeCell ref="C21:C26"/>
    <mergeCell ref="B21:B26"/>
    <mergeCell ref="AT39:AT44"/>
    <mergeCell ref="AU39:AU44"/>
    <mergeCell ref="AT33:AT38"/>
    <mergeCell ref="AU33:AU38"/>
    <mergeCell ref="AT27:AT32"/>
    <mergeCell ref="AU27:AU32"/>
    <mergeCell ref="AU21:AU26"/>
  </mergeCells>
  <printOptions horizontalCentered="1" verticalCentered="1"/>
  <pageMargins left="0.2362204724409449" right="0.2362204724409449" top="0" bottom="0.5905511811023623" header="0.31496062992125984" footer="0.31496062992125984"/>
  <pageSetup fitToHeight="0" horizontalDpi="600" verticalDpi="600" orientation="landscape" paperSize="9" scale="50"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45"/>
  <sheetViews>
    <sheetView zoomScale="73" zoomScaleNormal="73" zoomScaleSheetLayoutView="80" workbookViewId="0" topLeftCell="A1">
      <selection activeCell="A6" sqref="A6:A7"/>
    </sheetView>
  </sheetViews>
  <sheetFormatPr defaultColWidth="11.421875" defaultRowHeight="39" customHeight="1"/>
  <cols>
    <col min="1" max="1" width="6.8515625" style="9" customWidth="1"/>
    <col min="2" max="2" width="9.140625" style="9" customWidth="1"/>
    <col min="3" max="3" width="27.140625" style="320" customWidth="1"/>
    <col min="4" max="4" width="9.140625" style="9" customWidth="1"/>
    <col min="5" max="5" width="8.140625" style="9" customWidth="1"/>
    <col min="6" max="6" width="6.57421875" style="9" customWidth="1"/>
    <col min="7" max="8" width="7.7109375" style="327" customWidth="1"/>
    <col min="9" max="10" width="11.421875" style="327" customWidth="1"/>
    <col min="11" max="11" width="9.140625" style="327" customWidth="1"/>
    <col min="12" max="12" width="10.140625" style="327" customWidth="1"/>
    <col min="13" max="13" width="10.57421875" style="327" customWidth="1"/>
    <col min="14" max="14" width="9.140625" style="326" customWidth="1"/>
    <col min="15" max="15" width="11.57421875" style="326" customWidth="1"/>
    <col min="16" max="16" width="7.28125" style="10" customWidth="1"/>
    <col min="17" max="17" width="8.00390625" style="10" customWidth="1"/>
    <col min="18" max="18" width="7.7109375" style="10" customWidth="1"/>
    <col min="19" max="19" width="9.421875" style="10" customWidth="1"/>
    <col min="20" max="20" width="11.57421875" style="10" customWidth="1"/>
    <col min="21" max="21" width="12.421875" style="10" customWidth="1"/>
    <col min="22" max="22" width="66.00390625" style="182" customWidth="1"/>
    <col min="23" max="23" width="17.8515625" style="223" customWidth="1"/>
    <col min="24" max="24" width="17.140625" style="13" customWidth="1"/>
    <col min="25" max="60" width="11.421875" style="13" customWidth="1"/>
    <col min="61" max="16384" width="11.421875" style="9" customWidth="1"/>
  </cols>
  <sheetData>
    <row r="1" spans="1:23" s="11" customFormat="1" ht="39" customHeight="1">
      <c r="A1" s="453"/>
      <c r="B1" s="454"/>
      <c r="C1" s="454"/>
      <c r="D1" s="533" t="s">
        <v>192</v>
      </c>
      <c r="E1" s="534"/>
      <c r="F1" s="534"/>
      <c r="G1" s="534"/>
      <c r="H1" s="534"/>
      <c r="I1" s="534"/>
      <c r="J1" s="534"/>
      <c r="K1" s="534"/>
      <c r="L1" s="534"/>
      <c r="M1" s="534"/>
      <c r="N1" s="534"/>
      <c r="O1" s="534"/>
      <c r="P1" s="534"/>
      <c r="Q1" s="534"/>
      <c r="R1" s="534"/>
      <c r="S1" s="534"/>
      <c r="T1" s="534"/>
      <c r="U1" s="534"/>
      <c r="V1" s="535"/>
      <c r="W1" s="223"/>
    </row>
    <row r="2" spans="1:23" s="11" customFormat="1" ht="39" customHeight="1">
      <c r="A2" s="456"/>
      <c r="B2" s="457"/>
      <c r="C2" s="457"/>
      <c r="D2" s="536" t="s">
        <v>207</v>
      </c>
      <c r="E2" s="537"/>
      <c r="F2" s="537"/>
      <c r="G2" s="537"/>
      <c r="H2" s="537"/>
      <c r="I2" s="537"/>
      <c r="J2" s="537"/>
      <c r="K2" s="537"/>
      <c r="L2" s="537"/>
      <c r="M2" s="537"/>
      <c r="N2" s="537"/>
      <c r="O2" s="537"/>
      <c r="P2" s="537"/>
      <c r="Q2" s="537"/>
      <c r="R2" s="537"/>
      <c r="S2" s="537"/>
      <c r="T2" s="537"/>
      <c r="U2" s="537"/>
      <c r="V2" s="538"/>
      <c r="W2" s="223"/>
    </row>
    <row r="3" spans="1:23" s="11" customFormat="1" ht="39" customHeight="1" thickBot="1">
      <c r="A3" s="459"/>
      <c r="B3" s="460"/>
      <c r="C3" s="460"/>
      <c r="D3" s="539" t="s">
        <v>194</v>
      </c>
      <c r="E3" s="345"/>
      <c r="F3" s="345"/>
      <c r="G3" s="345"/>
      <c r="H3" s="345"/>
      <c r="I3" s="345"/>
      <c r="J3" s="345"/>
      <c r="K3" s="345"/>
      <c r="L3" s="345"/>
      <c r="M3" s="345"/>
      <c r="N3" s="345"/>
      <c r="O3" s="345"/>
      <c r="P3" s="345"/>
      <c r="Q3" s="345"/>
      <c r="R3" s="345"/>
      <c r="S3" s="345"/>
      <c r="T3" s="345"/>
      <c r="U3" s="388"/>
      <c r="V3" s="179" t="s">
        <v>195</v>
      </c>
      <c r="W3" s="223"/>
    </row>
    <row r="4" spans="1:23" s="11" customFormat="1" ht="39" customHeight="1" thickBot="1">
      <c r="A4" s="540" t="s">
        <v>0</v>
      </c>
      <c r="B4" s="541"/>
      <c r="C4" s="542"/>
      <c r="D4" s="519" t="s">
        <v>210</v>
      </c>
      <c r="E4" s="519"/>
      <c r="F4" s="519"/>
      <c r="G4" s="519"/>
      <c r="H4" s="519"/>
      <c r="I4" s="519"/>
      <c r="J4" s="519"/>
      <c r="K4" s="519"/>
      <c r="L4" s="519"/>
      <c r="M4" s="519"/>
      <c r="N4" s="519"/>
      <c r="O4" s="519"/>
      <c r="P4" s="519"/>
      <c r="Q4" s="519"/>
      <c r="R4" s="519"/>
      <c r="S4" s="519"/>
      <c r="T4" s="519"/>
      <c r="U4" s="519"/>
      <c r="V4" s="519"/>
      <c r="W4" s="223"/>
    </row>
    <row r="5" spans="1:23" s="11" customFormat="1" ht="39" customHeight="1" thickBot="1">
      <c r="A5" s="543" t="s">
        <v>2</v>
      </c>
      <c r="B5" s="544"/>
      <c r="C5" s="545"/>
      <c r="D5" s="546" t="s">
        <v>214</v>
      </c>
      <c r="E5" s="546"/>
      <c r="F5" s="546"/>
      <c r="G5" s="546"/>
      <c r="H5" s="546"/>
      <c r="I5" s="546"/>
      <c r="J5" s="546"/>
      <c r="K5" s="546"/>
      <c r="L5" s="546"/>
      <c r="M5" s="546"/>
      <c r="N5" s="546"/>
      <c r="O5" s="546"/>
      <c r="P5" s="546"/>
      <c r="Q5" s="546"/>
      <c r="R5" s="546"/>
      <c r="S5" s="546"/>
      <c r="T5" s="546"/>
      <c r="U5" s="546"/>
      <c r="V5" s="546"/>
      <c r="W5" s="223"/>
    </row>
    <row r="6" spans="1:23" s="12" customFormat="1" ht="39" customHeight="1" thickBot="1">
      <c r="A6" s="520" t="s">
        <v>32</v>
      </c>
      <c r="B6" s="522" t="s">
        <v>33</v>
      </c>
      <c r="C6" s="524" t="s">
        <v>34</v>
      </c>
      <c r="D6" s="526" t="s">
        <v>35</v>
      </c>
      <c r="E6" s="527"/>
      <c r="F6" s="528" t="s">
        <v>218</v>
      </c>
      <c r="G6" s="529"/>
      <c r="H6" s="529"/>
      <c r="I6" s="529"/>
      <c r="J6" s="529"/>
      <c r="K6" s="529"/>
      <c r="L6" s="529"/>
      <c r="M6" s="529"/>
      <c r="N6" s="529"/>
      <c r="O6" s="529"/>
      <c r="P6" s="529"/>
      <c r="Q6" s="529"/>
      <c r="R6" s="529"/>
      <c r="S6" s="530"/>
      <c r="T6" s="522" t="s">
        <v>39</v>
      </c>
      <c r="U6" s="522"/>
      <c r="V6" s="734" t="s">
        <v>227</v>
      </c>
      <c r="W6" s="223"/>
    </row>
    <row r="7" spans="1:23" s="12" customFormat="1" ht="39" customHeight="1" thickBot="1">
      <c r="A7" s="521"/>
      <c r="B7" s="523"/>
      <c r="C7" s="525"/>
      <c r="D7" s="162" t="s">
        <v>36</v>
      </c>
      <c r="E7" s="162" t="s">
        <v>37</v>
      </c>
      <c r="F7" s="162" t="s">
        <v>38</v>
      </c>
      <c r="G7" s="321" t="s">
        <v>15</v>
      </c>
      <c r="H7" s="321" t="s">
        <v>16</v>
      </c>
      <c r="I7" s="321" t="s">
        <v>17</v>
      </c>
      <c r="J7" s="321" t="s">
        <v>18</v>
      </c>
      <c r="K7" s="321" t="s">
        <v>19</v>
      </c>
      <c r="L7" s="321" t="s">
        <v>20</v>
      </c>
      <c r="M7" s="321" t="s">
        <v>21</v>
      </c>
      <c r="N7" s="321" t="s">
        <v>22</v>
      </c>
      <c r="O7" s="321" t="s">
        <v>23</v>
      </c>
      <c r="P7" s="163" t="s">
        <v>24</v>
      </c>
      <c r="Q7" s="163" t="s">
        <v>25</v>
      </c>
      <c r="R7" s="163" t="s">
        <v>26</v>
      </c>
      <c r="S7" s="178" t="s">
        <v>27</v>
      </c>
      <c r="T7" s="178" t="s">
        <v>40</v>
      </c>
      <c r="U7" s="178" t="s">
        <v>41</v>
      </c>
      <c r="V7" s="735"/>
      <c r="W7" s="223"/>
    </row>
    <row r="8" spans="1:24" s="13" customFormat="1" ht="39" customHeight="1">
      <c r="A8" s="547" t="s">
        <v>93</v>
      </c>
      <c r="B8" s="549" t="s">
        <v>81</v>
      </c>
      <c r="C8" s="723" t="s">
        <v>163</v>
      </c>
      <c r="D8" s="531"/>
      <c r="E8" s="531" t="s">
        <v>94</v>
      </c>
      <c r="F8" s="143" t="s">
        <v>28</v>
      </c>
      <c r="G8" s="681">
        <v>0</v>
      </c>
      <c r="H8" s="681">
        <v>0.125</v>
      </c>
      <c r="I8" s="681">
        <v>0.125</v>
      </c>
      <c r="J8" s="681">
        <v>0.125</v>
      </c>
      <c r="K8" s="681">
        <v>0.125</v>
      </c>
      <c r="L8" s="681">
        <v>0.125</v>
      </c>
      <c r="M8" s="681">
        <v>0.125</v>
      </c>
      <c r="N8" s="681">
        <v>0.125</v>
      </c>
      <c r="O8" s="682">
        <v>0.125</v>
      </c>
      <c r="P8" s="41">
        <v>0</v>
      </c>
      <c r="Q8" s="41">
        <v>0</v>
      </c>
      <c r="R8" s="41">
        <v>0</v>
      </c>
      <c r="S8" s="143">
        <f>SUM(G8:R8)</f>
        <v>1</v>
      </c>
      <c r="T8" s="550">
        <v>0.2</v>
      </c>
      <c r="U8" s="532">
        <v>0.04</v>
      </c>
      <c r="V8" s="701" t="s">
        <v>244</v>
      </c>
      <c r="W8" s="223"/>
      <c r="X8" s="557"/>
    </row>
    <row r="9" spans="1:24" s="13" customFormat="1" ht="39" customHeight="1" thickBot="1">
      <c r="A9" s="547"/>
      <c r="B9" s="547"/>
      <c r="C9" s="723"/>
      <c r="D9" s="531"/>
      <c r="E9" s="531"/>
      <c r="F9" s="144" t="s">
        <v>29</v>
      </c>
      <c r="G9" s="681">
        <v>0</v>
      </c>
      <c r="H9" s="681">
        <v>0.125</v>
      </c>
      <c r="I9" s="681">
        <v>0.125</v>
      </c>
      <c r="J9" s="681">
        <v>0.125</v>
      </c>
      <c r="K9" s="681">
        <v>0.125</v>
      </c>
      <c r="L9" s="681">
        <v>0.125</v>
      </c>
      <c r="M9" s="681">
        <v>0.125</v>
      </c>
      <c r="N9" s="681">
        <v>0.125</v>
      </c>
      <c r="O9" s="681">
        <v>0.125</v>
      </c>
      <c r="P9" s="41"/>
      <c r="Q9" s="41"/>
      <c r="R9" s="41"/>
      <c r="S9" s="144">
        <f aca="true" t="shared" si="0" ref="S9:S69">SUM(G9:R9)</f>
        <v>1</v>
      </c>
      <c r="T9" s="551"/>
      <c r="U9" s="532"/>
      <c r="V9" s="701"/>
      <c r="W9" s="223"/>
      <c r="X9" s="557"/>
    </row>
    <row r="10" spans="1:23" s="13" customFormat="1" ht="39" customHeight="1">
      <c r="A10" s="547"/>
      <c r="B10" s="547"/>
      <c r="C10" s="724" t="s">
        <v>164</v>
      </c>
      <c r="D10" s="531"/>
      <c r="E10" s="531" t="s">
        <v>94</v>
      </c>
      <c r="F10" s="143" t="s">
        <v>28</v>
      </c>
      <c r="G10" s="681">
        <v>0</v>
      </c>
      <c r="H10" s="681">
        <v>0.1</v>
      </c>
      <c r="I10" s="681">
        <v>0.1</v>
      </c>
      <c r="J10" s="681">
        <v>0.1</v>
      </c>
      <c r="K10" s="681">
        <v>0.1</v>
      </c>
      <c r="L10" s="681">
        <v>0.1</v>
      </c>
      <c r="M10" s="681">
        <v>0.1</v>
      </c>
      <c r="N10" s="681">
        <v>0.1</v>
      </c>
      <c r="O10" s="681">
        <v>0.1</v>
      </c>
      <c r="P10" s="41">
        <v>0.1</v>
      </c>
      <c r="Q10" s="41">
        <v>0.1</v>
      </c>
      <c r="R10" s="41">
        <v>0</v>
      </c>
      <c r="S10" s="143">
        <f>SUM(G10:R10)</f>
        <v>0.9999999999999999</v>
      </c>
      <c r="T10" s="551"/>
      <c r="U10" s="532">
        <v>0.04</v>
      </c>
      <c r="V10" s="702" t="s">
        <v>245</v>
      </c>
      <c r="W10" s="223"/>
    </row>
    <row r="11" spans="1:23" s="13" customFormat="1" ht="39" customHeight="1" thickBot="1">
      <c r="A11" s="547"/>
      <c r="B11" s="547"/>
      <c r="C11" s="724"/>
      <c r="D11" s="531"/>
      <c r="E11" s="531"/>
      <c r="F11" s="144" t="s">
        <v>29</v>
      </c>
      <c r="G11" s="683">
        <v>0</v>
      </c>
      <c r="H11" s="683">
        <v>0.1</v>
      </c>
      <c r="I11" s="683">
        <v>0.1</v>
      </c>
      <c r="J11" s="683">
        <v>0.1</v>
      </c>
      <c r="K11" s="683">
        <v>0.1</v>
      </c>
      <c r="L11" s="683">
        <v>0.1</v>
      </c>
      <c r="M11" s="683">
        <v>0.1</v>
      </c>
      <c r="N11" s="683">
        <v>0.1</v>
      </c>
      <c r="O11" s="683">
        <v>0.1</v>
      </c>
      <c r="P11" s="132"/>
      <c r="Q11" s="132"/>
      <c r="R11" s="132"/>
      <c r="S11" s="144">
        <f t="shared" si="0"/>
        <v>0.7999999999999999</v>
      </c>
      <c r="T11" s="551"/>
      <c r="U11" s="532"/>
      <c r="V11" s="702"/>
      <c r="W11" s="223"/>
    </row>
    <row r="12" spans="1:23" s="13" customFormat="1" ht="39" customHeight="1">
      <c r="A12" s="547"/>
      <c r="B12" s="547"/>
      <c r="C12" s="724" t="s">
        <v>165</v>
      </c>
      <c r="D12" s="531"/>
      <c r="E12" s="531" t="s">
        <v>94</v>
      </c>
      <c r="F12" s="143" t="s">
        <v>28</v>
      </c>
      <c r="G12" s="681">
        <v>0</v>
      </c>
      <c r="H12" s="681">
        <v>0.1</v>
      </c>
      <c r="I12" s="681">
        <v>0.1</v>
      </c>
      <c r="J12" s="681">
        <v>0.1</v>
      </c>
      <c r="K12" s="681">
        <v>0.1</v>
      </c>
      <c r="L12" s="681">
        <v>0.1</v>
      </c>
      <c r="M12" s="681">
        <v>0.1</v>
      </c>
      <c r="N12" s="681">
        <v>0.1</v>
      </c>
      <c r="O12" s="681">
        <v>0.1</v>
      </c>
      <c r="P12" s="41">
        <v>0.1</v>
      </c>
      <c r="Q12" s="41">
        <v>0.1</v>
      </c>
      <c r="R12" s="41">
        <v>0</v>
      </c>
      <c r="S12" s="143">
        <f t="shared" si="0"/>
        <v>0.9999999999999999</v>
      </c>
      <c r="T12" s="551"/>
      <c r="U12" s="532">
        <v>0.04</v>
      </c>
      <c r="V12" s="702" t="s">
        <v>246</v>
      </c>
      <c r="W12" s="223"/>
    </row>
    <row r="13" spans="1:23" s="12" customFormat="1" ht="39" customHeight="1" thickBot="1">
      <c r="A13" s="547"/>
      <c r="B13" s="547"/>
      <c r="C13" s="724"/>
      <c r="D13" s="531"/>
      <c r="E13" s="531"/>
      <c r="F13" s="144" t="s">
        <v>29</v>
      </c>
      <c r="G13" s="683">
        <v>0</v>
      </c>
      <c r="H13" s="683">
        <v>0.1</v>
      </c>
      <c r="I13" s="683">
        <v>0.1</v>
      </c>
      <c r="J13" s="683">
        <v>0.1</v>
      </c>
      <c r="K13" s="683">
        <v>0.1</v>
      </c>
      <c r="L13" s="683">
        <v>0.1</v>
      </c>
      <c r="M13" s="681">
        <v>0.1</v>
      </c>
      <c r="N13" s="681">
        <v>0.1</v>
      </c>
      <c r="O13" s="681">
        <v>0.1</v>
      </c>
      <c r="P13" s="132"/>
      <c r="Q13" s="132"/>
      <c r="R13" s="132"/>
      <c r="S13" s="144">
        <f t="shared" si="0"/>
        <v>0.7999999999999999</v>
      </c>
      <c r="T13" s="551"/>
      <c r="U13" s="532"/>
      <c r="V13" s="702"/>
      <c r="W13" s="223"/>
    </row>
    <row r="14" spans="1:23" s="201" customFormat="1" ht="39" customHeight="1">
      <c r="A14" s="547"/>
      <c r="B14" s="547"/>
      <c r="C14" s="725" t="s">
        <v>224</v>
      </c>
      <c r="D14" s="531" t="s">
        <v>94</v>
      </c>
      <c r="E14" s="558"/>
      <c r="F14" s="143" t="s">
        <v>28</v>
      </c>
      <c r="G14" s="681">
        <v>0</v>
      </c>
      <c r="H14" s="684">
        <v>0</v>
      </c>
      <c r="I14" s="684">
        <v>0</v>
      </c>
      <c r="J14" s="684">
        <v>0</v>
      </c>
      <c r="K14" s="685">
        <v>0</v>
      </c>
      <c r="L14" s="685">
        <v>0</v>
      </c>
      <c r="M14" s="685">
        <v>0</v>
      </c>
      <c r="N14" s="685">
        <v>0</v>
      </c>
      <c r="O14" s="685">
        <v>0</v>
      </c>
      <c r="P14" s="135">
        <v>0</v>
      </c>
      <c r="Q14" s="135">
        <v>0.5</v>
      </c>
      <c r="R14" s="135">
        <v>0.5</v>
      </c>
      <c r="S14" s="143">
        <f>M14+N14+O14+P14+Q14+R14</f>
        <v>1</v>
      </c>
      <c r="T14" s="551"/>
      <c r="U14" s="532">
        <v>0.02</v>
      </c>
      <c r="V14" s="703" t="s">
        <v>281</v>
      </c>
      <c r="W14" s="223"/>
    </row>
    <row r="15" spans="1:23" s="201" customFormat="1" ht="39" customHeight="1" thickBot="1">
      <c r="A15" s="547"/>
      <c r="B15" s="547"/>
      <c r="C15" s="725"/>
      <c r="D15" s="531"/>
      <c r="E15" s="559"/>
      <c r="F15" s="144" t="s">
        <v>29</v>
      </c>
      <c r="G15" s="684">
        <v>0</v>
      </c>
      <c r="H15" s="684">
        <v>0</v>
      </c>
      <c r="I15" s="684">
        <v>0</v>
      </c>
      <c r="J15" s="684">
        <v>0</v>
      </c>
      <c r="K15" s="684">
        <v>0</v>
      </c>
      <c r="L15" s="684">
        <v>0</v>
      </c>
      <c r="M15" s="684">
        <v>0</v>
      </c>
      <c r="N15" s="684">
        <v>0</v>
      </c>
      <c r="O15" s="684">
        <v>0</v>
      </c>
      <c r="P15" s="200"/>
      <c r="Q15" s="200"/>
      <c r="R15" s="200"/>
      <c r="S15" s="144">
        <f t="shared" si="0"/>
        <v>0</v>
      </c>
      <c r="T15" s="551"/>
      <c r="U15" s="532"/>
      <c r="V15" s="704"/>
      <c r="W15" s="223"/>
    </row>
    <row r="16" spans="1:23" s="13" customFormat="1" ht="39" customHeight="1">
      <c r="A16" s="547"/>
      <c r="B16" s="547"/>
      <c r="C16" s="724" t="s">
        <v>225</v>
      </c>
      <c r="D16" s="531"/>
      <c r="E16" s="531" t="s">
        <v>94</v>
      </c>
      <c r="F16" s="143" t="s">
        <v>28</v>
      </c>
      <c r="G16" s="681">
        <v>0</v>
      </c>
      <c r="H16" s="683">
        <v>0</v>
      </c>
      <c r="I16" s="683">
        <v>0</v>
      </c>
      <c r="J16" s="683">
        <v>0.2</v>
      </c>
      <c r="K16" s="685">
        <v>0.2</v>
      </c>
      <c r="L16" s="685">
        <v>0.2</v>
      </c>
      <c r="M16" s="685">
        <v>0.2</v>
      </c>
      <c r="N16" s="685">
        <v>0.2</v>
      </c>
      <c r="O16" s="685">
        <v>0</v>
      </c>
      <c r="P16" s="135">
        <v>0</v>
      </c>
      <c r="Q16" s="41">
        <v>0</v>
      </c>
      <c r="R16" s="135">
        <v>0</v>
      </c>
      <c r="S16" s="143">
        <f>SUM(G16:R16)</f>
        <v>1</v>
      </c>
      <c r="T16" s="551"/>
      <c r="U16" s="532">
        <v>0.03</v>
      </c>
      <c r="V16" s="705" t="s">
        <v>247</v>
      </c>
      <c r="W16" s="223"/>
    </row>
    <row r="17" spans="1:23" s="13" customFormat="1" ht="39" customHeight="1" thickBot="1">
      <c r="A17" s="547"/>
      <c r="B17" s="547"/>
      <c r="C17" s="724"/>
      <c r="D17" s="531"/>
      <c r="E17" s="531"/>
      <c r="F17" s="144" t="s">
        <v>29</v>
      </c>
      <c r="G17" s="683">
        <v>0</v>
      </c>
      <c r="H17" s="683">
        <v>0</v>
      </c>
      <c r="I17" s="683">
        <v>0</v>
      </c>
      <c r="J17" s="683">
        <v>0.2</v>
      </c>
      <c r="K17" s="683">
        <v>0.2</v>
      </c>
      <c r="L17" s="683">
        <v>0.2</v>
      </c>
      <c r="M17" s="683">
        <v>0.2</v>
      </c>
      <c r="N17" s="683">
        <v>0</v>
      </c>
      <c r="O17" s="683">
        <v>0</v>
      </c>
      <c r="P17" s="132"/>
      <c r="Q17" s="132"/>
      <c r="R17" s="132"/>
      <c r="S17" s="144">
        <f aca="true" t="shared" si="1" ref="S17">SUM(G17:R17)</f>
        <v>0.8</v>
      </c>
      <c r="T17" s="551"/>
      <c r="U17" s="532"/>
      <c r="V17" s="706"/>
      <c r="W17" s="223"/>
    </row>
    <row r="18" spans="1:23" s="13" customFormat="1" ht="39" customHeight="1">
      <c r="A18" s="547"/>
      <c r="B18" s="547"/>
      <c r="C18" s="726" t="s">
        <v>166</v>
      </c>
      <c r="D18" s="531" t="s">
        <v>94</v>
      </c>
      <c r="E18" s="553"/>
      <c r="F18" s="143" t="s">
        <v>28</v>
      </c>
      <c r="G18" s="681">
        <v>0</v>
      </c>
      <c r="H18" s="681">
        <v>0</v>
      </c>
      <c r="I18" s="681">
        <v>0</v>
      </c>
      <c r="J18" s="683">
        <v>0</v>
      </c>
      <c r="K18" s="683">
        <v>0</v>
      </c>
      <c r="L18" s="681">
        <v>0.25</v>
      </c>
      <c r="M18" s="681">
        <v>0.25</v>
      </c>
      <c r="N18" s="681">
        <v>0.25</v>
      </c>
      <c r="O18" s="682">
        <v>0.25</v>
      </c>
      <c r="P18" s="41">
        <v>0</v>
      </c>
      <c r="Q18" s="41">
        <v>0</v>
      </c>
      <c r="R18" s="41">
        <v>0</v>
      </c>
      <c r="S18" s="143">
        <f>SUM(G18:R18)</f>
        <v>1</v>
      </c>
      <c r="T18" s="551"/>
      <c r="U18" s="532">
        <v>0.03</v>
      </c>
      <c r="V18" s="705" t="s">
        <v>273</v>
      </c>
      <c r="W18" s="223"/>
    </row>
    <row r="19" spans="1:23" s="13" customFormat="1" ht="39" customHeight="1" thickBot="1">
      <c r="A19" s="547"/>
      <c r="B19" s="548"/>
      <c r="C19" s="727"/>
      <c r="D19" s="553"/>
      <c r="E19" s="560"/>
      <c r="F19" s="144" t="s">
        <v>29</v>
      </c>
      <c r="G19" s="686">
        <v>0</v>
      </c>
      <c r="H19" s="686">
        <v>0</v>
      </c>
      <c r="I19" s="686">
        <v>0</v>
      </c>
      <c r="J19" s="686">
        <v>0</v>
      </c>
      <c r="K19" s="686">
        <v>0</v>
      </c>
      <c r="L19" s="686">
        <v>0.25</v>
      </c>
      <c r="M19" s="687">
        <v>0.25</v>
      </c>
      <c r="N19" s="687">
        <v>0.2</v>
      </c>
      <c r="O19" s="688">
        <v>0.2</v>
      </c>
      <c r="P19" s="136"/>
      <c r="Q19" s="136"/>
      <c r="R19" s="136"/>
      <c r="S19" s="144">
        <f t="shared" si="0"/>
        <v>0.8999999999999999</v>
      </c>
      <c r="T19" s="552"/>
      <c r="U19" s="554"/>
      <c r="V19" s="706"/>
      <c r="W19" s="223"/>
    </row>
    <row r="20" spans="1:23" s="13" customFormat="1" ht="39" customHeight="1">
      <c r="A20" s="547"/>
      <c r="B20" s="555" t="s">
        <v>83</v>
      </c>
      <c r="C20" s="728" t="s">
        <v>168</v>
      </c>
      <c r="D20" s="531" t="s">
        <v>94</v>
      </c>
      <c r="E20" s="531"/>
      <c r="F20" s="143" t="s">
        <v>28</v>
      </c>
      <c r="G20" s="681">
        <v>0</v>
      </c>
      <c r="H20" s="681">
        <v>0</v>
      </c>
      <c r="I20" s="685">
        <v>0.3333</v>
      </c>
      <c r="J20" s="685">
        <v>0.3333</v>
      </c>
      <c r="K20" s="685">
        <v>0.3334</v>
      </c>
      <c r="L20" s="681">
        <v>0</v>
      </c>
      <c r="M20" s="681">
        <v>0</v>
      </c>
      <c r="N20" s="681">
        <v>0</v>
      </c>
      <c r="O20" s="681">
        <v>0</v>
      </c>
      <c r="P20" s="41">
        <v>0</v>
      </c>
      <c r="Q20" s="41">
        <v>0</v>
      </c>
      <c r="R20" s="41">
        <v>0</v>
      </c>
      <c r="S20" s="143">
        <f>SUM(G20:R20)</f>
        <v>1</v>
      </c>
      <c r="T20" s="561">
        <v>0.05</v>
      </c>
      <c r="U20" s="563">
        <v>0.01</v>
      </c>
      <c r="V20" s="707" t="s">
        <v>242</v>
      </c>
      <c r="W20" s="223"/>
    </row>
    <row r="21" spans="1:23" s="13" customFormat="1" ht="39" customHeight="1" thickBot="1">
      <c r="A21" s="547"/>
      <c r="B21" s="555"/>
      <c r="C21" s="729"/>
      <c r="D21" s="531"/>
      <c r="E21" s="531"/>
      <c r="F21" s="144" t="s">
        <v>29</v>
      </c>
      <c r="G21" s="681">
        <v>0</v>
      </c>
      <c r="H21" s="681">
        <v>0</v>
      </c>
      <c r="I21" s="681">
        <v>0</v>
      </c>
      <c r="J21" s="681">
        <v>0.5</v>
      </c>
      <c r="K21" s="681">
        <v>0.5</v>
      </c>
      <c r="L21" s="681">
        <v>0</v>
      </c>
      <c r="M21" s="681">
        <v>0</v>
      </c>
      <c r="N21" s="681">
        <v>0</v>
      </c>
      <c r="O21" s="681">
        <v>0</v>
      </c>
      <c r="P21" s="41"/>
      <c r="Q21" s="41"/>
      <c r="R21" s="41"/>
      <c r="S21" s="144">
        <f t="shared" si="0"/>
        <v>1</v>
      </c>
      <c r="T21" s="561"/>
      <c r="U21" s="564"/>
      <c r="V21" s="708"/>
      <c r="W21" s="223"/>
    </row>
    <row r="22" spans="1:24" s="13" customFormat="1" ht="39" customHeight="1">
      <c r="A22" s="547"/>
      <c r="B22" s="555"/>
      <c r="C22" s="730" t="s">
        <v>222</v>
      </c>
      <c r="D22" s="531" t="s">
        <v>94</v>
      </c>
      <c r="E22" s="531"/>
      <c r="F22" s="143" t="s">
        <v>28</v>
      </c>
      <c r="G22" s="681">
        <v>0</v>
      </c>
      <c r="H22" s="681">
        <v>0</v>
      </c>
      <c r="I22" s="681">
        <v>0</v>
      </c>
      <c r="J22" s="681">
        <v>0</v>
      </c>
      <c r="K22" s="685">
        <v>0.3333</v>
      </c>
      <c r="L22" s="685">
        <v>0.3333</v>
      </c>
      <c r="M22" s="685">
        <v>0.3334</v>
      </c>
      <c r="N22" s="681">
        <v>0</v>
      </c>
      <c r="O22" s="681">
        <v>0</v>
      </c>
      <c r="P22" s="41">
        <v>0</v>
      </c>
      <c r="Q22" s="41">
        <v>0</v>
      </c>
      <c r="R22" s="41">
        <v>0</v>
      </c>
      <c r="S22" s="143">
        <f t="shared" si="0"/>
        <v>1</v>
      </c>
      <c r="T22" s="561"/>
      <c r="U22" s="565">
        <v>0.01</v>
      </c>
      <c r="V22" s="709" t="s">
        <v>280</v>
      </c>
      <c r="W22" s="223"/>
      <c r="X22" s="174"/>
    </row>
    <row r="23" spans="1:25" s="13" customFormat="1" ht="39" customHeight="1" thickBot="1">
      <c r="A23" s="547"/>
      <c r="B23" s="555"/>
      <c r="C23" s="729"/>
      <c r="D23" s="531"/>
      <c r="E23" s="531"/>
      <c r="F23" s="144" t="s">
        <v>29</v>
      </c>
      <c r="G23" s="681">
        <v>0</v>
      </c>
      <c r="H23" s="681">
        <v>0</v>
      </c>
      <c r="I23" s="681">
        <v>0</v>
      </c>
      <c r="J23" s="681">
        <v>0</v>
      </c>
      <c r="K23" s="681">
        <v>0</v>
      </c>
      <c r="L23" s="681">
        <f>+L22+K22</f>
        <v>0.6666</v>
      </c>
      <c r="M23" s="681">
        <v>0.1</v>
      </c>
      <c r="N23" s="681">
        <v>0</v>
      </c>
      <c r="O23" s="681">
        <v>0</v>
      </c>
      <c r="P23" s="41"/>
      <c r="Q23" s="41"/>
      <c r="R23" s="41"/>
      <c r="S23" s="144">
        <f t="shared" si="0"/>
        <v>0.7666</v>
      </c>
      <c r="T23" s="561"/>
      <c r="U23" s="564"/>
      <c r="V23" s="710"/>
      <c r="W23" s="223"/>
      <c r="X23" s="174"/>
      <c r="Y23" s="174"/>
    </row>
    <row r="24" spans="1:23" s="13" customFormat="1" ht="39" customHeight="1">
      <c r="A24" s="547"/>
      <c r="B24" s="555"/>
      <c r="C24" s="730" t="s">
        <v>169</v>
      </c>
      <c r="D24" s="531" t="s">
        <v>94</v>
      </c>
      <c r="E24" s="531"/>
      <c r="F24" s="143" t="s">
        <v>28</v>
      </c>
      <c r="G24" s="681">
        <v>0</v>
      </c>
      <c r="H24" s="681">
        <v>0</v>
      </c>
      <c r="I24" s="681">
        <v>0</v>
      </c>
      <c r="J24" s="685">
        <v>0.3333</v>
      </c>
      <c r="K24" s="681">
        <v>0</v>
      </c>
      <c r="L24" s="681">
        <v>0</v>
      </c>
      <c r="M24" s="681">
        <v>0</v>
      </c>
      <c r="N24" s="685">
        <v>0.3333</v>
      </c>
      <c r="O24" s="689">
        <v>0</v>
      </c>
      <c r="P24" s="41">
        <v>0</v>
      </c>
      <c r="Q24" s="41">
        <v>0</v>
      </c>
      <c r="R24" s="135">
        <v>0.3334</v>
      </c>
      <c r="S24" s="143">
        <f t="shared" si="0"/>
        <v>1</v>
      </c>
      <c r="T24" s="561"/>
      <c r="U24" s="565">
        <v>0.01</v>
      </c>
      <c r="V24" s="711" t="s">
        <v>243</v>
      </c>
      <c r="W24" s="223"/>
    </row>
    <row r="25" spans="1:23" s="13" customFormat="1" ht="39" customHeight="1" thickBot="1">
      <c r="A25" s="547"/>
      <c r="B25" s="555"/>
      <c r="C25" s="731"/>
      <c r="D25" s="531"/>
      <c r="E25" s="531"/>
      <c r="F25" s="144" t="s">
        <v>29</v>
      </c>
      <c r="G25" s="681">
        <v>0</v>
      </c>
      <c r="H25" s="681">
        <v>0</v>
      </c>
      <c r="I25" s="681">
        <v>0</v>
      </c>
      <c r="J25" s="685">
        <v>0.3333</v>
      </c>
      <c r="K25" s="681">
        <v>0</v>
      </c>
      <c r="L25" s="681">
        <v>0</v>
      </c>
      <c r="M25" s="681">
        <v>0</v>
      </c>
      <c r="N25" s="685">
        <v>0.3333</v>
      </c>
      <c r="O25" s="681">
        <v>0</v>
      </c>
      <c r="P25" s="41"/>
      <c r="Q25" s="41"/>
      <c r="R25" s="135"/>
      <c r="S25" s="144">
        <f t="shared" si="0"/>
        <v>0.6666</v>
      </c>
      <c r="T25" s="561"/>
      <c r="U25" s="564"/>
      <c r="V25" s="708"/>
      <c r="W25" s="223"/>
    </row>
    <row r="26" spans="1:23" s="13" customFormat="1" ht="39" customHeight="1">
      <c r="A26" s="547"/>
      <c r="B26" s="555"/>
      <c r="C26" s="730" t="s">
        <v>170</v>
      </c>
      <c r="D26" s="531" t="s">
        <v>94</v>
      </c>
      <c r="E26" s="531"/>
      <c r="F26" s="143" t="s">
        <v>28</v>
      </c>
      <c r="G26" s="685">
        <v>0.0834</v>
      </c>
      <c r="H26" s="685">
        <v>0.0833</v>
      </c>
      <c r="I26" s="685">
        <v>0.0833</v>
      </c>
      <c r="J26" s="685">
        <v>0.0834</v>
      </c>
      <c r="K26" s="685">
        <v>0.0833</v>
      </c>
      <c r="L26" s="685">
        <v>0.0833</v>
      </c>
      <c r="M26" s="685">
        <v>0.0833</v>
      </c>
      <c r="N26" s="685">
        <v>0.0834</v>
      </c>
      <c r="O26" s="685">
        <v>0.0833</v>
      </c>
      <c r="P26" s="135">
        <v>0.0833</v>
      </c>
      <c r="Q26" s="135">
        <v>0.0833</v>
      </c>
      <c r="R26" s="135">
        <v>0.0834</v>
      </c>
      <c r="S26" s="143">
        <f>SUM(G26:R26)</f>
        <v>1.0000000000000002</v>
      </c>
      <c r="T26" s="561"/>
      <c r="U26" s="565">
        <v>0.01</v>
      </c>
      <c r="V26" s="711" t="s">
        <v>274</v>
      </c>
      <c r="W26" s="223"/>
    </row>
    <row r="27" spans="1:23" s="13" customFormat="1" ht="39" customHeight="1" thickBot="1">
      <c r="A27" s="547"/>
      <c r="B27" s="555"/>
      <c r="C27" s="729"/>
      <c r="D27" s="531"/>
      <c r="E27" s="531"/>
      <c r="F27" s="144" t="s">
        <v>29</v>
      </c>
      <c r="G27" s="685">
        <v>0.0834</v>
      </c>
      <c r="H27" s="685">
        <v>0.0833</v>
      </c>
      <c r="I27" s="685">
        <v>0.0833</v>
      </c>
      <c r="J27" s="685">
        <v>0.0834</v>
      </c>
      <c r="K27" s="685">
        <v>0.0833</v>
      </c>
      <c r="L27" s="685">
        <v>0.0833</v>
      </c>
      <c r="M27" s="685">
        <v>0.0833</v>
      </c>
      <c r="N27" s="685">
        <v>0.0834</v>
      </c>
      <c r="O27" s="685">
        <v>0.0833</v>
      </c>
      <c r="P27" s="41"/>
      <c r="Q27" s="41"/>
      <c r="R27" s="41"/>
      <c r="S27" s="144">
        <f t="shared" si="0"/>
        <v>0.7500000000000001</v>
      </c>
      <c r="T27" s="561"/>
      <c r="U27" s="564"/>
      <c r="V27" s="708"/>
      <c r="W27" s="223"/>
    </row>
    <row r="28" spans="1:23" s="13" customFormat="1" ht="39" customHeight="1">
      <c r="A28" s="547"/>
      <c r="B28" s="555"/>
      <c r="C28" s="730" t="s">
        <v>171</v>
      </c>
      <c r="D28" s="531" t="s">
        <v>94</v>
      </c>
      <c r="E28" s="531"/>
      <c r="F28" s="143" t="s">
        <v>28</v>
      </c>
      <c r="G28" s="685">
        <v>0.0834</v>
      </c>
      <c r="H28" s="685">
        <v>0.0833</v>
      </c>
      <c r="I28" s="685">
        <v>0.0833</v>
      </c>
      <c r="J28" s="685">
        <v>0.0834</v>
      </c>
      <c r="K28" s="685">
        <v>0.0833</v>
      </c>
      <c r="L28" s="685">
        <v>0.0833</v>
      </c>
      <c r="M28" s="685">
        <v>0.0833</v>
      </c>
      <c r="N28" s="685">
        <v>0.0834</v>
      </c>
      <c r="O28" s="685">
        <v>0.0833</v>
      </c>
      <c r="P28" s="135">
        <v>0.0833</v>
      </c>
      <c r="Q28" s="135">
        <v>0.0833</v>
      </c>
      <c r="R28" s="135">
        <v>0.0834</v>
      </c>
      <c r="S28" s="143">
        <f t="shared" si="0"/>
        <v>1.0000000000000002</v>
      </c>
      <c r="T28" s="561"/>
      <c r="U28" s="565">
        <v>0.01</v>
      </c>
      <c r="V28" s="712" t="s">
        <v>278</v>
      </c>
      <c r="W28" s="223">
        <f>LEN(V28)</f>
        <v>1446</v>
      </c>
    </row>
    <row r="29" spans="1:23" s="13" customFormat="1" ht="39" customHeight="1" thickBot="1">
      <c r="A29" s="547"/>
      <c r="B29" s="556"/>
      <c r="C29" s="731"/>
      <c r="D29" s="566"/>
      <c r="E29" s="566"/>
      <c r="F29" s="144" t="s">
        <v>29</v>
      </c>
      <c r="G29" s="690">
        <v>0.0834</v>
      </c>
      <c r="H29" s="690">
        <v>0.0833</v>
      </c>
      <c r="I29" s="690">
        <v>0.0833</v>
      </c>
      <c r="J29" s="690">
        <v>0.0834</v>
      </c>
      <c r="K29" s="690">
        <v>0.0833</v>
      </c>
      <c r="L29" s="690">
        <v>0.0833</v>
      </c>
      <c r="M29" s="690">
        <v>0.0833</v>
      </c>
      <c r="N29" s="690">
        <v>0.0834</v>
      </c>
      <c r="O29" s="690">
        <v>0.0833</v>
      </c>
      <c r="P29" s="133"/>
      <c r="Q29" s="133"/>
      <c r="R29" s="133"/>
      <c r="S29" s="144">
        <f t="shared" si="0"/>
        <v>0.7500000000000001</v>
      </c>
      <c r="T29" s="562"/>
      <c r="U29" s="564"/>
      <c r="V29" s="713"/>
      <c r="W29" s="223"/>
    </row>
    <row r="30" spans="1:23" s="13" customFormat="1" ht="39" customHeight="1">
      <c r="A30" s="547"/>
      <c r="B30" s="573" t="s">
        <v>260</v>
      </c>
      <c r="C30" s="728" t="s">
        <v>172</v>
      </c>
      <c r="D30" s="560" t="s">
        <v>94</v>
      </c>
      <c r="E30" s="560"/>
      <c r="F30" s="143" t="s">
        <v>28</v>
      </c>
      <c r="G30" s="681">
        <v>0</v>
      </c>
      <c r="H30" s="681">
        <v>0</v>
      </c>
      <c r="I30" s="681">
        <v>0.25</v>
      </c>
      <c r="J30" s="681">
        <v>0</v>
      </c>
      <c r="K30" s="681">
        <v>0.25</v>
      </c>
      <c r="L30" s="681">
        <v>0</v>
      </c>
      <c r="M30" s="681">
        <v>0.25</v>
      </c>
      <c r="N30" s="681">
        <v>0</v>
      </c>
      <c r="O30" s="681">
        <v>0.25</v>
      </c>
      <c r="P30" s="41">
        <v>0</v>
      </c>
      <c r="Q30" s="41">
        <v>0</v>
      </c>
      <c r="R30" s="41">
        <v>0</v>
      </c>
      <c r="S30" s="143">
        <f t="shared" si="0"/>
        <v>1</v>
      </c>
      <c r="T30" s="567">
        <v>0.2</v>
      </c>
      <c r="U30" s="565">
        <v>0.025</v>
      </c>
      <c r="V30" s="712" t="s">
        <v>264</v>
      </c>
      <c r="W30" s="223"/>
    </row>
    <row r="31" spans="1:23" s="13" customFormat="1" ht="39" customHeight="1" thickBot="1">
      <c r="A31" s="547"/>
      <c r="B31" s="574"/>
      <c r="C31" s="731"/>
      <c r="D31" s="566"/>
      <c r="E31" s="566"/>
      <c r="F31" s="144" t="s">
        <v>29</v>
      </c>
      <c r="G31" s="681">
        <v>0</v>
      </c>
      <c r="H31" s="681">
        <v>0</v>
      </c>
      <c r="I31" s="681">
        <v>0.25</v>
      </c>
      <c r="J31" s="681">
        <v>0.25</v>
      </c>
      <c r="K31" s="681">
        <v>0</v>
      </c>
      <c r="L31" s="681">
        <v>0</v>
      </c>
      <c r="M31" s="681">
        <v>0</v>
      </c>
      <c r="N31" s="681">
        <v>0.25</v>
      </c>
      <c r="O31" s="681">
        <v>0.25</v>
      </c>
      <c r="P31" s="41"/>
      <c r="Q31" s="41"/>
      <c r="R31" s="41"/>
      <c r="S31" s="144">
        <f>SUM(G31:R31)</f>
        <v>1</v>
      </c>
      <c r="T31" s="561"/>
      <c r="U31" s="564"/>
      <c r="V31" s="713"/>
      <c r="W31" s="223"/>
    </row>
    <row r="32" spans="1:23" s="13" customFormat="1" ht="39" customHeight="1">
      <c r="A32" s="547"/>
      <c r="B32" s="574"/>
      <c r="C32" s="728" t="s">
        <v>173</v>
      </c>
      <c r="D32" s="560" t="s">
        <v>94</v>
      </c>
      <c r="E32" s="560"/>
      <c r="F32" s="143" t="s">
        <v>28</v>
      </c>
      <c r="G32" s="681">
        <v>0</v>
      </c>
      <c r="H32" s="681">
        <v>0</v>
      </c>
      <c r="I32" s="681">
        <v>0</v>
      </c>
      <c r="J32" s="681">
        <v>0</v>
      </c>
      <c r="K32" s="681">
        <v>0</v>
      </c>
      <c r="L32" s="681">
        <v>0</v>
      </c>
      <c r="M32" s="681">
        <v>0</v>
      </c>
      <c r="N32" s="681">
        <v>0</v>
      </c>
      <c r="O32" s="681">
        <v>0.3</v>
      </c>
      <c r="P32" s="41">
        <v>0.3</v>
      </c>
      <c r="Q32" s="41">
        <v>0</v>
      </c>
      <c r="R32" s="41">
        <v>0.4</v>
      </c>
      <c r="S32" s="143">
        <f t="shared" si="0"/>
        <v>1</v>
      </c>
      <c r="T32" s="561"/>
      <c r="U32" s="565">
        <v>0.05</v>
      </c>
      <c r="V32" s="712" t="s">
        <v>275</v>
      </c>
      <c r="W32" s="223"/>
    </row>
    <row r="33" spans="1:23" s="13" customFormat="1" ht="39" customHeight="1" thickBot="1">
      <c r="A33" s="547"/>
      <c r="B33" s="574"/>
      <c r="C33" s="731"/>
      <c r="D33" s="566"/>
      <c r="E33" s="566"/>
      <c r="F33" s="144" t="s">
        <v>29</v>
      </c>
      <c r="G33" s="681">
        <v>0</v>
      </c>
      <c r="H33" s="681">
        <v>0</v>
      </c>
      <c r="I33" s="681">
        <v>0</v>
      </c>
      <c r="J33" s="681">
        <v>0</v>
      </c>
      <c r="K33" s="681">
        <v>0</v>
      </c>
      <c r="L33" s="681">
        <v>0</v>
      </c>
      <c r="M33" s="681">
        <v>0</v>
      </c>
      <c r="N33" s="681">
        <v>0</v>
      </c>
      <c r="O33" s="681">
        <v>0.3</v>
      </c>
      <c r="P33" s="41"/>
      <c r="Q33" s="41"/>
      <c r="R33" s="41"/>
      <c r="S33" s="144">
        <f t="shared" si="0"/>
        <v>0.3</v>
      </c>
      <c r="T33" s="561"/>
      <c r="U33" s="564"/>
      <c r="V33" s="713"/>
      <c r="W33" s="223"/>
    </row>
    <row r="34" spans="1:23" s="13" customFormat="1" ht="39" customHeight="1">
      <c r="A34" s="547"/>
      <c r="B34" s="574"/>
      <c r="C34" s="730" t="s">
        <v>174</v>
      </c>
      <c r="D34" s="568" t="s">
        <v>94</v>
      </c>
      <c r="E34" s="568"/>
      <c r="F34" s="143" t="s">
        <v>28</v>
      </c>
      <c r="G34" s="681">
        <v>0</v>
      </c>
      <c r="H34" s="681">
        <v>0</v>
      </c>
      <c r="I34" s="681">
        <v>0</v>
      </c>
      <c r="J34" s="681">
        <v>0</v>
      </c>
      <c r="K34" s="681">
        <v>0</v>
      </c>
      <c r="L34" s="681">
        <v>0</v>
      </c>
      <c r="M34" s="681">
        <v>0.2</v>
      </c>
      <c r="N34" s="681">
        <v>0.2</v>
      </c>
      <c r="O34" s="681">
        <v>0.2</v>
      </c>
      <c r="P34" s="41">
        <v>0.2</v>
      </c>
      <c r="Q34" s="41">
        <v>0.2</v>
      </c>
      <c r="R34" s="41">
        <v>0</v>
      </c>
      <c r="S34" s="143">
        <f t="shared" si="0"/>
        <v>1</v>
      </c>
      <c r="T34" s="561"/>
      <c r="U34" s="569">
        <v>0.05</v>
      </c>
      <c r="V34" s="711" t="s">
        <v>269</v>
      </c>
      <c r="W34" s="223"/>
    </row>
    <row r="35" spans="1:23" s="13" customFormat="1" ht="39" customHeight="1" thickBot="1">
      <c r="A35" s="547"/>
      <c r="B35" s="574"/>
      <c r="C35" s="731"/>
      <c r="D35" s="566"/>
      <c r="E35" s="566"/>
      <c r="F35" s="144" t="s">
        <v>29</v>
      </c>
      <c r="G35" s="691">
        <v>0</v>
      </c>
      <c r="H35" s="691">
        <v>0</v>
      </c>
      <c r="I35" s="691">
        <v>0</v>
      </c>
      <c r="J35" s="691">
        <v>0</v>
      </c>
      <c r="K35" s="691">
        <v>0</v>
      </c>
      <c r="L35" s="691">
        <v>0</v>
      </c>
      <c r="M35" s="691">
        <v>0</v>
      </c>
      <c r="N35" s="691">
        <v>0</v>
      </c>
      <c r="O35" s="691">
        <v>0</v>
      </c>
      <c r="P35" s="42"/>
      <c r="Q35" s="42"/>
      <c r="R35" s="42"/>
      <c r="S35" s="144">
        <f t="shared" si="0"/>
        <v>0</v>
      </c>
      <c r="T35" s="561"/>
      <c r="U35" s="570"/>
      <c r="V35" s="708"/>
      <c r="W35" s="223"/>
    </row>
    <row r="36" spans="1:23" s="13" customFormat="1" ht="39" customHeight="1">
      <c r="A36" s="547"/>
      <c r="B36" s="574"/>
      <c r="C36" s="730" t="s">
        <v>175</v>
      </c>
      <c r="D36" s="568" t="s">
        <v>94</v>
      </c>
      <c r="E36" s="568"/>
      <c r="F36" s="143" t="s">
        <v>28</v>
      </c>
      <c r="G36" s="691">
        <v>0</v>
      </c>
      <c r="H36" s="691">
        <v>0</v>
      </c>
      <c r="I36" s="691">
        <v>0.15</v>
      </c>
      <c r="J36" s="691">
        <v>0.15</v>
      </c>
      <c r="K36" s="691">
        <v>0.15</v>
      </c>
      <c r="L36" s="691">
        <v>0.15</v>
      </c>
      <c r="M36" s="691">
        <v>0</v>
      </c>
      <c r="N36" s="691">
        <v>0.1</v>
      </c>
      <c r="O36" s="691">
        <v>0.1</v>
      </c>
      <c r="P36" s="42">
        <v>0.1</v>
      </c>
      <c r="Q36" s="42">
        <v>0.1</v>
      </c>
      <c r="R36" s="42">
        <v>0</v>
      </c>
      <c r="S36" s="143">
        <f t="shared" si="0"/>
        <v>0.9999999999999999</v>
      </c>
      <c r="T36" s="561"/>
      <c r="U36" s="569">
        <v>0.05</v>
      </c>
      <c r="V36" s="711" t="s">
        <v>267</v>
      </c>
      <c r="W36" s="223"/>
    </row>
    <row r="37" spans="1:23" s="13" customFormat="1" ht="39" customHeight="1" thickBot="1">
      <c r="A37" s="547"/>
      <c r="B37" s="574"/>
      <c r="C37" s="731"/>
      <c r="D37" s="566"/>
      <c r="E37" s="566"/>
      <c r="F37" s="144" t="s">
        <v>29</v>
      </c>
      <c r="G37" s="691">
        <v>0</v>
      </c>
      <c r="H37" s="691">
        <v>0</v>
      </c>
      <c r="I37" s="691">
        <v>0.15</v>
      </c>
      <c r="J37" s="691">
        <v>0.15</v>
      </c>
      <c r="K37" s="691">
        <v>0.15</v>
      </c>
      <c r="L37" s="691">
        <v>0.15</v>
      </c>
      <c r="M37" s="691">
        <v>0</v>
      </c>
      <c r="N37" s="691">
        <v>0.1</v>
      </c>
      <c r="O37" s="691">
        <v>0.1</v>
      </c>
      <c r="P37" s="42"/>
      <c r="Q37" s="42"/>
      <c r="R37" s="42"/>
      <c r="S37" s="333">
        <f t="shared" si="0"/>
        <v>0.7999999999999999</v>
      </c>
      <c r="T37" s="561"/>
      <c r="U37" s="570"/>
      <c r="V37" s="708"/>
      <c r="W37" s="223"/>
    </row>
    <row r="38" spans="1:23" s="13" customFormat="1" ht="39" customHeight="1">
      <c r="A38" s="547"/>
      <c r="B38" s="574"/>
      <c r="C38" s="730" t="s">
        <v>176</v>
      </c>
      <c r="D38" s="568" t="s">
        <v>94</v>
      </c>
      <c r="E38" s="568"/>
      <c r="F38" s="143" t="s">
        <v>28</v>
      </c>
      <c r="G38" s="691">
        <v>0</v>
      </c>
      <c r="H38" s="691">
        <v>0.17</v>
      </c>
      <c r="I38" s="691">
        <v>0.17</v>
      </c>
      <c r="J38" s="691">
        <v>0.17</v>
      </c>
      <c r="K38" s="691">
        <v>0</v>
      </c>
      <c r="L38" s="691">
        <v>0.17</v>
      </c>
      <c r="M38" s="691">
        <v>0</v>
      </c>
      <c r="N38" s="691">
        <v>0.17</v>
      </c>
      <c r="O38" s="691">
        <v>0</v>
      </c>
      <c r="P38" s="42">
        <v>0.15</v>
      </c>
      <c r="Q38" s="42">
        <v>0</v>
      </c>
      <c r="R38" s="42">
        <v>0</v>
      </c>
      <c r="S38" s="143">
        <f>SUM(G38:R38)</f>
        <v>1</v>
      </c>
      <c r="T38" s="561"/>
      <c r="U38" s="569">
        <v>0.025</v>
      </c>
      <c r="V38" s="711" t="s">
        <v>282</v>
      </c>
      <c r="W38" s="223"/>
    </row>
    <row r="39" spans="1:23" s="13" customFormat="1" ht="39" customHeight="1" thickBot="1">
      <c r="A39" s="548"/>
      <c r="B39" s="575"/>
      <c r="C39" s="731"/>
      <c r="D39" s="566"/>
      <c r="E39" s="566"/>
      <c r="F39" s="144" t="s">
        <v>29</v>
      </c>
      <c r="G39" s="692">
        <v>0</v>
      </c>
      <c r="H39" s="692">
        <v>0.17</v>
      </c>
      <c r="I39" s="692">
        <v>0.17</v>
      </c>
      <c r="J39" s="693">
        <v>0.17</v>
      </c>
      <c r="K39" s="693">
        <v>0</v>
      </c>
      <c r="L39" s="692">
        <v>0.17</v>
      </c>
      <c r="M39" s="693">
        <v>0</v>
      </c>
      <c r="N39" s="693">
        <v>0.17</v>
      </c>
      <c r="O39" s="693">
        <v>0</v>
      </c>
      <c r="P39" s="113"/>
      <c r="Q39" s="113"/>
      <c r="R39" s="113"/>
      <c r="S39" s="144">
        <f t="shared" si="0"/>
        <v>0.8500000000000001</v>
      </c>
      <c r="T39" s="562"/>
      <c r="U39" s="570"/>
      <c r="V39" s="708"/>
      <c r="W39" s="223"/>
    </row>
    <row r="40" spans="1:23" s="13" customFormat="1" ht="39" customHeight="1">
      <c r="A40" s="547" t="s">
        <v>167</v>
      </c>
      <c r="B40" s="571" t="s">
        <v>262</v>
      </c>
      <c r="C40" s="728" t="s">
        <v>177</v>
      </c>
      <c r="D40" s="560" t="s">
        <v>94</v>
      </c>
      <c r="E40" s="560"/>
      <c r="F40" s="143" t="s">
        <v>28</v>
      </c>
      <c r="G40" s="694">
        <v>0</v>
      </c>
      <c r="H40" s="694">
        <v>0</v>
      </c>
      <c r="I40" s="694">
        <v>0</v>
      </c>
      <c r="J40" s="691">
        <v>0</v>
      </c>
      <c r="K40" s="691">
        <v>0</v>
      </c>
      <c r="L40" s="691">
        <v>0</v>
      </c>
      <c r="M40" s="691">
        <v>0.17</v>
      </c>
      <c r="N40" s="691">
        <v>0.17</v>
      </c>
      <c r="O40" s="691">
        <v>0.17</v>
      </c>
      <c r="P40" s="695">
        <v>0.17</v>
      </c>
      <c r="Q40" s="695">
        <v>0.17</v>
      </c>
      <c r="R40" s="695">
        <v>0.15</v>
      </c>
      <c r="S40" s="143">
        <f t="shared" si="0"/>
        <v>1</v>
      </c>
      <c r="T40" s="561">
        <v>0.2</v>
      </c>
      <c r="U40" s="576">
        <v>0.05</v>
      </c>
      <c r="V40" s="714" t="s">
        <v>251</v>
      </c>
      <c r="W40" s="223"/>
    </row>
    <row r="41" spans="1:23" s="13" customFormat="1" ht="39" customHeight="1" thickBot="1">
      <c r="A41" s="547"/>
      <c r="B41" s="571"/>
      <c r="C41" s="731"/>
      <c r="D41" s="566"/>
      <c r="E41" s="566"/>
      <c r="F41" s="144" t="s">
        <v>29</v>
      </c>
      <c r="G41" s="681">
        <v>0</v>
      </c>
      <c r="H41" s="681">
        <v>0</v>
      </c>
      <c r="I41" s="681">
        <v>0</v>
      </c>
      <c r="J41" s="685">
        <v>0.0512</v>
      </c>
      <c r="K41" s="685">
        <v>0.0512</v>
      </c>
      <c r="L41" s="685">
        <v>0.0512</v>
      </c>
      <c r="M41" s="685">
        <v>0.1188</v>
      </c>
      <c r="N41" s="685">
        <v>0.1188</v>
      </c>
      <c r="O41" s="685">
        <v>0.1188</v>
      </c>
      <c r="P41" s="41"/>
      <c r="Q41" s="41"/>
      <c r="R41" s="41"/>
      <c r="S41" s="144">
        <f t="shared" si="0"/>
        <v>0.51</v>
      </c>
      <c r="T41" s="561"/>
      <c r="U41" s="570"/>
      <c r="V41" s="715"/>
      <c r="W41" s="223"/>
    </row>
    <row r="42" spans="1:23" s="13" customFormat="1" ht="39" customHeight="1">
      <c r="A42" s="547"/>
      <c r="B42" s="571"/>
      <c r="C42" s="730" t="s">
        <v>178</v>
      </c>
      <c r="D42" s="568" t="s">
        <v>94</v>
      </c>
      <c r="E42" s="568"/>
      <c r="F42" s="143" t="s">
        <v>28</v>
      </c>
      <c r="G42" s="696">
        <v>0.05</v>
      </c>
      <c r="H42" s="696">
        <v>0.09</v>
      </c>
      <c r="I42" s="696">
        <v>0.09</v>
      </c>
      <c r="J42" s="681">
        <v>0.09</v>
      </c>
      <c r="K42" s="681">
        <v>0.09</v>
      </c>
      <c r="L42" s="681">
        <v>0.09</v>
      </c>
      <c r="M42" s="681">
        <v>0.09</v>
      </c>
      <c r="N42" s="681">
        <v>0.09</v>
      </c>
      <c r="O42" s="681">
        <v>0.09</v>
      </c>
      <c r="P42" s="115">
        <v>0.09</v>
      </c>
      <c r="Q42" s="115">
        <v>0.09</v>
      </c>
      <c r="R42" s="115">
        <v>0.05</v>
      </c>
      <c r="S42" s="143">
        <f t="shared" si="0"/>
        <v>0.9999999999999999</v>
      </c>
      <c r="T42" s="561"/>
      <c r="U42" s="569">
        <v>0.03</v>
      </c>
      <c r="V42" s="716" t="s">
        <v>252</v>
      </c>
      <c r="W42" s="223"/>
    </row>
    <row r="43" spans="1:23" s="13" customFormat="1" ht="39" customHeight="1" thickBot="1">
      <c r="A43" s="547"/>
      <c r="B43" s="571"/>
      <c r="C43" s="731"/>
      <c r="D43" s="566"/>
      <c r="E43" s="566"/>
      <c r="F43" s="144" t="s">
        <v>29</v>
      </c>
      <c r="G43" s="681">
        <v>0.03</v>
      </c>
      <c r="H43" s="681">
        <v>0.09</v>
      </c>
      <c r="I43" s="681">
        <v>0.09</v>
      </c>
      <c r="J43" s="681">
        <v>0.1</v>
      </c>
      <c r="K43" s="681">
        <v>0.1</v>
      </c>
      <c r="L43" s="681">
        <v>0.09</v>
      </c>
      <c r="M43" s="681">
        <v>0.09</v>
      </c>
      <c r="N43" s="681">
        <v>0.09</v>
      </c>
      <c r="O43" s="681">
        <v>0.09</v>
      </c>
      <c r="P43" s="41"/>
      <c r="Q43" s="41"/>
      <c r="R43" s="41"/>
      <c r="S43" s="144">
        <f>SUM(G43:R43)</f>
        <v>0.7699999999999999</v>
      </c>
      <c r="T43" s="561"/>
      <c r="U43" s="570"/>
      <c r="V43" s="717"/>
      <c r="W43" s="223"/>
    </row>
    <row r="44" spans="1:23" s="13" customFormat="1" ht="39" customHeight="1">
      <c r="A44" s="547"/>
      <c r="B44" s="571"/>
      <c r="C44" s="730" t="s">
        <v>179</v>
      </c>
      <c r="D44" s="568" t="s">
        <v>94</v>
      </c>
      <c r="E44" s="568"/>
      <c r="F44" s="143" t="s">
        <v>28</v>
      </c>
      <c r="G44" s="696">
        <v>0</v>
      </c>
      <c r="H44" s="696">
        <v>0</v>
      </c>
      <c r="I44" s="696">
        <v>0</v>
      </c>
      <c r="J44" s="681">
        <v>0</v>
      </c>
      <c r="K44" s="681">
        <v>0</v>
      </c>
      <c r="L44" s="681">
        <v>0</v>
      </c>
      <c r="M44" s="681">
        <v>0.17</v>
      </c>
      <c r="N44" s="681">
        <v>0.17</v>
      </c>
      <c r="O44" s="681">
        <v>0.17</v>
      </c>
      <c r="P44" s="697">
        <v>0.17</v>
      </c>
      <c r="Q44" s="697">
        <v>0.17</v>
      </c>
      <c r="R44" s="697">
        <v>0.15</v>
      </c>
      <c r="S44" s="143">
        <f t="shared" si="0"/>
        <v>1</v>
      </c>
      <c r="T44" s="561"/>
      <c r="U44" s="569">
        <v>0.07</v>
      </c>
      <c r="V44" s="718" t="s">
        <v>279</v>
      </c>
      <c r="W44" s="223"/>
    </row>
    <row r="45" spans="1:23" s="13" customFormat="1" ht="39" customHeight="1" thickBot="1">
      <c r="A45" s="547"/>
      <c r="B45" s="571"/>
      <c r="C45" s="731"/>
      <c r="D45" s="566"/>
      <c r="E45" s="566"/>
      <c r="F45" s="144" t="s">
        <v>29</v>
      </c>
      <c r="G45" s="681">
        <v>0.05</v>
      </c>
      <c r="H45" s="681">
        <v>0.05</v>
      </c>
      <c r="I45" s="681">
        <v>0.05</v>
      </c>
      <c r="J45" s="681">
        <v>0</v>
      </c>
      <c r="K45" s="681">
        <v>0</v>
      </c>
      <c r="L45" s="681">
        <v>0</v>
      </c>
      <c r="M45" s="685">
        <v>0.12</v>
      </c>
      <c r="N45" s="685">
        <v>0.12</v>
      </c>
      <c r="O45" s="685">
        <v>0.12</v>
      </c>
      <c r="P45" s="41"/>
      <c r="Q45" s="41"/>
      <c r="R45" s="41"/>
      <c r="S45" s="144">
        <f t="shared" si="0"/>
        <v>0.51</v>
      </c>
      <c r="T45" s="561"/>
      <c r="U45" s="570"/>
      <c r="V45" s="719"/>
      <c r="W45" s="223"/>
    </row>
    <row r="46" spans="1:23" s="13" customFormat="1" ht="39" customHeight="1">
      <c r="A46" s="547"/>
      <c r="B46" s="571"/>
      <c r="C46" s="732" t="s">
        <v>211</v>
      </c>
      <c r="D46" s="568" t="s">
        <v>94</v>
      </c>
      <c r="E46" s="568"/>
      <c r="F46" s="143" t="s">
        <v>28</v>
      </c>
      <c r="G46" s="691">
        <v>0</v>
      </c>
      <c r="H46" s="691">
        <v>0</v>
      </c>
      <c r="I46" s="691">
        <v>0</v>
      </c>
      <c r="J46" s="691">
        <v>0</v>
      </c>
      <c r="K46" s="691">
        <v>0</v>
      </c>
      <c r="L46" s="691">
        <v>0</v>
      </c>
      <c r="M46" s="691">
        <v>0.17</v>
      </c>
      <c r="N46" s="691">
        <v>0.17</v>
      </c>
      <c r="O46" s="691">
        <v>0.17</v>
      </c>
      <c r="P46" s="42">
        <v>0.17</v>
      </c>
      <c r="Q46" s="42">
        <v>0.17</v>
      </c>
      <c r="R46" s="42">
        <v>0.15</v>
      </c>
      <c r="S46" s="143">
        <f>SUM(G46:R46)</f>
        <v>1</v>
      </c>
      <c r="T46" s="561"/>
      <c r="U46" s="569">
        <v>0.05</v>
      </c>
      <c r="V46" s="718" t="s">
        <v>265</v>
      </c>
      <c r="W46" s="223"/>
    </row>
    <row r="47" spans="1:23" s="13" customFormat="1" ht="39" customHeight="1" thickBot="1">
      <c r="A47" s="548"/>
      <c r="B47" s="572"/>
      <c r="C47" s="733"/>
      <c r="D47" s="566"/>
      <c r="E47" s="566"/>
      <c r="F47" s="144" t="s">
        <v>29</v>
      </c>
      <c r="G47" s="698">
        <v>0</v>
      </c>
      <c r="H47" s="698">
        <v>0</v>
      </c>
      <c r="I47" s="698">
        <v>0</v>
      </c>
      <c r="J47" s="698">
        <v>0</v>
      </c>
      <c r="K47" s="698">
        <v>0</v>
      </c>
      <c r="L47" s="698">
        <v>0.1</v>
      </c>
      <c r="M47" s="698">
        <v>0.1</v>
      </c>
      <c r="N47" s="698">
        <v>0.1</v>
      </c>
      <c r="O47" s="698">
        <v>0.1</v>
      </c>
      <c r="P47" s="64"/>
      <c r="Q47" s="64"/>
      <c r="R47" s="64"/>
      <c r="S47" s="144">
        <f>SUM(G47:R47)</f>
        <v>0.4</v>
      </c>
      <c r="T47" s="562"/>
      <c r="U47" s="570"/>
      <c r="V47" s="719"/>
      <c r="W47" s="223"/>
    </row>
    <row r="48" spans="1:23" s="13" customFormat="1" ht="39" customHeight="1">
      <c r="A48" s="581" t="s">
        <v>95</v>
      </c>
      <c r="B48" s="584" t="s">
        <v>87</v>
      </c>
      <c r="C48" s="730" t="s">
        <v>180</v>
      </c>
      <c r="D48" s="568" t="s">
        <v>94</v>
      </c>
      <c r="E48" s="568"/>
      <c r="F48" s="143" t="s">
        <v>28</v>
      </c>
      <c r="G48" s="696">
        <v>0.05</v>
      </c>
      <c r="H48" s="696">
        <v>0.09</v>
      </c>
      <c r="I48" s="696">
        <v>0.09</v>
      </c>
      <c r="J48" s="696">
        <v>0.09</v>
      </c>
      <c r="K48" s="696">
        <v>0.09</v>
      </c>
      <c r="L48" s="696">
        <v>0.09</v>
      </c>
      <c r="M48" s="696">
        <v>0.09</v>
      </c>
      <c r="N48" s="696">
        <v>0.09</v>
      </c>
      <c r="O48" s="696">
        <v>0.09</v>
      </c>
      <c r="P48" s="115">
        <v>0.09</v>
      </c>
      <c r="Q48" s="115">
        <v>0.09</v>
      </c>
      <c r="R48" s="115">
        <v>0.05</v>
      </c>
      <c r="S48" s="143">
        <f t="shared" si="0"/>
        <v>0.9999999999999999</v>
      </c>
      <c r="T48" s="567">
        <v>0.2</v>
      </c>
      <c r="U48" s="569">
        <v>0.025</v>
      </c>
      <c r="V48" s="711" t="s">
        <v>228</v>
      </c>
      <c r="W48" s="223"/>
    </row>
    <row r="49" spans="1:23" s="13" customFormat="1" ht="39" customHeight="1" thickBot="1">
      <c r="A49" s="582"/>
      <c r="B49" s="585"/>
      <c r="C49" s="731"/>
      <c r="D49" s="566"/>
      <c r="E49" s="566"/>
      <c r="F49" s="144" t="s">
        <v>29</v>
      </c>
      <c r="G49" s="696">
        <v>0.05</v>
      </c>
      <c r="H49" s="696">
        <v>0.09</v>
      </c>
      <c r="I49" s="696">
        <v>0.09</v>
      </c>
      <c r="J49" s="696">
        <v>0.09</v>
      </c>
      <c r="K49" s="696">
        <v>0.09</v>
      </c>
      <c r="L49" s="696">
        <v>0.09</v>
      </c>
      <c r="M49" s="696">
        <v>0.09</v>
      </c>
      <c r="N49" s="696">
        <v>0.09</v>
      </c>
      <c r="O49" s="696">
        <v>0.09</v>
      </c>
      <c r="P49" s="115"/>
      <c r="Q49" s="115"/>
      <c r="R49" s="115"/>
      <c r="S49" s="144">
        <f t="shared" si="0"/>
        <v>0.7699999999999999</v>
      </c>
      <c r="T49" s="561"/>
      <c r="U49" s="570"/>
      <c r="V49" s="708"/>
      <c r="W49" s="223"/>
    </row>
    <row r="50" spans="1:23" s="13" customFormat="1" ht="39" customHeight="1">
      <c r="A50" s="582"/>
      <c r="B50" s="585"/>
      <c r="C50" s="730" t="s">
        <v>181</v>
      </c>
      <c r="D50" s="568" t="s">
        <v>94</v>
      </c>
      <c r="E50" s="568"/>
      <c r="F50" s="143" t="s">
        <v>28</v>
      </c>
      <c r="G50" s="696">
        <v>0.05</v>
      </c>
      <c r="H50" s="696">
        <v>0.09</v>
      </c>
      <c r="I50" s="696">
        <v>0.09</v>
      </c>
      <c r="J50" s="681">
        <v>0.09</v>
      </c>
      <c r="K50" s="681">
        <v>0.09</v>
      </c>
      <c r="L50" s="681">
        <v>0.09</v>
      </c>
      <c r="M50" s="681">
        <v>0.09</v>
      </c>
      <c r="N50" s="681">
        <v>0.09</v>
      </c>
      <c r="O50" s="681">
        <v>0.09</v>
      </c>
      <c r="P50" s="115">
        <v>0.09</v>
      </c>
      <c r="Q50" s="115">
        <v>0.09</v>
      </c>
      <c r="R50" s="115">
        <v>0.05</v>
      </c>
      <c r="S50" s="143">
        <f t="shared" si="0"/>
        <v>0.9999999999999999</v>
      </c>
      <c r="T50" s="561"/>
      <c r="U50" s="569">
        <v>0.02</v>
      </c>
      <c r="V50" s="711" t="s">
        <v>276</v>
      </c>
      <c r="W50" s="223"/>
    </row>
    <row r="51" spans="1:23" s="13" customFormat="1" ht="39" customHeight="1" thickBot="1">
      <c r="A51" s="582"/>
      <c r="B51" s="585"/>
      <c r="C51" s="731"/>
      <c r="D51" s="566"/>
      <c r="E51" s="566"/>
      <c r="F51" s="144" t="s">
        <v>29</v>
      </c>
      <c r="G51" s="696">
        <v>0.05</v>
      </c>
      <c r="H51" s="696">
        <v>0.09</v>
      </c>
      <c r="I51" s="696">
        <v>0.09</v>
      </c>
      <c r="J51" s="696">
        <v>0.09</v>
      </c>
      <c r="K51" s="696">
        <v>0.09</v>
      </c>
      <c r="L51" s="696">
        <v>0.09</v>
      </c>
      <c r="M51" s="696">
        <v>0.09</v>
      </c>
      <c r="N51" s="696">
        <v>0.09</v>
      </c>
      <c r="O51" s="696">
        <v>0.09</v>
      </c>
      <c r="P51" s="115"/>
      <c r="Q51" s="115"/>
      <c r="R51" s="115"/>
      <c r="S51" s="144">
        <f t="shared" si="0"/>
        <v>0.7699999999999999</v>
      </c>
      <c r="T51" s="561"/>
      <c r="U51" s="570"/>
      <c r="V51" s="708"/>
      <c r="W51" s="223"/>
    </row>
    <row r="52" spans="1:23" s="13" customFormat="1" ht="39" customHeight="1">
      <c r="A52" s="582"/>
      <c r="B52" s="585"/>
      <c r="C52" s="730" t="s">
        <v>182</v>
      </c>
      <c r="D52" s="568" t="s">
        <v>94</v>
      </c>
      <c r="E52" s="568"/>
      <c r="F52" s="143" t="s">
        <v>28</v>
      </c>
      <c r="G52" s="696">
        <v>0.05</v>
      </c>
      <c r="H52" s="696">
        <v>0.09</v>
      </c>
      <c r="I52" s="696">
        <v>0.09</v>
      </c>
      <c r="J52" s="681">
        <v>0.09</v>
      </c>
      <c r="K52" s="681">
        <v>0.09</v>
      </c>
      <c r="L52" s="681">
        <v>0.09</v>
      </c>
      <c r="M52" s="681">
        <v>0.09</v>
      </c>
      <c r="N52" s="681">
        <v>0.09</v>
      </c>
      <c r="O52" s="681">
        <v>0.09</v>
      </c>
      <c r="P52" s="115">
        <v>0.09</v>
      </c>
      <c r="Q52" s="115">
        <v>0.09</v>
      </c>
      <c r="R52" s="115">
        <v>0.05</v>
      </c>
      <c r="S52" s="143">
        <f t="shared" si="0"/>
        <v>0.9999999999999999</v>
      </c>
      <c r="T52" s="561"/>
      <c r="U52" s="569">
        <v>0.02</v>
      </c>
      <c r="V52" s="711" t="s">
        <v>229</v>
      </c>
      <c r="W52" s="223"/>
    </row>
    <row r="53" spans="1:23" s="13" customFormat="1" ht="39" customHeight="1" thickBot="1">
      <c r="A53" s="582"/>
      <c r="B53" s="585"/>
      <c r="C53" s="731"/>
      <c r="D53" s="566"/>
      <c r="E53" s="566"/>
      <c r="F53" s="144" t="s">
        <v>29</v>
      </c>
      <c r="G53" s="681">
        <v>0.05</v>
      </c>
      <c r="H53" s="681">
        <v>0.09</v>
      </c>
      <c r="I53" s="681">
        <v>0.09</v>
      </c>
      <c r="J53" s="681">
        <v>0.09</v>
      </c>
      <c r="K53" s="681">
        <v>0.09</v>
      </c>
      <c r="L53" s="681">
        <v>0.09</v>
      </c>
      <c r="M53" s="681">
        <v>0.09</v>
      </c>
      <c r="N53" s="681">
        <v>0.09</v>
      </c>
      <c r="O53" s="681">
        <v>0.09</v>
      </c>
      <c r="P53" s="41"/>
      <c r="Q53" s="41"/>
      <c r="R53" s="41"/>
      <c r="S53" s="144">
        <f t="shared" si="0"/>
        <v>0.7699999999999999</v>
      </c>
      <c r="T53" s="561"/>
      <c r="U53" s="570"/>
      <c r="V53" s="708"/>
      <c r="W53" s="223"/>
    </row>
    <row r="54" spans="1:23" s="13" customFormat="1" ht="39" customHeight="1">
      <c r="A54" s="582"/>
      <c r="B54" s="585"/>
      <c r="C54" s="730" t="s">
        <v>183</v>
      </c>
      <c r="D54" s="568" t="s">
        <v>94</v>
      </c>
      <c r="E54" s="568"/>
      <c r="F54" s="143" t="s">
        <v>28</v>
      </c>
      <c r="G54" s="696">
        <v>0.05</v>
      </c>
      <c r="H54" s="696">
        <v>0.09</v>
      </c>
      <c r="I54" s="696">
        <v>0.09</v>
      </c>
      <c r="J54" s="681">
        <v>0.09</v>
      </c>
      <c r="K54" s="681">
        <v>0.09</v>
      </c>
      <c r="L54" s="681">
        <v>0.09</v>
      </c>
      <c r="M54" s="681">
        <v>0.09</v>
      </c>
      <c r="N54" s="681">
        <v>0.09</v>
      </c>
      <c r="O54" s="681">
        <v>0.09</v>
      </c>
      <c r="P54" s="115">
        <v>0.09</v>
      </c>
      <c r="Q54" s="115">
        <v>0.09</v>
      </c>
      <c r="R54" s="115">
        <v>0.05</v>
      </c>
      <c r="S54" s="143">
        <f t="shared" si="0"/>
        <v>0.9999999999999999</v>
      </c>
      <c r="T54" s="561"/>
      <c r="U54" s="569">
        <v>0.025</v>
      </c>
      <c r="V54" s="711" t="s">
        <v>230</v>
      </c>
      <c r="W54" s="223"/>
    </row>
    <row r="55" spans="1:23" s="13" customFormat="1" ht="39" customHeight="1" thickBot="1">
      <c r="A55" s="582"/>
      <c r="B55" s="585"/>
      <c r="C55" s="731"/>
      <c r="D55" s="566"/>
      <c r="E55" s="566"/>
      <c r="F55" s="144" t="s">
        <v>29</v>
      </c>
      <c r="G55" s="681">
        <v>0.05</v>
      </c>
      <c r="H55" s="681">
        <v>0.09</v>
      </c>
      <c r="I55" s="681">
        <v>0.09</v>
      </c>
      <c r="J55" s="681">
        <v>0.09</v>
      </c>
      <c r="K55" s="681">
        <v>0.09</v>
      </c>
      <c r="L55" s="681">
        <v>0.09</v>
      </c>
      <c r="M55" s="681">
        <v>0.09</v>
      </c>
      <c r="N55" s="681">
        <v>0.09</v>
      </c>
      <c r="O55" s="681">
        <v>0.09</v>
      </c>
      <c r="P55" s="41"/>
      <c r="Q55" s="41"/>
      <c r="R55" s="41"/>
      <c r="S55" s="144">
        <f t="shared" si="0"/>
        <v>0.7699999999999999</v>
      </c>
      <c r="T55" s="561"/>
      <c r="U55" s="570"/>
      <c r="V55" s="708"/>
      <c r="W55" s="223"/>
    </row>
    <row r="56" spans="1:23" s="13" customFormat="1" ht="39" customHeight="1">
      <c r="A56" s="582"/>
      <c r="B56" s="585"/>
      <c r="C56" s="730" t="s">
        <v>184</v>
      </c>
      <c r="D56" s="568" t="s">
        <v>94</v>
      </c>
      <c r="E56" s="568"/>
      <c r="F56" s="143" t="s">
        <v>28</v>
      </c>
      <c r="G56" s="696">
        <v>0.05</v>
      </c>
      <c r="H56" s="696">
        <v>0.09</v>
      </c>
      <c r="I56" s="696">
        <v>0.09</v>
      </c>
      <c r="J56" s="681">
        <v>0.09</v>
      </c>
      <c r="K56" s="681">
        <v>0.09</v>
      </c>
      <c r="L56" s="681">
        <v>0.09</v>
      </c>
      <c r="M56" s="681">
        <v>0.09</v>
      </c>
      <c r="N56" s="681">
        <v>0.09</v>
      </c>
      <c r="O56" s="681">
        <v>0.09</v>
      </c>
      <c r="P56" s="115">
        <v>0.09</v>
      </c>
      <c r="Q56" s="115">
        <v>0.09</v>
      </c>
      <c r="R56" s="115">
        <v>0.05</v>
      </c>
      <c r="S56" s="143">
        <f t="shared" si="0"/>
        <v>0.9999999999999999</v>
      </c>
      <c r="T56" s="561"/>
      <c r="U56" s="569">
        <v>0.03</v>
      </c>
      <c r="V56" s="711" t="s">
        <v>277</v>
      </c>
      <c r="W56" s="223"/>
    </row>
    <row r="57" spans="1:23" s="13" customFormat="1" ht="39" customHeight="1" thickBot="1">
      <c r="A57" s="582"/>
      <c r="B57" s="585"/>
      <c r="C57" s="731"/>
      <c r="D57" s="566"/>
      <c r="E57" s="566"/>
      <c r="F57" s="144" t="s">
        <v>29</v>
      </c>
      <c r="G57" s="681">
        <v>0.05</v>
      </c>
      <c r="H57" s="681">
        <v>0.09</v>
      </c>
      <c r="I57" s="681">
        <v>0.09</v>
      </c>
      <c r="J57" s="681">
        <v>0.09</v>
      </c>
      <c r="K57" s="681">
        <v>0.09</v>
      </c>
      <c r="L57" s="681">
        <v>0.09</v>
      </c>
      <c r="M57" s="681">
        <v>0.09</v>
      </c>
      <c r="N57" s="681">
        <v>0.09</v>
      </c>
      <c r="O57" s="681">
        <v>0.09</v>
      </c>
      <c r="P57" s="41"/>
      <c r="Q57" s="41"/>
      <c r="R57" s="41"/>
      <c r="S57" s="144">
        <f t="shared" si="0"/>
        <v>0.7699999999999999</v>
      </c>
      <c r="T57" s="561"/>
      <c r="U57" s="570"/>
      <c r="V57" s="720"/>
      <c r="W57" s="223"/>
    </row>
    <row r="58" spans="1:23" s="13" customFormat="1" ht="39" customHeight="1">
      <c r="A58" s="582"/>
      <c r="B58" s="585"/>
      <c r="C58" s="730" t="s">
        <v>186</v>
      </c>
      <c r="D58" s="568" t="s">
        <v>94</v>
      </c>
      <c r="E58" s="568"/>
      <c r="F58" s="143" t="s">
        <v>28</v>
      </c>
      <c r="G58" s="696">
        <v>0.05</v>
      </c>
      <c r="H58" s="696">
        <v>0.09</v>
      </c>
      <c r="I58" s="696">
        <v>0.09</v>
      </c>
      <c r="J58" s="681">
        <v>0.09</v>
      </c>
      <c r="K58" s="681">
        <v>0.09</v>
      </c>
      <c r="L58" s="681">
        <v>0.09</v>
      </c>
      <c r="M58" s="681">
        <v>0.09</v>
      </c>
      <c r="N58" s="681">
        <v>0.09</v>
      </c>
      <c r="O58" s="681">
        <v>0.09</v>
      </c>
      <c r="P58" s="115">
        <v>0.09</v>
      </c>
      <c r="Q58" s="115">
        <v>0.09</v>
      </c>
      <c r="R58" s="115">
        <v>0.05</v>
      </c>
      <c r="S58" s="143">
        <f t="shared" si="0"/>
        <v>0.9999999999999999</v>
      </c>
      <c r="T58" s="561"/>
      <c r="U58" s="569">
        <v>0.02</v>
      </c>
      <c r="V58" s="711" t="s">
        <v>231</v>
      </c>
      <c r="W58" s="223"/>
    </row>
    <row r="59" spans="1:23" s="13" customFormat="1" ht="39" customHeight="1" thickBot="1">
      <c r="A59" s="582"/>
      <c r="B59" s="585"/>
      <c r="C59" s="731"/>
      <c r="D59" s="566"/>
      <c r="E59" s="566"/>
      <c r="F59" s="144" t="s">
        <v>29</v>
      </c>
      <c r="G59" s="681">
        <v>0.05</v>
      </c>
      <c r="H59" s="681">
        <v>0.09</v>
      </c>
      <c r="I59" s="681">
        <v>0.09</v>
      </c>
      <c r="J59" s="681">
        <v>0.09</v>
      </c>
      <c r="K59" s="681">
        <v>0.09</v>
      </c>
      <c r="L59" s="681">
        <v>0.09</v>
      </c>
      <c r="M59" s="681">
        <v>0.09</v>
      </c>
      <c r="N59" s="681">
        <v>0.09</v>
      </c>
      <c r="O59" s="681">
        <v>0.09</v>
      </c>
      <c r="P59" s="41"/>
      <c r="Q59" s="41"/>
      <c r="R59" s="41"/>
      <c r="S59" s="144">
        <f t="shared" si="0"/>
        <v>0.7699999999999999</v>
      </c>
      <c r="T59" s="561"/>
      <c r="U59" s="570"/>
      <c r="V59" s="707"/>
      <c r="W59" s="223"/>
    </row>
    <row r="60" spans="1:23" s="13" customFormat="1" ht="39" customHeight="1">
      <c r="A60" s="582"/>
      <c r="B60" s="585"/>
      <c r="C60" s="730" t="s">
        <v>185</v>
      </c>
      <c r="D60" s="568" t="s">
        <v>94</v>
      </c>
      <c r="E60" s="568"/>
      <c r="F60" s="143" t="s">
        <v>28</v>
      </c>
      <c r="G60" s="696">
        <v>0.05</v>
      </c>
      <c r="H60" s="696">
        <v>0.09</v>
      </c>
      <c r="I60" s="696">
        <v>0.09</v>
      </c>
      <c r="J60" s="681">
        <v>0.09</v>
      </c>
      <c r="K60" s="681">
        <v>0.09</v>
      </c>
      <c r="L60" s="681">
        <v>0.09</v>
      </c>
      <c r="M60" s="681">
        <v>0.09</v>
      </c>
      <c r="N60" s="681">
        <v>0.09</v>
      </c>
      <c r="O60" s="681">
        <v>0.09</v>
      </c>
      <c r="P60" s="115">
        <v>0.09</v>
      </c>
      <c r="Q60" s="115">
        <v>0.09</v>
      </c>
      <c r="R60" s="115">
        <v>0.05</v>
      </c>
      <c r="S60" s="143">
        <f t="shared" si="0"/>
        <v>0.9999999999999999</v>
      </c>
      <c r="T60" s="561"/>
      <c r="U60" s="569">
        <v>0.025</v>
      </c>
      <c r="V60" s="711" t="s">
        <v>232</v>
      </c>
      <c r="W60" s="223"/>
    </row>
    <row r="61" spans="1:23" s="13" customFormat="1" ht="39" customHeight="1" thickBot="1">
      <c r="A61" s="582"/>
      <c r="B61" s="585"/>
      <c r="C61" s="731"/>
      <c r="D61" s="566"/>
      <c r="E61" s="566"/>
      <c r="F61" s="144" t="s">
        <v>29</v>
      </c>
      <c r="G61" s="681">
        <v>0.05</v>
      </c>
      <c r="H61" s="681">
        <v>0.09</v>
      </c>
      <c r="I61" s="681">
        <v>0.09</v>
      </c>
      <c r="J61" s="696">
        <v>0.09</v>
      </c>
      <c r="K61" s="696">
        <v>0.09</v>
      </c>
      <c r="L61" s="696">
        <v>0.09</v>
      </c>
      <c r="M61" s="681">
        <v>0.09</v>
      </c>
      <c r="N61" s="681">
        <v>0.09</v>
      </c>
      <c r="O61" s="681">
        <v>0.09</v>
      </c>
      <c r="P61" s="41"/>
      <c r="Q61" s="41"/>
      <c r="R61" s="41"/>
      <c r="S61" s="144">
        <f t="shared" si="0"/>
        <v>0.7699999999999999</v>
      </c>
      <c r="T61" s="561"/>
      <c r="U61" s="570"/>
      <c r="V61" s="720"/>
      <c r="W61" s="223"/>
    </row>
    <row r="62" spans="1:23" s="13" customFormat="1" ht="39" customHeight="1">
      <c r="A62" s="582"/>
      <c r="B62" s="585"/>
      <c r="C62" s="730" t="s">
        <v>187</v>
      </c>
      <c r="D62" s="568" t="s">
        <v>94</v>
      </c>
      <c r="E62" s="568"/>
      <c r="F62" s="143" t="s">
        <v>28</v>
      </c>
      <c r="G62" s="696">
        <v>0.05</v>
      </c>
      <c r="H62" s="696">
        <v>0.09</v>
      </c>
      <c r="I62" s="696">
        <v>0.09</v>
      </c>
      <c r="J62" s="681">
        <v>0.09</v>
      </c>
      <c r="K62" s="681">
        <v>0.09</v>
      </c>
      <c r="L62" s="681">
        <v>0.09</v>
      </c>
      <c r="M62" s="681">
        <v>0.09</v>
      </c>
      <c r="N62" s="681">
        <v>0.09</v>
      </c>
      <c r="O62" s="681">
        <v>0.09</v>
      </c>
      <c r="P62" s="115">
        <v>0.09</v>
      </c>
      <c r="Q62" s="115">
        <v>0.09</v>
      </c>
      <c r="R62" s="115">
        <v>0.05</v>
      </c>
      <c r="S62" s="143">
        <f t="shared" si="0"/>
        <v>0.9999999999999999</v>
      </c>
      <c r="T62" s="561"/>
      <c r="U62" s="569">
        <v>0.02</v>
      </c>
      <c r="V62" s="711" t="s">
        <v>233</v>
      </c>
      <c r="W62" s="223"/>
    </row>
    <row r="63" spans="1:23" s="13" customFormat="1" ht="39" customHeight="1" thickBot="1">
      <c r="A63" s="582"/>
      <c r="B63" s="585"/>
      <c r="C63" s="731"/>
      <c r="D63" s="566"/>
      <c r="E63" s="566"/>
      <c r="F63" s="144" t="s">
        <v>29</v>
      </c>
      <c r="G63" s="681">
        <v>0.05</v>
      </c>
      <c r="H63" s="681">
        <v>0.09</v>
      </c>
      <c r="I63" s="681">
        <v>0.09</v>
      </c>
      <c r="J63" s="696">
        <v>0.09</v>
      </c>
      <c r="K63" s="696">
        <v>0.09</v>
      </c>
      <c r="L63" s="696">
        <v>0.09</v>
      </c>
      <c r="M63" s="681">
        <v>0.09</v>
      </c>
      <c r="N63" s="681">
        <v>0.09</v>
      </c>
      <c r="O63" s="681">
        <v>0.09</v>
      </c>
      <c r="P63" s="41"/>
      <c r="Q63" s="41"/>
      <c r="R63" s="41"/>
      <c r="S63" s="144">
        <f t="shared" si="0"/>
        <v>0.7699999999999999</v>
      </c>
      <c r="T63" s="561"/>
      <c r="U63" s="570"/>
      <c r="V63" s="708"/>
      <c r="W63" s="223"/>
    </row>
    <row r="64" spans="1:23" s="13" customFormat="1" ht="39" customHeight="1">
      <c r="A64" s="582"/>
      <c r="B64" s="585"/>
      <c r="C64" s="730" t="s">
        <v>263</v>
      </c>
      <c r="D64" s="568" t="s">
        <v>94</v>
      </c>
      <c r="E64" s="568"/>
      <c r="F64" s="143" t="s">
        <v>28</v>
      </c>
      <c r="G64" s="696">
        <v>0.05</v>
      </c>
      <c r="H64" s="696">
        <v>0.09</v>
      </c>
      <c r="I64" s="696">
        <v>0.09</v>
      </c>
      <c r="J64" s="681">
        <v>0.09</v>
      </c>
      <c r="K64" s="681">
        <v>0.09</v>
      </c>
      <c r="L64" s="681">
        <v>0.09</v>
      </c>
      <c r="M64" s="681">
        <v>0.09</v>
      </c>
      <c r="N64" s="681">
        <v>0.09</v>
      </c>
      <c r="O64" s="681">
        <v>0.09</v>
      </c>
      <c r="P64" s="115">
        <v>0.09</v>
      </c>
      <c r="Q64" s="115">
        <v>0.09</v>
      </c>
      <c r="R64" s="115">
        <v>0.05</v>
      </c>
      <c r="S64" s="143">
        <f t="shared" si="0"/>
        <v>0.9999999999999999</v>
      </c>
      <c r="T64" s="561"/>
      <c r="U64" s="569">
        <v>0.015</v>
      </c>
      <c r="V64" s="711" t="s">
        <v>234</v>
      </c>
      <c r="W64" s="223"/>
    </row>
    <row r="65" spans="1:23" s="13" customFormat="1" ht="39" customHeight="1" thickBot="1">
      <c r="A65" s="582"/>
      <c r="B65" s="586"/>
      <c r="C65" s="731"/>
      <c r="D65" s="566"/>
      <c r="E65" s="566"/>
      <c r="F65" s="144" t="s">
        <v>29</v>
      </c>
      <c r="G65" s="693">
        <v>0.05</v>
      </c>
      <c r="H65" s="693">
        <v>0.09</v>
      </c>
      <c r="I65" s="693">
        <v>0.09</v>
      </c>
      <c r="J65" s="693">
        <v>0.09</v>
      </c>
      <c r="K65" s="693">
        <v>0.09</v>
      </c>
      <c r="L65" s="693">
        <v>0.09</v>
      </c>
      <c r="M65" s="693">
        <v>0.09</v>
      </c>
      <c r="N65" s="693">
        <v>0.09</v>
      </c>
      <c r="O65" s="693">
        <v>0.09</v>
      </c>
      <c r="P65" s="114"/>
      <c r="Q65" s="114"/>
      <c r="R65" s="114"/>
      <c r="S65" s="144">
        <f t="shared" si="0"/>
        <v>0.7699999999999999</v>
      </c>
      <c r="T65" s="562"/>
      <c r="U65" s="570"/>
      <c r="V65" s="720"/>
      <c r="W65" s="223"/>
    </row>
    <row r="66" spans="1:23" s="13" customFormat="1" ht="39" customHeight="1">
      <c r="A66" s="582"/>
      <c r="B66" s="584" t="s">
        <v>88</v>
      </c>
      <c r="C66" s="730" t="s">
        <v>188</v>
      </c>
      <c r="D66" s="568" t="s">
        <v>94</v>
      </c>
      <c r="E66" s="568"/>
      <c r="F66" s="143" t="s">
        <v>28</v>
      </c>
      <c r="G66" s="694">
        <v>0.05</v>
      </c>
      <c r="H66" s="694">
        <v>0.09</v>
      </c>
      <c r="I66" s="694">
        <v>0.09</v>
      </c>
      <c r="J66" s="691">
        <v>0.09</v>
      </c>
      <c r="K66" s="691">
        <v>0.09</v>
      </c>
      <c r="L66" s="691">
        <v>0.09</v>
      </c>
      <c r="M66" s="691">
        <v>0.09</v>
      </c>
      <c r="N66" s="691">
        <v>0.09</v>
      </c>
      <c r="O66" s="691">
        <v>0.09</v>
      </c>
      <c r="P66" s="695">
        <v>0.09</v>
      </c>
      <c r="Q66" s="695">
        <v>0.09</v>
      </c>
      <c r="R66" s="695">
        <v>0.05</v>
      </c>
      <c r="S66" s="143">
        <f t="shared" si="0"/>
        <v>0.9999999999999999</v>
      </c>
      <c r="T66" s="567">
        <v>0.15</v>
      </c>
      <c r="U66" s="569">
        <v>0.06</v>
      </c>
      <c r="V66" s="721" t="s">
        <v>235</v>
      </c>
      <c r="W66" s="223"/>
    </row>
    <row r="67" spans="1:23" s="13" customFormat="1" ht="39" customHeight="1" thickBot="1">
      <c r="A67" s="582"/>
      <c r="B67" s="585"/>
      <c r="C67" s="731"/>
      <c r="D67" s="566"/>
      <c r="E67" s="566"/>
      <c r="F67" s="144" t="s">
        <v>29</v>
      </c>
      <c r="G67" s="681">
        <v>0.05</v>
      </c>
      <c r="H67" s="681">
        <v>0.09</v>
      </c>
      <c r="I67" s="681">
        <v>0.09</v>
      </c>
      <c r="J67" s="681">
        <v>0.09</v>
      </c>
      <c r="K67" s="681">
        <v>0.09</v>
      </c>
      <c r="L67" s="681">
        <v>0.09</v>
      </c>
      <c r="M67" s="681">
        <v>0.09</v>
      </c>
      <c r="N67" s="681">
        <v>0.09</v>
      </c>
      <c r="O67" s="681">
        <v>0.09</v>
      </c>
      <c r="P67" s="41"/>
      <c r="Q67" s="41"/>
      <c r="R67" s="41"/>
      <c r="S67" s="144">
        <f t="shared" si="0"/>
        <v>0.7699999999999999</v>
      </c>
      <c r="T67" s="561"/>
      <c r="U67" s="570"/>
      <c r="V67" s="722"/>
      <c r="W67" s="223"/>
    </row>
    <row r="68" spans="1:23" s="13" customFormat="1" ht="39" customHeight="1">
      <c r="A68" s="582"/>
      <c r="B68" s="585"/>
      <c r="C68" s="730" t="s">
        <v>189</v>
      </c>
      <c r="D68" s="568" t="s">
        <v>94</v>
      </c>
      <c r="E68" s="568"/>
      <c r="F68" s="143" t="s">
        <v>28</v>
      </c>
      <c r="G68" s="696">
        <v>0.05</v>
      </c>
      <c r="H68" s="696">
        <v>0.09</v>
      </c>
      <c r="I68" s="696">
        <v>0.09</v>
      </c>
      <c r="J68" s="681">
        <v>0.09</v>
      </c>
      <c r="K68" s="681">
        <v>0.09</v>
      </c>
      <c r="L68" s="681">
        <v>0.09</v>
      </c>
      <c r="M68" s="681">
        <v>0.09</v>
      </c>
      <c r="N68" s="681">
        <v>0.09</v>
      </c>
      <c r="O68" s="681">
        <v>0.09</v>
      </c>
      <c r="P68" s="115">
        <v>0.09</v>
      </c>
      <c r="Q68" s="115">
        <v>0.09</v>
      </c>
      <c r="R68" s="115">
        <v>0.05</v>
      </c>
      <c r="S68" s="143">
        <f t="shared" si="0"/>
        <v>0.9999999999999999</v>
      </c>
      <c r="T68" s="561"/>
      <c r="U68" s="569">
        <v>0.05</v>
      </c>
      <c r="V68" s="721" t="s">
        <v>236</v>
      </c>
      <c r="W68" s="223"/>
    </row>
    <row r="69" spans="1:23" s="13" customFormat="1" ht="39" customHeight="1" thickBot="1">
      <c r="A69" s="582"/>
      <c r="B69" s="585"/>
      <c r="C69" s="731"/>
      <c r="D69" s="566"/>
      <c r="E69" s="566"/>
      <c r="F69" s="144" t="s">
        <v>29</v>
      </c>
      <c r="G69" s="696">
        <v>0.05</v>
      </c>
      <c r="H69" s="696">
        <v>0.09</v>
      </c>
      <c r="I69" s="696">
        <v>0.09</v>
      </c>
      <c r="J69" s="683">
        <v>0.09</v>
      </c>
      <c r="K69" s="683">
        <v>0.09</v>
      </c>
      <c r="L69" s="683">
        <v>0.09</v>
      </c>
      <c r="M69" s="683">
        <v>0.09</v>
      </c>
      <c r="N69" s="683">
        <v>0.09</v>
      </c>
      <c r="O69" s="683">
        <v>0.09</v>
      </c>
      <c r="P69" s="115"/>
      <c r="Q69" s="115"/>
      <c r="R69" s="115"/>
      <c r="S69" s="144">
        <f t="shared" si="0"/>
        <v>0.7699999999999999</v>
      </c>
      <c r="T69" s="561"/>
      <c r="U69" s="570"/>
      <c r="V69" s="722"/>
      <c r="W69" s="223"/>
    </row>
    <row r="70" spans="1:23" s="13" customFormat="1" ht="39" customHeight="1">
      <c r="A70" s="582"/>
      <c r="B70" s="585"/>
      <c r="C70" s="730" t="s">
        <v>190</v>
      </c>
      <c r="D70" s="568" t="s">
        <v>94</v>
      </c>
      <c r="E70" s="568"/>
      <c r="F70" s="143" t="s">
        <v>28</v>
      </c>
      <c r="G70" s="696">
        <v>0.05</v>
      </c>
      <c r="H70" s="696">
        <v>0.09</v>
      </c>
      <c r="I70" s="696">
        <v>0.09</v>
      </c>
      <c r="J70" s="681">
        <v>0.09</v>
      </c>
      <c r="K70" s="681">
        <v>0.09</v>
      </c>
      <c r="L70" s="681">
        <v>0.09</v>
      </c>
      <c r="M70" s="681">
        <v>0.09</v>
      </c>
      <c r="N70" s="681">
        <v>0.09</v>
      </c>
      <c r="O70" s="681">
        <v>0.09</v>
      </c>
      <c r="P70" s="115">
        <v>0.09</v>
      </c>
      <c r="Q70" s="115">
        <v>0.09</v>
      </c>
      <c r="R70" s="115">
        <v>0.05</v>
      </c>
      <c r="S70" s="143">
        <f>SUM(G70:R70)</f>
        <v>0.9999999999999999</v>
      </c>
      <c r="T70" s="561"/>
      <c r="U70" s="569">
        <v>0.04</v>
      </c>
      <c r="V70" s="721" t="s">
        <v>237</v>
      </c>
      <c r="W70" s="223"/>
    </row>
    <row r="71" spans="1:23" s="13" customFormat="1" ht="39" customHeight="1" thickBot="1">
      <c r="A71" s="583"/>
      <c r="B71" s="586"/>
      <c r="C71" s="731"/>
      <c r="D71" s="566"/>
      <c r="E71" s="566"/>
      <c r="F71" s="144" t="s">
        <v>29</v>
      </c>
      <c r="G71" s="699">
        <v>0.05</v>
      </c>
      <c r="H71" s="699">
        <v>0.09</v>
      </c>
      <c r="I71" s="699">
        <v>0.09</v>
      </c>
      <c r="J71" s="693">
        <v>0.09</v>
      </c>
      <c r="K71" s="693">
        <v>0.09</v>
      </c>
      <c r="L71" s="693">
        <v>0.09</v>
      </c>
      <c r="M71" s="700">
        <v>0.09</v>
      </c>
      <c r="N71" s="700">
        <v>0.09</v>
      </c>
      <c r="O71" s="700">
        <v>0.09</v>
      </c>
      <c r="P71" s="137"/>
      <c r="Q71" s="137"/>
      <c r="R71" s="137"/>
      <c r="S71" s="144">
        <f>SUM(G71:R71)</f>
        <v>0.7699999999999999</v>
      </c>
      <c r="T71" s="562"/>
      <c r="U71" s="570"/>
      <c r="V71" s="722"/>
      <c r="W71" s="223"/>
    </row>
    <row r="72" spans="1:60" s="15" customFormat="1" ht="39" customHeight="1" thickBot="1">
      <c r="A72" s="579" t="s">
        <v>30</v>
      </c>
      <c r="B72" s="580"/>
      <c r="C72" s="580"/>
      <c r="D72" s="580"/>
      <c r="E72" s="580"/>
      <c r="F72" s="580"/>
      <c r="G72" s="580"/>
      <c r="H72" s="580"/>
      <c r="I72" s="580"/>
      <c r="J72" s="580"/>
      <c r="K72" s="580"/>
      <c r="L72" s="580"/>
      <c r="M72" s="580"/>
      <c r="N72" s="580"/>
      <c r="O72" s="580"/>
      <c r="P72" s="580"/>
      <c r="Q72" s="580"/>
      <c r="R72" s="580"/>
      <c r="S72" s="580"/>
      <c r="T72" s="164">
        <f>SUM(T8:T71)</f>
        <v>1</v>
      </c>
      <c r="U72" s="164">
        <f>SUM(U8:U71)</f>
        <v>1.0000000000000004</v>
      </c>
      <c r="V72" s="180"/>
      <c r="W72" s="223"/>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row>
    <row r="73" spans="1:60" s="15" customFormat="1" ht="39" customHeight="1">
      <c r="A73" s="16"/>
      <c r="B73" s="16"/>
      <c r="C73" s="317"/>
      <c r="D73" s="16"/>
      <c r="E73" s="16"/>
      <c r="F73" s="16"/>
      <c r="G73" s="322"/>
      <c r="H73" s="322"/>
      <c r="I73" s="322"/>
      <c r="J73" s="322"/>
      <c r="K73" s="322"/>
      <c r="L73" s="322"/>
      <c r="M73" s="322"/>
      <c r="N73" s="322"/>
      <c r="O73" s="322"/>
      <c r="P73" s="17"/>
      <c r="Q73" s="17"/>
      <c r="R73" s="17"/>
      <c r="S73" s="17"/>
      <c r="T73" s="18"/>
      <c r="U73" s="18"/>
      <c r="V73" s="181"/>
      <c r="W73" s="223"/>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row>
    <row r="74" spans="1:21" ht="39" customHeight="1">
      <c r="A74" s="13"/>
      <c r="B74" s="13"/>
      <c r="C74" s="318"/>
      <c r="D74" s="13"/>
      <c r="E74" s="13"/>
      <c r="F74" s="13"/>
      <c r="G74" s="323"/>
      <c r="H74" s="323"/>
      <c r="I74" s="323"/>
      <c r="J74" s="323"/>
      <c r="K74" s="323"/>
      <c r="L74" s="323"/>
      <c r="M74" s="323"/>
      <c r="N74" s="324"/>
      <c r="O74" s="324"/>
      <c r="P74" s="19"/>
      <c r="Q74" s="19"/>
      <c r="R74" s="19"/>
      <c r="S74" s="19"/>
      <c r="T74" s="19"/>
      <c r="U74" s="19"/>
    </row>
    <row r="75" spans="1:60" ht="39" customHeight="1">
      <c r="A75" s="165" t="s">
        <v>201</v>
      </c>
      <c r="B75" s="4"/>
      <c r="C75" s="319"/>
      <c r="D75" s="4"/>
      <c r="E75" s="4"/>
      <c r="F75" s="4"/>
      <c r="G75" s="319"/>
      <c r="H75" s="325"/>
      <c r="I75" s="323"/>
      <c r="J75" s="323"/>
      <c r="K75" s="323"/>
      <c r="L75" s="323"/>
      <c r="M75" s="323"/>
      <c r="N75" s="324"/>
      <c r="O75" s="324"/>
      <c r="P75" s="19"/>
      <c r="Q75" s="19"/>
      <c r="R75" s="19"/>
      <c r="S75" s="19"/>
      <c r="T75" s="19"/>
      <c r="U75" s="1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row>
    <row r="76" spans="1:60" ht="39" customHeight="1">
      <c r="A76" s="176" t="s">
        <v>202</v>
      </c>
      <c r="B76" s="577" t="s">
        <v>203</v>
      </c>
      <c r="C76" s="577"/>
      <c r="D76" s="577"/>
      <c r="E76" s="577"/>
      <c r="F76" s="577"/>
      <c r="G76" s="577"/>
      <c r="H76" s="577"/>
      <c r="I76" s="499" t="s">
        <v>204</v>
      </c>
      <c r="J76" s="499"/>
      <c r="K76" s="499"/>
      <c r="L76" s="499"/>
      <c r="M76" s="499"/>
      <c r="N76" s="499"/>
      <c r="O76" s="499"/>
      <c r="P76" s="19"/>
      <c r="Q76" s="19"/>
      <c r="R76" s="19"/>
      <c r="S76" s="19"/>
      <c r="T76" s="19"/>
      <c r="U76" s="1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row>
    <row r="77" spans="1:60" ht="39" customHeight="1">
      <c r="A77" s="177">
        <v>11</v>
      </c>
      <c r="B77" s="452" t="s">
        <v>205</v>
      </c>
      <c r="C77" s="452"/>
      <c r="D77" s="452"/>
      <c r="E77" s="452"/>
      <c r="F77" s="452"/>
      <c r="G77" s="452"/>
      <c r="H77" s="452"/>
      <c r="I77" s="578" t="s">
        <v>206</v>
      </c>
      <c r="J77" s="578"/>
      <c r="K77" s="578"/>
      <c r="L77" s="578"/>
      <c r="M77" s="578"/>
      <c r="N77" s="578"/>
      <c r="O77" s="578"/>
      <c r="P77" s="19"/>
      <c r="Q77" s="19"/>
      <c r="R77" s="19"/>
      <c r="S77" s="19"/>
      <c r="T77" s="19"/>
      <c r="U77" s="1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row>
    <row r="78" spans="1:21" ht="39" customHeight="1">
      <c r="A78" s="13"/>
      <c r="B78" s="13"/>
      <c r="C78" s="318"/>
      <c r="D78" s="13"/>
      <c r="E78" s="13"/>
      <c r="F78" s="13"/>
      <c r="G78" s="323"/>
      <c r="H78" s="323"/>
      <c r="I78" s="323"/>
      <c r="J78" s="323"/>
      <c r="K78" s="323"/>
      <c r="L78" s="323"/>
      <c r="M78" s="323"/>
      <c r="N78" s="324"/>
      <c r="O78" s="324"/>
      <c r="P78" s="19"/>
      <c r="Q78" s="19"/>
      <c r="R78" s="19"/>
      <c r="S78" s="19"/>
      <c r="T78" s="19"/>
      <c r="U78" s="19"/>
    </row>
    <row r="79" spans="1:21" ht="39" customHeight="1">
      <c r="A79" s="13"/>
      <c r="B79" s="13"/>
      <c r="C79" s="318"/>
      <c r="D79" s="13"/>
      <c r="E79" s="13"/>
      <c r="F79" s="13"/>
      <c r="G79" s="323"/>
      <c r="H79" s="323"/>
      <c r="I79" s="323"/>
      <c r="J79" s="323"/>
      <c r="K79" s="323"/>
      <c r="L79" s="323"/>
      <c r="M79" s="323"/>
      <c r="N79" s="324"/>
      <c r="O79" s="324"/>
      <c r="P79" s="19"/>
      <c r="Q79" s="19"/>
      <c r="R79" s="19"/>
      <c r="S79" s="19"/>
      <c r="T79" s="19"/>
      <c r="U79" s="19"/>
    </row>
    <row r="80" spans="1:21" ht="39" customHeight="1">
      <c r="A80" s="13"/>
      <c r="B80" s="13"/>
      <c r="C80" s="318"/>
      <c r="D80" s="13"/>
      <c r="E80" s="13"/>
      <c r="F80" s="13"/>
      <c r="G80" s="323"/>
      <c r="H80" s="323"/>
      <c r="I80" s="323"/>
      <c r="J80" s="323"/>
      <c r="K80" s="323"/>
      <c r="L80" s="323"/>
      <c r="M80" s="323"/>
      <c r="N80" s="324"/>
      <c r="O80" s="324"/>
      <c r="P80" s="19"/>
      <c r="Q80" s="19"/>
      <c r="R80" s="19"/>
      <c r="S80" s="19"/>
      <c r="T80" s="19"/>
      <c r="U80" s="19"/>
    </row>
    <row r="81" spans="1:21" ht="39" customHeight="1">
      <c r="A81" s="13"/>
      <c r="B81" s="13"/>
      <c r="C81" s="318"/>
      <c r="D81" s="13"/>
      <c r="E81" s="13"/>
      <c r="F81" s="13"/>
      <c r="G81" s="323"/>
      <c r="H81" s="323"/>
      <c r="I81" s="323"/>
      <c r="J81" s="323"/>
      <c r="K81" s="323"/>
      <c r="L81" s="323"/>
      <c r="M81" s="323"/>
      <c r="N81" s="324"/>
      <c r="O81" s="324"/>
      <c r="P81" s="19"/>
      <c r="Q81" s="19"/>
      <c r="R81" s="19"/>
      <c r="S81" s="19"/>
      <c r="T81" s="19"/>
      <c r="U81" s="19"/>
    </row>
    <row r="82" spans="1:21" ht="39" customHeight="1">
      <c r="A82" s="13"/>
      <c r="B82" s="13"/>
      <c r="C82" s="318"/>
      <c r="D82" s="13"/>
      <c r="E82" s="13"/>
      <c r="F82" s="13"/>
      <c r="G82" s="323"/>
      <c r="H82" s="323"/>
      <c r="I82" s="323"/>
      <c r="J82" s="323"/>
      <c r="K82" s="323"/>
      <c r="L82" s="323"/>
      <c r="M82" s="323"/>
      <c r="N82" s="324"/>
      <c r="O82" s="324"/>
      <c r="P82" s="19"/>
      <c r="Q82" s="19"/>
      <c r="R82" s="19"/>
      <c r="S82" s="19"/>
      <c r="T82" s="19"/>
      <c r="U82" s="19"/>
    </row>
    <row r="83" spans="1:21" ht="39" customHeight="1">
      <c r="A83" s="13"/>
      <c r="B83" s="13"/>
      <c r="C83" s="318"/>
      <c r="D83" s="13"/>
      <c r="E83" s="13"/>
      <c r="F83" s="13"/>
      <c r="G83" s="323"/>
      <c r="H83" s="323"/>
      <c r="I83" s="323"/>
      <c r="J83" s="323"/>
      <c r="K83" s="323"/>
      <c r="L83" s="323"/>
      <c r="M83" s="323"/>
      <c r="N83" s="324"/>
      <c r="O83" s="324"/>
      <c r="P83" s="19"/>
      <c r="Q83" s="19"/>
      <c r="R83" s="19"/>
      <c r="S83" s="19"/>
      <c r="T83" s="19"/>
      <c r="U83" s="19"/>
    </row>
    <row r="84" spans="1:21" ht="39" customHeight="1">
      <c r="A84" s="13"/>
      <c r="B84" s="13"/>
      <c r="C84" s="318"/>
      <c r="D84" s="13"/>
      <c r="E84" s="13"/>
      <c r="F84" s="13"/>
      <c r="G84" s="323"/>
      <c r="H84" s="323"/>
      <c r="I84" s="323"/>
      <c r="J84" s="323"/>
      <c r="K84" s="323"/>
      <c r="L84" s="323"/>
      <c r="M84" s="323"/>
      <c r="N84" s="324"/>
      <c r="O84" s="324"/>
      <c r="P84" s="19"/>
      <c r="Q84" s="19"/>
      <c r="R84" s="19"/>
      <c r="S84" s="19"/>
      <c r="T84" s="19"/>
      <c r="U84" s="19"/>
    </row>
    <row r="85" spans="1:21" ht="39" customHeight="1">
      <c r="A85" s="13"/>
      <c r="B85" s="13"/>
      <c r="C85" s="318"/>
      <c r="D85" s="13"/>
      <c r="E85" s="13"/>
      <c r="F85" s="13"/>
      <c r="G85" s="323"/>
      <c r="H85" s="323"/>
      <c r="I85" s="323"/>
      <c r="J85" s="323"/>
      <c r="K85" s="323"/>
      <c r="L85" s="323"/>
      <c r="M85" s="323"/>
      <c r="N85" s="324"/>
      <c r="O85" s="324"/>
      <c r="P85" s="19"/>
      <c r="Q85" s="19"/>
      <c r="R85" s="19"/>
      <c r="S85" s="19"/>
      <c r="T85" s="19"/>
      <c r="U85" s="19"/>
    </row>
    <row r="86" spans="1:21" ht="39" customHeight="1">
      <c r="A86" s="13"/>
      <c r="B86" s="13"/>
      <c r="C86" s="318"/>
      <c r="D86" s="13"/>
      <c r="E86" s="13"/>
      <c r="F86" s="13"/>
      <c r="G86" s="323"/>
      <c r="H86" s="323"/>
      <c r="I86" s="323"/>
      <c r="J86" s="323"/>
      <c r="K86" s="323"/>
      <c r="L86" s="323"/>
      <c r="M86" s="323"/>
      <c r="N86" s="324"/>
      <c r="O86" s="324"/>
      <c r="P86" s="19"/>
      <c r="Q86" s="19"/>
      <c r="R86" s="19"/>
      <c r="S86" s="19"/>
      <c r="T86" s="19"/>
      <c r="U86" s="19"/>
    </row>
    <row r="87" spans="1:21" ht="39" customHeight="1">
      <c r="A87" s="13"/>
      <c r="B87" s="13"/>
      <c r="C87" s="318"/>
      <c r="D87" s="13"/>
      <c r="E87" s="13"/>
      <c r="F87" s="13"/>
      <c r="G87" s="323"/>
      <c r="H87" s="323"/>
      <c r="I87" s="323"/>
      <c r="J87" s="323"/>
      <c r="K87" s="323"/>
      <c r="L87" s="323"/>
      <c r="M87" s="323"/>
      <c r="N87" s="324"/>
      <c r="O87" s="324"/>
      <c r="P87" s="19"/>
      <c r="Q87" s="19"/>
      <c r="R87" s="19"/>
      <c r="S87" s="19"/>
      <c r="T87" s="19"/>
      <c r="U87" s="19"/>
    </row>
    <row r="88" spans="1:21" ht="39" customHeight="1">
      <c r="A88" s="13"/>
      <c r="B88" s="13"/>
      <c r="C88" s="318"/>
      <c r="D88" s="13"/>
      <c r="E88" s="13"/>
      <c r="F88" s="13"/>
      <c r="G88" s="323"/>
      <c r="H88" s="323"/>
      <c r="I88" s="323"/>
      <c r="J88" s="323"/>
      <c r="K88" s="323"/>
      <c r="L88" s="323"/>
      <c r="M88" s="323"/>
      <c r="N88" s="324"/>
      <c r="O88" s="324"/>
      <c r="P88" s="19"/>
      <c r="Q88" s="19"/>
      <c r="R88" s="19"/>
      <c r="S88" s="19"/>
      <c r="T88" s="19"/>
      <c r="U88" s="19"/>
    </row>
    <row r="89" spans="1:21" ht="39" customHeight="1">
      <c r="A89" s="13"/>
      <c r="B89" s="13"/>
      <c r="C89" s="318"/>
      <c r="D89" s="13"/>
      <c r="E89" s="13"/>
      <c r="F89" s="13"/>
      <c r="G89" s="323"/>
      <c r="H89" s="323"/>
      <c r="I89" s="323"/>
      <c r="J89" s="323"/>
      <c r="K89" s="323"/>
      <c r="L89" s="323"/>
      <c r="M89" s="323"/>
      <c r="N89" s="324"/>
      <c r="O89" s="324"/>
      <c r="P89" s="19"/>
      <c r="Q89" s="19"/>
      <c r="R89" s="19"/>
      <c r="S89" s="19"/>
      <c r="T89" s="19"/>
      <c r="U89" s="19"/>
    </row>
    <row r="90" spans="1:21" ht="39" customHeight="1">
      <c r="A90" s="13"/>
      <c r="B90" s="13"/>
      <c r="C90" s="318"/>
      <c r="D90" s="13"/>
      <c r="E90" s="13"/>
      <c r="F90" s="13"/>
      <c r="G90" s="323"/>
      <c r="H90" s="323"/>
      <c r="I90" s="323"/>
      <c r="J90" s="323"/>
      <c r="K90" s="323"/>
      <c r="L90" s="323"/>
      <c r="M90" s="323"/>
      <c r="N90" s="324"/>
      <c r="O90" s="324"/>
      <c r="P90" s="19"/>
      <c r="Q90" s="19"/>
      <c r="R90" s="19"/>
      <c r="S90" s="19"/>
      <c r="T90" s="19"/>
      <c r="U90" s="19"/>
    </row>
    <row r="91" spans="1:21" ht="39" customHeight="1">
      <c r="A91" s="13"/>
      <c r="B91" s="13"/>
      <c r="C91" s="318"/>
      <c r="D91" s="13"/>
      <c r="E91" s="13"/>
      <c r="F91" s="13"/>
      <c r="G91" s="323"/>
      <c r="H91" s="323"/>
      <c r="I91" s="323"/>
      <c r="J91" s="323"/>
      <c r="K91" s="323"/>
      <c r="L91" s="323"/>
      <c r="M91" s="323"/>
      <c r="N91" s="324"/>
      <c r="O91" s="324"/>
      <c r="P91" s="19"/>
      <c r="Q91" s="19"/>
      <c r="R91" s="19"/>
      <c r="S91" s="19"/>
      <c r="T91" s="19"/>
      <c r="U91" s="19"/>
    </row>
    <row r="92" spans="1:21" ht="39" customHeight="1">
      <c r="A92" s="13"/>
      <c r="B92" s="13"/>
      <c r="C92" s="318"/>
      <c r="D92" s="13"/>
      <c r="E92" s="13"/>
      <c r="F92" s="13"/>
      <c r="G92" s="323"/>
      <c r="H92" s="323"/>
      <c r="I92" s="323"/>
      <c r="J92" s="323"/>
      <c r="K92" s="323"/>
      <c r="L92" s="323"/>
      <c r="M92" s="323"/>
      <c r="N92" s="324"/>
      <c r="O92" s="324"/>
      <c r="P92" s="19"/>
      <c r="Q92" s="19"/>
      <c r="R92" s="19"/>
      <c r="S92" s="19"/>
      <c r="T92" s="19"/>
      <c r="U92" s="19"/>
    </row>
    <row r="93" spans="1:21" ht="39" customHeight="1">
      <c r="A93" s="13"/>
      <c r="B93" s="13"/>
      <c r="C93" s="318"/>
      <c r="D93" s="13"/>
      <c r="E93" s="13"/>
      <c r="F93" s="13"/>
      <c r="G93" s="323"/>
      <c r="H93" s="323"/>
      <c r="I93" s="323"/>
      <c r="J93" s="323"/>
      <c r="K93" s="323"/>
      <c r="L93" s="323"/>
      <c r="M93" s="323"/>
      <c r="N93" s="324"/>
      <c r="O93" s="324"/>
      <c r="P93" s="19"/>
      <c r="Q93" s="19"/>
      <c r="R93" s="19"/>
      <c r="S93" s="19"/>
      <c r="T93" s="19"/>
      <c r="U93" s="19"/>
    </row>
    <row r="94" spans="1:21" ht="39" customHeight="1">
      <c r="A94" s="13"/>
      <c r="B94" s="13"/>
      <c r="C94" s="318"/>
      <c r="D94" s="13"/>
      <c r="E94" s="13"/>
      <c r="F94" s="13"/>
      <c r="G94" s="323"/>
      <c r="H94" s="323"/>
      <c r="I94" s="323"/>
      <c r="J94" s="323"/>
      <c r="K94" s="323"/>
      <c r="L94" s="323"/>
      <c r="M94" s="323"/>
      <c r="N94" s="324"/>
      <c r="O94" s="324"/>
      <c r="P94" s="19"/>
      <c r="Q94" s="19"/>
      <c r="R94" s="19"/>
      <c r="S94" s="19"/>
      <c r="T94" s="19"/>
      <c r="U94" s="19"/>
    </row>
    <row r="95" spans="1:21" ht="39" customHeight="1">
      <c r="A95" s="13"/>
      <c r="B95" s="13"/>
      <c r="C95" s="318"/>
      <c r="D95" s="13"/>
      <c r="E95" s="13"/>
      <c r="F95" s="13"/>
      <c r="G95" s="323"/>
      <c r="H95" s="323"/>
      <c r="I95" s="323"/>
      <c r="J95" s="323"/>
      <c r="K95" s="323"/>
      <c r="L95" s="323"/>
      <c r="M95" s="323"/>
      <c r="N95" s="324"/>
      <c r="O95" s="324"/>
      <c r="P95" s="19"/>
      <c r="Q95" s="19"/>
      <c r="R95" s="19"/>
      <c r="S95" s="19"/>
      <c r="T95" s="19"/>
      <c r="U95" s="19"/>
    </row>
    <row r="96" spans="1:21" ht="39" customHeight="1">
      <c r="A96" s="13"/>
      <c r="B96" s="13"/>
      <c r="C96" s="318"/>
      <c r="D96" s="13"/>
      <c r="E96" s="13"/>
      <c r="F96" s="13"/>
      <c r="G96" s="323"/>
      <c r="H96" s="323"/>
      <c r="I96" s="323"/>
      <c r="J96" s="323"/>
      <c r="K96" s="323"/>
      <c r="L96" s="323"/>
      <c r="M96" s="323"/>
      <c r="N96" s="324"/>
      <c r="O96" s="324"/>
      <c r="P96" s="19"/>
      <c r="Q96" s="19"/>
      <c r="R96" s="19"/>
      <c r="S96" s="19"/>
      <c r="T96" s="19"/>
      <c r="U96" s="19"/>
    </row>
    <row r="97" spans="1:21" ht="39" customHeight="1">
      <c r="A97" s="13"/>
      <c r="B97" s="13"/>
      <c r="C97" s="318"/>
      <c r="D97" s="13"/>
      <c r="E97" s="13"/>
      <c r="F97" s="13"/>
      <c r="G97" s="323"/>
      <c r="H97" s="323"/>
      <c r="I97" s="323"/>
      <c r="J97" s="323"/>
      <c r="K97" s="323"/>
      <c r="L97" s="323"/>
      <c r="M97" s="323"/>
      <c r="N97" s="324"/>
      <c r="O97" s="324"/>
      <c r="P97" s="19"/>
      <c r="Q97" s="19"/>
      <c r="R97" s="19"/>
      <c r="S97" s="19"/>
      <c r="T97" s="19"/>
      <c r="U97" s="19"/>
    </row>
    <row r="98" spans="1:21" ht="39" customHeight="1">
      <c r="A98" s="13"/>
      <c r="B98" s="13"/>
      <c r="C98" s="318"/>
      <c r="D98" s="13"/>
      <c r="E98" s="13"/>
      <c r="F98" s="13"/>
      <c r="G98" s="323"/>
      <c r="H98" s="323"/>
      <c r="I98" s="323"/>
      <c r="J98" s="323"/>
      <c r="K98" s="323"/>
      <c r="L98" s="323"/>
      <c r="M98" s="323"/>
      <c r="N98" s="324"/>
      <c r="O98" s="324"/>
      <c r="P98" s="19"/>
      <c r="Q98" s="19"/>
      <c r="R98" s="19"/>
      <c r="S98" s="19"/>
      <c r="T98" s="19"/>
      <c r="U98" s="19"/>
    </row>
    <row r="99" spans="1:21" ht="39" customHeight="1">
      <c r="A99" s="13"/>
      <c r="B99" s="13"/>
      <c r="C99" s="318"/>
      <c r="D99" s="13"/>
      <c r="E99" s="13"/>
      <c r="F99" s="13"/>
      <c r="G99" s="323"/>
      <c r="H99" s="323"/>
      <c r="I99" s="323"/>
      <c r="J99" s="323"/>
      <c r="K99" s="323"/>
      <c r="L99" s="323"/>
      <c r="M99" s="323"/>
      <c r="N99" s="324"/>
      <c r="O99" s="324"/>
      <c r="P99" s="19"/>
      <c r="Q99" s="19"/>
      <c r="R99" s="19"/>
      <c r="S99" s="19"/>
      <c r="T99" s="19"/>
      <c r="U99" s="19"/>
    </row>
    <row r="100" spans="1:21" ht="39" customHeight="1">
      <c r="A100" s="13"/>
      <c r="B100" s="13"/>
      <c r="C100" s="318"/>
      <c r="D100" s="13"/>
      <c r="E100" s="13"/>
      <c r="F100" s="13"/>
      <c r="G100" s="323"/>
      <c r="H100" s="323"/>
      <c r="I100" s="323"/>
      <c r="J100" s="323"/>
      <c r="K100" s="323"/>
      <c r="L100" s="323"/>
      <c r="M100" s="323"/>
      <c r="N100" s="324"/>
      <c r="O100" s="324"/>
      <c r="P100" s="19"/>
      <c r="Q100" s="19"/>
      <c r="R100" s="19"/>
      <c r="S100" s="19"/>
      <c r="T100" s="19"/>
      <c r="U100" s="19"/>
    </row>
    <row r="101" spans="1:21" ht="39" customHeight="1">
      <c r="A101" s="13"/>
      <c r="B101" s="13"/>
      <c r="C101" s="318"/>
      <c r="D101" s="13"/>
      <c r="E101" s="13"/>
      <c r="F101" s="13"/>
      <c r="G101" s="323"/>
      <c r="H101" s="323"/>
      <c r="I101" s="323"/>
      <c r="J101" s="323"/>
      <c r="K101" s="323"/>
      <c r="L101" s="323"/>
      <c r="M101" s="323"/>
      <c r="N101" s="324"/>
      <c r="O101" s="324"/>
      <c r="P101" s="19"/>
      <c r="Q101" s="19"/>
      <c r="R101" s="19"/>
      <c r="S101" s="19"/>
      <c r="T101" s="19"/>
      <c r="U101" s="19"/>
    </row>
    <row r="102" spans="1:21" ht="39" customHeight="1">
      <c r="A102" s="13"/>
      <c r="B102" s="13"/>
      <c r="C102" s="318"/>
      <c r="D102" s="13"/>
      <c r="E102" s="13"/>
      <c r="F102" s="13"/>
      <c r="G102" s="323"/>
      <c r="H102" s="323"/>
      <c r="I102" s="323"/>
      <c r="J102" s="323"/>
      <c r="K102" s="323"/>
      <c r="L102" s="323"/>
      <c r="M102" s="323"/>
      <c r="N102" s="324"/>
      <c r="O102" s="324"/>
      <c r="P102" s="19"/>
      <c r="Q102" s="19"/>
      <c r="R102" s="19"/>
      <c r="S102" s="19"/>
      <c r="T102" s="19"/>
      <c r="U102" s="19"/>
    </row>
    <row r="103" spans="1:21" ht="39" customHeight="1">
      <c r="A103" s="13"/>
      <c r="B103" s="13"/>
      <c r="C103" s="318"/>
      <c r="D103" s="13"/>
      <c r="E103" s="13"/>
      <c r="F103" s="13"/>
      <c r="G103" s="323"/>
      <c r="H103" s="323"/>
      <c r="I103" s="323"/>
      <c r="J103" s="323"/>
      <c r="K103" s="323"/>
      <c r="L103" s="323"/>
      <c r="M103" s="323"/>
      <c r="N103" s="324"/>
      <c r="O103" s="324"/>
      <c r="P103" s="19"/>
      <c r="Q103" s="19"/>
      <c r="R103" s="19"/>
      <c r="S103" s="19"/>
      <c r="T103" s="19"/>
      <c r="U103" s="19"/>
    </row>
    <row r="104" spans="1:21" ht="39" customHeight="1">
      <c r="A104" s="13"/>
      <c r="B104" s="13"/>
      <c r="C104" s="318"/>
      <c r="D104" s="13"/>
      <c r="E104" s="13"/>
      <c r="F104" s="13"/>
      <c r="G104" s="323"/>
      <c r="H104" s="323"/>
      <c r="I104" s="323"/>
      <c r="J104" s="323"/>
      <c r="K104" s="323"/>
      <c r="L104" s="323"/>
      <c r="M104" s="323"/>
      <c r="N104" s="324"/>
      <c r="O104" s="324"/>
      <c r="P104" s="19"/>
      <c r="Q104" s="19"/>
      <c r="R104" s="19"/>
      <c r="S104" s="19"/>
      <c r="T104" s="19"/>
      <c r="U104" s="19"/>
    </row>
    <row r="105" spans="1:21" ht="39" customHeight="1">
      <c r="A105" s="13"/>
      <c r="B105" s="13"/>
      <c r="C105" s="318"/>
      <c r="D105" s="13"/>
      <c r="E105" s="13"/>
      <c r="F105" s="13"/>
      <c r="G105" s="323"/>
      <c r="H105" s="323"/>
      <c r="I105" s="323"/>
      <c r="J105" s="323"/>
      <c r="K105" s="323"/>
      <c r="L105" s="323"/>
      <c r="M105" s="323"/>
      <c r="N105" s="324"/>
      <c r="O105" s="324"/>
      <c r="P105" s="19"/>
      <c r="Q105" s="19"/>
      <c r="R105" s="19"/>
      <c r="S105" s="19"/>
      <c r="T105" s="19"/>
      <c r="U105" s="19"/>
    </row>
    <row r="106" spans="1:21" ht="39" customHeight="1">
      <c r="A106" s="13"/>
      <c r="B106" s="13"/>
      <c r="C106" s="318"/>
      <c r="D106" s="13"/>
      <c r="E106" s="13"/>
      <c r="F106" s="13"/>
      <c r="G106" s="323"/>
      <c r="H106" s="323"/>
      <c r="I106" s="323"/>
      <c r="J106" s="323"/>
      <c r="K106" s="323"/>
      <c r="L106" s="323"/>
      <c r="M106" s="323"/>
      <c r="N106" s="324"/>
      <c r="O106" s="324"/>
      <c r="P106" s="19"/>
      <c r="Q106" s="19"/>
      <c r="R106" s="19"/>
      <c r="S106" s="19"/>
      <c r="T106" s="19"/>
      <c r="U106" s="19"/>
    </row>
    <row r="107" spans="1:21" ht="39" customHeight="1">
      <c r="A107" s="13"/>
      <c r="B107" s="13"/>
      <c r="C107" s="318"/>
      <c r="D107" s="13"/>
      <c r="E107" s="13"/>
      <c r="F107" s="13"/>
      <c r="G107" s="323"/>
      <c r="H107" s="323"/>
      <c r="I107" s="323"/>
      <c r="J107" s="323"/>
      <c r="K107" s="323"/>
      <c r="L107" s="323"/>
      <c r="M107" s="323"/>
      <c r="N107" s="324"/>
      <c r="O107" s="324"/>
      <c r="P107" s="19"/>
      <c r="Q107" s="19"/>
      <c r="R107" s="19"/>
      <c r="S107" s="19"/>
      <c r="T107" s="19"/>
      <c r="U107" s="19"/>
    </row>
    <row r="108" spans="1:21" ht="39" customHeight="1">
      <c r="A108" s="13"/>
      <c r="B108" s="13"/>
      <c r="C108" s="318"/>
      <c r="D108" s="13"/>
      <c r="E108" s="13"/>
      <c r="F108" s="13"/>
      <c r="G108" s="323"/>
      <c r="H108" s="323"/>
      <c r="I108" s="323"/>
      <c r="J108" s="323"/>
      <c r="K108" s="323"/>
      <c r="L108" s="323"/>
      <c r="M108" s="323"/>
      <c r="N108" s="324"/>
      <c r="O108" s="324"/>
      <c r="P108" s="19"/>
      <c r="Q108" s="19"/>
      <c r="R108" s="19"/>
      <c r="S108" s="19"/>
      <c r="T108" s="19"/>
      <c r="U108" s="19"/>
    </row>
    <row r="109" spans="1:21" ht="39" customHeight="1">
      <c r="A109" s="13"/>
      <c r="B109" s="13"/>
      <c r="C109" s="318"/>
      <c r="D109" s="13"/>
      <c r="E109" s="13"/>
      <c r="F109" s="13"/>
      <c r="G109" s="323"/>
      <c r="H109" s="323"/>
      <c r="I109" s="323"/>
      <c r="J109" s="323"/>
      <c r="K109" s="323"/>
      <c r="L109" s="323"/>
      <c r="M109" s="323"/>
      <c r="N109" s="324"/>
      <c r="O109" s="324"/>
      <c r="P109" s="19"/>
      <c r="Q109" s="19"/>
      <c r="R109" s="19"/>
      <c r="S109" s="19"/>
      <c r="T109" s="19"/>
      <c r="U109" s="19"/>
    </row>
    <row r="110" spans="1:21" ht="39" customHeight="1">
      <c r="A110" s="13"/>
      <c r="B110" s="13"/>
      <c r="C110" s="318"/>
      <c r="D110" s="13"/>
      <c r="E110" s="13"/>
      <c r="F110" s="13"/>
      <c r="G110" s="323"/>
      <c r="H110" s="323"/>
      <c r="I110" s="323"/>
      <c r="J110" s="323"/>
      <c r="K110" s="323"/>
      <c r="L110" s="323"/>
      <c r="M110" s="323"/>
      <c r="N110" s="324"/>
      <c r="O110" s="324"/>
      <c r="P110" s="19"/>
      <c r="Q110" s="19"/>
      <c r="R110" s="19"/>
      <c r="S110" s="19"/>
      <c r="T110" s="19"/>
      <c r="U110" s="19"/>
    </row>
    <row r="111" spans="1:21" ht="39" customHeight="1">
      <c r="A111" s="13"/>
      <c r="B111" s="13"/>
      <c r="C111" s="318"/>
      <c r="D111" s="13"/>
      <c r="E111" s="13"/>
      <c r="F111" s="13"/>
      <c r="G111" s="323"/>
      <c r="H111" s="323"/>
      <c r="I111" s="323"/>
      <c r="J111" s="323"/>
      <c r="K111" s="323"/>
      <c r="L111" s="323"/>
      <c r="M111" s="323"/>
      <c r="N111" s="324"/>
      <c r="O111" s="324"/>
      <c r="P111" s="19"/>
      <c r="Q111" s="19"/>
      <c r="R111" s="19"/>
      <c r="S111" s="19"/>
      <c r="T111" s="19"/>
      <c r="U111" s="19"/>
    </row>
    <row r="112" spans="1:21" ht="39" customHeight="1">
      <c r="A112" s="13"/>
      <c r="B112" s="13"/>
      <c r="C112" s="318"/>
      <c r="D112" s="13"/>
      <c r="E112" s="13"/>
      <c r="F112" s="13"/>
      <c r="G112" s="323"/>
      <c r="H112" s="323"/>
      <c r="I112" s="323"/>
      <c r="J112" s="323"/>
      <c r="K112" s="323"/>
      <c r="L112" s="323"/>
      <c r="M112" s="323"/>
      <c r="N112" s="324"/>
      <c r="O112" s="324"/>
      <c r="P112" s="19"/>
      <c r="Q112" s="19"/>
      <c r="R112" s="19"/>
      <c r="S112" s="19"/>
      <c r="T112" s="19"/>
      <c r="U112" s="19"/>
    </row>
    <row r="113" spans="1:21" ht="39" customHeight="1">
      <c r="A113" s="13"/>
      <c r="B113" s="13"/>
      <c r="C113" s="318"/>
      <c r="D113" s="13"/>
      <c r="E113" s="13"/>
      <c r="F113" s="13"/>
      <c r="G113" s="323"/>
      <c r="H113" s="323"/>
      <c r="I113" s="323"/>
      <c r="J113" s="323"/>
      <c r="K113" s="323"/>
      <c r="L113" s="323"/>
      <c r="M113" s="323"/>
      <c r="N113" s="324"/>
      <c r="O113" s="324"/>
      <c r="P113" s="19"/>
      <c r="Q113" s="19"/>
      <c r="R113" s="19"/>
      <c r="S113" s="19"/>
      <c r="T113" s="19"/>
      <c r="U113" s="19"/>
    </row>
    <row r="114" spans="1:21" ht="39" customHeight="1">
      <c r="A114" s="13"/>
      <c r="B114" s="13"/>
      <c r="C114" s="318"/>
      <c r="D114" s="13"/>
      <c r="E114" s="13"/>
      <c r="F114" s="13"/>
      <c r="G114" s="323"/>
      <c r="H114" s="323"/>
      <c r="I114" s="323"/>
      <c r="J114" s="323"/>
      <c r="K114" s="323"/>
      <c r="L114" s="323"/>
      <c r="M114" s="323"/>
      <c r="N114" s="324"/>
      <c r="O114" s="324"/>
      <c r="P114" s="19"/>
      <c r="Q114" s="19"/>
      <c r="R114" s="19"/>
      <c r="S114" s="19"/>
      <c r="T114" s="19"/>
      <c r="U114" s="19"/>
    </row>
    <row r="115" spans="1:21" ht="39" customHeight="1">
      <c r="A115" s="13"/>
      <c r="B115" s="13"/>
      <c r="C115" s="318"/>
      <c r="D115" s="13"/>
      <c r="E115" s="13"/>
      <c r="F115" s="13"/>
      <c r="G115" s="323"/>
      <c r="H115" s="323"/>
      <c r="I115" s="323"/>
      <c r="J115" s="323"/>
      <c r="K115" s="323"/>
      <c r="L115" s="323"/>
      <c r="M115" s="323"/>
      <c r="N115" s="324"/>
      <c r="O115" s="324"/>
      <c r="P115" s="19"/>
      <c r="Q115" s="19"/>
      <c r="R115" s="19"/>
      <c r="S115" s="19"/>
      <c r="T115" s="19"/>
      <c r="U115" s="19"/>
    </row>
    <row r="116" spans="1:21" ht="39" customHeight="1">
      <c r="A116" s="13"/>
      <c r="B116" s="13"/>
      <c r="C116" s="318"/>
      <c r="D116" s="13"/>
      <c r="E116" s="13"/>
      <c r="F116" s="13"/>
      <c r="G116" s="323"/>
      <c r="H116" s="323"/>
      <c r="I116" s="323"/>
      <c r="J116" s="323"/>
      <c r="K116" s="323"/>
      <c r="L116" s="323"/>
      <c r="M116" s="323"/>
      <c r="N116" s="324"/>
      <c r="O116" s="324"/>
      <c r="P116" s="19"/>
      <c r="Q116" s="19"/>
      <c r="R116" s="19"/>
      <c r="S116" s="19"/>
      <c r="T116" s="19"/>
      <c r="U116" s="19"/>
    </row>
    <row r="117" spans="1:21" ht="39" customHeight="1">
      <c r="A117" s="13"/>
      <c r="B117" s="13"/>
      <c r="C117" s="318"/>
      <c r="D117" s="13"/>
      <c r="E117" s="13"/>
      <c r="F117" s="13"/>
      <c r="G117" s="323"/>
      <c r="H117" s="323"/>
      <c r="I117" s="323"/>
      <c r="J117" s="323"/>
      <c r="K117" s="323"/>
      <c r="L117" s="323"/>
      <c r="M117" s="323"/>
      <c r="N117" s="324"/>
      <c r="O117" s="324"/>
      <c r="P117" s="19"/>
      <c r="Q117" s="19"/>
      <c r="R117" s="19"/>
      <c r="S117" s="19"/>
      <c r="T117" s="19"/>
      <c r="U117" s="19"/>
    </row>
    <row r="118" spans="1:21" ht="39" customHeight="1">
      <c r="A118" s="13"/>
      <c r="B118" s="13"/>
      <c r="C118" s="318"/>
      <c r="D118" s="13"/>
      <c r="E118" s="13"/>
      <c r="F118" s="13"/>
      <c r="G118" s="323"/>
      <c r="H118" s="323"/>
      <c r="I118" s="323"/>
      <c r="J118" s="323"/>
      <c r="K118" s="323"/>
      <c r="L118" s="323"/>
      <c r="M118" s="323"/>
      <c r="N118" s="324"/>
      <c r="O118" s="324"/>
      <c r="P118" s="19"/>
      <c r="Q118" s="19"/>
      <c r="R118" s="19"/>
      <c r="S118" s="19"/>
      <c r="T118" s="19"/>
      <c r="U118" s="19"/>
    </row>
    <row r="119" spans="1:21" ht="39" customHeight="1">
      <c r="A119" s="13"/>
      <c r="B119" s="13"/>
      <c r="C119" s="318"/>
      <c r="D119" s="13"/>
      <c r="E119" s="13"/>
      <c r="F119" s="13"/>
      <c r="G119" s="323"/>
      <c r="H119" s="323"/>
      <c r="I119" s="323"/>
      <c r="J119" s="323"/>
      <c r="K119" s="323"/>
      <c r="L119" s="323"/>
      <c r="M119" s="323"/>
      <c r="N119" s="324"/>
      <c r="O119" s="324"/>
      <c r="P119" s="19"/>
      <c r="Q119" s="19"/>
      <c r="R119" s="19"/>
      <c r="S119" s="19"/>
      <c r="T119" s="19"/>
      <c r="U119" s="19"/>
    </row>
    <row r="120" spans="1:21" ht="39" customHeight="1">
      <c r="A120" s="13"/>
      <c r="B120" s="13"/>
      <c r="C120" s="318"/>
      <c r="D120" s="13"/>
      <c r="E120" s="13"/>
      <c r="F120" s="13"/>
      <c r="G120" s="323"/>
      <c r="H120" s="323"/>
      <c r="I120" s="323"/>
      <c r="J120" s="323"/>
      <c r="K120" s="323"/>
      <c r="L120" s="323"/>
      <c r="M120" s="323"/>
      <c r="N120" s="324"/>
      <c r="O120" s="324"/>
      <c r="P120" s="19"/>
      <c r="Q120" s="19"/>
      <c r="R120" s="19"/>
      <c r="S120" s="19"/>
      <c r="T120" s="19"/>
      <c r="U120" s="19"/>
    </row>
    <row r="121" spans="1:21" ht="39" customHeight="1">
      <c r="A121" s="13"/>
      <c r="B121" s="13"/>
      <c r="C121" s="318"/>
      <c r="D121" s="13"/>
      <c r="E121" s="13"/>
      <c r="F121" s="13"/>
      <c r="G121" s="323"/>
      <c r="H121" s="323"/>
      <c r="I121" s="323"/>
      <c r="J121" s="323"/>
      <c r="K121" s="323"/>
      <c r="L121" s="323"/>
      <c r="M121" s="323"/>
      <c r="N121" s="324"/>
      <c r="O121" s="324"/>
      <c r="P121" s="19"/>
      <c r="Q121" s="19"/>
      <c r="R121" s="19"/>
      <c r="S121" s="19"/>
      <c r="T121" s="19"/>
      <c r="U121" s="19"/>
    </row>
    <row r="122" spans="1:21" ht="39" customHeight="1">
      <c r="A122" s="13"/>
      <c r="B122" s="13"/>
      <c r="C122" s="318"/>
      <c r="D122" s="13"/>
      <c r="E122" s="13"/>
      <c r="F122" s="13"/>
      <c r="G122" s="323"/>
      <c r="H122" s="323"/>
      <c r="I122" s="323"/>
      <c r="J122" s="323"/>
      <c r="K122" s="323"/>
      <c r="L122" s="323"/>
      <c r="M122" s="323"/>
      <c r="N122" s="324"/>
      <c r="O122" s="324"/>
      <c r="P122" s="19"/>
      <c r="Q122" s="19"/>
      <c r="R122" s="19"/>
      <c r="S122" s="19"/>
      <c r="T122" s="19"/>
      <c r="U122" s="19"/>
    </row>
    <row r="123" spans="1:21" ht="39" customHeight="1">
      <c r="A123" s="13"/>
      <c r="B123" s="13"/>
      <c r="C123" s="318"/>
      <c r="D123" s="13"/>
      <c r="E123" s="13"/>
      <c r="F123" s="13"/>
      <c r="G123" s="323"/>
      <c r="H123" s="323"/>
      <c r="I123" s="323"/>
      <c r="J123" s="323"/>
      <c r="K123" s="323"/>
      <c r="L123" s="323"/>
      <c r="M123" s="323"/>
      <c r="N123" s="324"/>
      <c r="O123" s="324"/>
      <c r="P123" s="19"/>
      <c r="Q123" s="19"/>
      <c r="R123" s="19"/>
      <c r="S123" s="19"/>
      <c r="T123" s="19"/>
      <c r="U123" s="19"/>
    </row>
    <row r="124" spans="1:21" ht="39" customHeight="1">
      <c r="A124" s="13"/>
      <c r="B124" s="13"/>
      <c r="C124" s="318"/>
      <c r="D124" s="13"/>
      <c r="E124" s="13"/>
      <c r="F124" s="13"/>
      <c r="G124" s="323"/>
      <c r="H124" s="323"/>
      <c r="I124" s="323"/>
      <c r="J124" s="323"/>
      <c r="K124" s="323"/>
      <c r="L124" s="323"/>
      <c r="M124" s="323"/>
      <c r="N124" s="324"/>
      <c r="O124" s="324"/>
      <c r="P124" s="19"/>
      <c r="Q124" s="19"/>
      <c r="R124" s="19"/>
      <c r="S124" s="19"/>
      <c r="T124" s="19"/>
      <c r="U124" s="19"/>
    </row>
    <row r="125" spans="1:21" ht="39" customHeight="1">
      <c r="A125" s="13"/>
      <c r="B125" s="13"/>
      <c r="C125" s="318"/>
      <c r="D125" s="13"/>
      <c r="E125" s="13"/>
      <c r="F125" s="13"/>
      <c r="G125" s="323"/>
      <c r="H125" s="323"/>
      <c r="I125" s="323"/>
      <c r="J125" s="323"/>
      <c r="K125" s="323"/>
      <c r="L125" s="323"/>
      <c r="M125" s="323"/>
      <c r="N125" s="324"/>
      <c r="O125" s="324"/>
      <c r="P125" s="19"/>
      <c r="Q125" s="19"/>
      <c r="R125" s="19"/>
      <c r="S125" s="19"/>
      <c r="T125" s="19"/>
      <c r="U125" s="19"/>
    </row>
    <row r="126" spans="1:21" ht="39" customHeight="1">
      <c r="A126" s="13"/>
      <c r="B126" s="13"/>
      <c r="C126" s="318"/>
      <c r="D126" s="13"/>
      <c r="E126" s="13"/>
      <c r="F126" s="13"/>
      <c r="G126" s="323"/>
      <c r="H126" s="323"/>
      <c r="I126" s="323"/>
      <c r="J126" s="323"/>
      <c r="K126" s="323"/>
      <c r="L126" s="323"/>
      <c r="M126" s="323"/>
      <c r="N126" s="324"/>
      <c r="O126" s="324"/>
      <c r="P126" s="19"/>
      <c r="Q126" s="19"/>
      <c r="R126" s="19"/>
      <c r="S126" s="19"/>
      <c r="T126" s="19"/>
      <c r="U126" s="19"/>
    </row>
    <row r="127" spans="1:21" ht="39" customHeight="1">
      <c r="A127" s="13"/>
      <c r="B127" s="13"/>
      <c r="C127" s="318"/>
      <c r="D127" s="13"/>
      <c r="E127" s="13"/>
      <c r="F127" s="13"/>
      <c r="G127" s="323"/>
      <c r="H127" s="323"/>
      <c r="I127" s="323"/>
      <c r="J127" s="323"/>
      <c r="K127" s="323"/>
      <c r="L127" s="323"/>
      <c r="M127" s="323"/>
      <c r="N127" s="324"/>
      <c r="O127" s="324"/>
      <c r="P127" s="19"/>
      <c r="Q127" s="19"/>
      <c r="R127" s="19"/>
      <c r="S127" s="19"/>
      <c r="T127" s="19"/>
      <c r="U127" s="19"/>
    </row>
    <row r="128" spans="1:21" ht="39" customHeight="1">
      <c r="A128" s="13"/>
      <c r="B128" s="13"/>
      <c r="C128" s="318"/>
      <c r="D128" s="13"/>
      <c r="E128" s="13"/>
      <c r="F128" s="13"/>
      <c r="G128" s="323"/>
      <c r="H128" s="323"/>
      <c r="I128" s="323"/>
      <c r="J128" s="323"/>
      <c r="K128" s="323"/>
      <c r="L128" s="323"/>
      <c r="M128" s="323"/>
      <c r="N128" s="324"/>
      <c r="O128" s="324"/>
      <c r="P128" s="19"/>
      <c r="Q128" s="19"/>
      <c r="R128" s="19"/>
      <c r="S128" s="19"/>
      <c r="T128" s="19"/>
      <c r="U128" s="19"/>
    </row>
    <row r="129" spans="1:21" ht="39" customHeight="1">
      <c r="A129" s="13"/>
      <c r="B129" s="13"/>
      <c r="C129" s="318"/>
      <c r="D129" s="13"/>
      <c r="E129" s="13"/>
      <c r="F129" s="13"/>
      <c r="G129" s="323"/>
      <c r="H129" s="323"/>
      <c r="I129" s="323"/>
      <c r="J129" s="323"/>
      <c r="K129" s="323"/>
      <c r="L129" s="323"/>
      <c r="M129" s="323"/>
      <c r="N129" s="324"/>
      <c r="O129" s="324"/>
      <c r="P129" s="19"/>
      <c r="Q129" s="19"/>
      <c r="R129" s="19"/>
      <c r="S129" s="19"/>
      <c r="T129" s="19"/>
      <c r="U129" s="19"/>
    </row>
    <row r="130" spans="1:21" ht="39" customHeight="1">
      <c r="A130" s="13"/>
      <c r="B130" s="13"/>
      <c r="C130" s="318"/>
      <c r="D130" s="13"/>
      <c r="E130" s="13"/>
      <c r="F130" s="13"/>
      <c r="G130" s="323"/>
      <c r="H130" s="323"/>
      <c r="I130" s="323"/>
      <c r="J130" s="323"/>
      <c r="K130" s="323"/>
      <c r="L130" s="323"/>
      <c r="M130" s="323"/>
      <c r="N130" s="324"/>
      <c r="O130" s="324"/>
      <c r="P130" s="19"/>
      <c r="Q130" s="19"/>
      <c r="R130" s="19"/>
      <c r="S130" s="19"/>
      <c r="T130" s="19"/>
      <c r="U130" s="19"/>
    </row>
    <row r="131" spans="1:21" ht="39" customHeight="1">
      <c r="A131" s="13"/>
      <c r="B131" s="13"/>
      <c r="C131" s="318"/>
      <c r="D131" s="13"/>
      <c r="E131" s="13"/>
      <c r="F131" s="13"/>
      <c r="G131" s="323"/>
      <c r="H131" s="323"/>
      <c r="I131" s="323"/>
      <c r="J131" s="323"/>
      <c r="K131" s="323"/>
      <c r="L131" s="323"/>
      <c r="M131" s="323"/>
      <c r="N131" s="324"/>
      <c r="O131" s="324"/>
      <c r="P131" s="19"/>
      <c r="Q131" s="19"/>
      <c r="R131" s="19"/>
      <c r="S131" s="19"/>
      <c r="T131" s="19"/>
      <c r="U131" s="19"/>
    </row>
    <row r="132" spans="1:21" ht="39" customHeight="1">
      <c r="A132" s="13"/>
      <c r="B132" s="13"/>
      <c r="C132" s="318"/>
      <c r="D132" s="13"/>
      <c r="E132" s="13"/>
      <c r="F132" s="13"/>
      <c r="G132" s="323"/>
      <c r="H132" s="323"/>
      <c r="I132" s="323"/>
      <c r="J132" s="323"/>
      <c r="K132" s="323"/>
      <c r="L132" s="323"/>
      <c r="M132" s="323"/>
      <c r="N132" s="324"/>
      <c r="O132" s="324"/>
      <c r="P132" s="19"/>
      <c r="Q132" s="19"/>
      <c r="R132" s="19"/>
      <c r="S132" s="19"/>
      <c r="T132" s="19"/>
      <c r="U132" s="19"/>
    </row>
    <row r="133" spans="1:21" ht="39" customHeight="1">
      <c r="A133" s="13"/>
      <c r="B133" s="13"/>
      <c r="C133" s="318"/>
      <c r="D133" s="13"/>
      <c r="E133" s="13"/>
      <c r="F133" s="13"/>
      <c r="G133" s="323"/>
      <c r="H133" s="323"/>
      <c r="I133" s="323"/>
      <c r="J133" s="323"/>
      <c r="K133" s="323"/>
      <c r="L133" s="323"/>
      <c r="M133" s="323"/>
      <c r="N133" s="324"/>
      <c r="O133" s="324"/>
      <c r="P133" s="19"/>
      <c r="Q133" s="19"/>
      <c r="R133" s="19"/>
      <c r="S133" s="19"/>
      <c r="T133" s="19"/>
      <c r="U133" s="19"/>
    </row>
    <row r="134" spans="1:21" ht="39" customHeight="1">
      <c r="A134" s="13"/>
      <c r="B134" s="13"/>
      <c r="C134" s="318"/>
      <c r="D134" s="13"/>
      <c r="E134" s="13"/>
      <c r="F134" s="13"/>
      <c r="G134" s="323"/>
      <c r="H134" s="323"/>
      <c r="I134" s="323"/>
      <c r="J134" s="323"/>
      <c r="K134" s="323"/>
      <c r="L134" s="323"/>
      <c r="M134" s="323"/>
      <c r="N134" s="324"/>
      <c r="O134" s="324"/>
      <c r="P134" s="19"/>
      <c r="Q134" s="19"/>
      <c r="R134" s="19"/>
      <c r="S134" s="19"/>
      <c r="T134" s="19"/>
      <c r="U134" s="19"/>
    </row>
    <row r="135" spans="1:21" ht="39" customHeight="1">
      <c r="A135" s="13"/>
      <c r="B135" s="13"/>
      <c r="C135" s="318"/>
      <c r="D135" s="13"/>
      <c r="E135" s="13"/>
      <c r="F135" s="13"/>
      <c r="G135" s="323"/>
      <c r="H135" s="323"/>
      <c r="I135" s="323"/>
      <c r="J135" s="323"/>
      <c r="K135" s="323"/>
      <c r="L135" s="323"/>
      <c r="M135" s="323"/>
      <c r="N135" s="324"/>
      <c r="O135" s="324"/>
      <c r="P135" s="19"/>
      <c r="Q135" s="19"/>
      <c r="R135" s="19"/>
      <c r="S135" s="19"/>
      <c r="T135" s="19"/>
      <c r="U135" s="19"/>
    </row>
    <row r="136" spans="1:21" ht="39" customHeight="1">
      <c r="A136" s="13"/>
      <c r="B136" s="13"/>
      <c r="C136" s="318"/>
      <c r="D136" s="13"/>
      <c r="E136" s="13"/>
      <c r="F136" s="13"/>
      <c r="G136" s="323"/>
      <c r="H136" s="323"/>
      <c r="I136" s="323"/>
      <c r="J136" s="323"/>
      <c r="K136" s="323"/>
      <c r="L136" s="323"/>
      <c r="M136" s="323"/>
      <c r="N136" s="324"/>
      <c r="O136" s="324"/>
      <c r="P136" s="19"/>
      <c r="Q136" s="19"/>
      <c r="R136" s="19"/>
      <c r="S136" s="19"/>
      <c r="T136" s="19"/>
      <c r="U136" s="19"/>
    </row>
    <row r="137" spans="1:21" ht="39" customHeight="1">
      <c r="A137" s="13"/>
      <c r="B137" s="13"/>
      <c r="C137" s="318"/>
      <c r="D137" s="13"/>
      <c r="E137" s="13"/>
      <c r="F137" s="13"/>
      <c r="G137" s="323"/>
      <c r="H137" s="323"/>
      <c r="I137" s="323"/>
      <c r="J137" s="323"/>
      <c r="K137" s="323"/>
      <c r="L137" s="323"/>
      <c r="M137" s="323"/>
      <c r="N137" s="324"/>
      <c r="O137" s="324"/>
      <c r="P137" s="19"/>
      <c r="Q137" s="19"/>
      <c r="R137" s="19"/>
      <c r="S137" s="19"/>
      <c r="T137" s="19"/>
      <c r="U137" s="19"/>
    </row>
    <row r="138" spans="1:21" ht="39" customHeight="1">
      <c r="A138" s="13"/>
      <c r="B138" s="13"/>
      <c r="C138" s="318"/>
      <c r="D138" s="13"/>
      <c r="E138" s="13"/>
      <c r="F138" s="13"/>
      <c r="G138" s="323"/>
      <c r="H138" s="323"/>
      <c r="I138" s="323"/>
      <c r="J138" s="323"/>
      <c r="K138" s="323"/>
      <c r="L138" s="323"/>
      <c r="M138" s="323"/>
      <c r="N138" s="324"/>
      <c r="O138" s="324"/>
      <c r="P138" s="19"/>
      <c r="Q138" s="19"/>
      <c r="R138" s="19"/>
      <c r="S138" s="19"/>
      <c r="T138" s="19"/>
      <c r="U138" s="19"/>
    </row>
    <row r="139" spans="1:21" ht="39" customHeight="1">
      <c r="A139" s="13"/>
      <c r="B139" s="13"/>
      <c r="C139" s="318"/>
      <c r="D139" s="13"/>
      <c r="E139" s="13"/>
      <c r="F139" s="13"/>
      <c r="G139" s="323"/>
      <c r="H139" s="323"/>
      <c r="I139" s="323"/>
      <c r="J139" s="323"/>
      <c r="K139" s="323"/>
      <c r="L139" s="323"/>
      <c r="M139" s="323"/>
      <c r="N139" s="324"/>
      <c r="O139" s="324"/>
      <c r="P139" s="19"/>
      <c r="Q139" s="19"/>
      <c r="R139" s="19"/>
      <c r="S139" s="19"/>
      <c r="T139" s="19"/>
      <c r="U139" s="19"/>
    </row>
    <row r="140" spans="1:21" ht="39" customHeight="1">
      <c r="A140" s="13"/>
      <c r="B140" s="13"/>
      <c r="C140" s="318"/>
      <c r="D140" s="13"/>
      <c r="E140" s="13"/>
      <c r="F140" s="13"/>
      <c r="G140" s="323"/>
      <c r="H140" s="323"/>
      <c r="I140" s="323"/>
      <c r="J140" s="323"/>
      <c r="K140" s="323"/>
      <c r="L140" s="323"/>
      <c r="M140" s="323"/>
      <c r="N140" s="324"/>
      <c r="O140" s="324"/>
      <c r="P140" s="19"/>
      <c r="Q140" s="19"/>
      <c r="R140" s="19"/>
      <c r="S140" s="19"/>
      <c r="T140" s="19"/>
      <c r="U140" s="19"/>
    </row>
    <row r="141" spans="1:21" ht="39" customHeight="1">
      <c r="A141" s="13"/>
      <c r="B141" s="13"/>
      <c r="C141" s="318"/>
      <c r="D141" s="13"/>
      <c r="E141" s="13"/>
      <c r="F141" s="13"/>
      <c r="G141" s="323"/>
      <c r="H141" s="323"/>
      <c r="I141" s="323"/>
      <c r="J141" s="323"/>
      <c r="K141" s="323"/>
      <c r="L141" s="323"/>
      <c r="M141" s="323"/>
      <c r="N141" s="324"/>
      <c r="O141" s="324"/>
      <c r="P141" s="19"/>
      <c r="Q141" s="19"/>
      <c r="R141" s="19"/>
      <c r="S141" s="19"/>
      <c r="T141" s="19"/>
      <c r="U141" s="19"/>
    </row>
    <row r="142" spans="3:14" ht="39" customHeight="1">
      <c r="C142" s="318"/>
      <c r="D142" s="13"/>
      <c r="E142" s="13"/>
      <c r="F142" s="13"/>
      <c r="G142" s="323"/>
      <c r="H142" s="323"/>
      <c r="I142" s="323"/>
      <c r="J142" s="323"/>
      <c r="K142" s="323"/>
      <c r="L142" s="323"/>
      <c r="M142" s="323"/>
      <c r="N142" s="324"/>
    </row>
    <row r="143" spans="3:14" ht="39" customHeight="1">
      <c r="C143" s="318"/>
      <c r="D143" s="13"/>
      <c r="E143" s="13"/>
      <c r="F143" s="13"/>
      <c r="G143" s="323"/>
      <c r="H143" s="323"/>
      <c r="I143" s="323"/>
      <c r="J143" s="323"/>
      <c r="K143" s="323"/>
      <c r="L143" s="323"/>
      <c r="M143" s="323"/>
      <c r="N143" s="324"/>
    </row>
    <row r="144" spans="3:14" ht="39" customHeight="1">
      <c r="C144" s="318"/>
      <c r="D144" s="13"/>
      <c r="E144" s="13"/>
      <c r="F144" s="13"/>
      <c r="G144" s="323"/>
      <c r="H144" s="323"/>
      <c r="I144" s="323"/>
      <c r="J144" s="323"/>
      <c r="K144" s="323"/>
      <c r="L144" s="323"/>
      <c r="M144" s="323"/>
      <c r="N144" s="324"/>
    </row>
    <row r="145" spans="3:14" ht="39" customHeight="1">
      <c r="C145" s="318"/>
      <c r="D145" s="13"/>
      <c r="E145" s="13"/>
      <c r="F145" s="13"/>
      <c r="G145" s="323"/>
      <c r="H145" s="323"/>
      <c r="I145" s="323"/>
      <c r="J145" s="323"/>
      <c r="K145" s="323"/>
      <c r="L145" s="323"/>
      <c r="M145" s="323"/>
      <c r="N145" s="324"/>
    </row>
  </sheetData>
  <mergeCells count="196">
    <mergeCell ref="V66:V67"/>
    <mergeCell ref="V68:V69"/>
    <mergeCell ref="B76:H76"/>
    <mergeCell ref="I76:O76"/>
    <mergeCell ref="B77:H77"/>
    <mergeCell ref="I77:O77"/>
    <mergeCell ref="U70:U71"/>
    <mergeCell ref="V70:V71"/>
    <mergeCell ref="A72:S72"/>
    <mergeCell ref="U66:U67"/>
    <mergeCell ref="C68:C69"/>
    <mergeCell ref="D68:D69"/>
    <mergeCell ref="E68:E69"/>
    <mergeCell ref="U68:U69"/>
    <mergeCell ref="A48:A71"/>
    <mergeCell ref="B66:B71"/>
    <mergeCell ref="C66:C67"/>
    <mergeCell ref="D66:D67"/>
    <mergeCell ref="E66:E67"/>
    <mergeCell ref="T66:T71"/>
    <mergeCell ref="B48:B65"/>
    <mergeCell ref="C70:C71"/>
    <mergeCell ref="D70:D71"/>
    <mergeCell ref="E70:E71"/>
    <mergeCell ref="C62:C63"/>
    <mergeCell ref="D62:D63"/>
    <mergeCell ref="E62:E63"/>
    <mergeCell ref="U62:U63"/>
    <mergeCell ref="V62:V63"/>
    <mergeCell ref="C64:C65"/>
    <mergeCell ref="D64:D65"/>
    <mergeCell ref="E64:E65"/>
    <mergeCell ref="U64:U65"/>
    <mergeCell ref="V64:V65"/>
    <mergeCell ref="C58:C59"/>
    <mergeCell ref="D58:D59"/>
    <mergeCell ref="E58:E59"/>
    <mergeCell ref="U58:U59"/>
    <mergeCell ref="V58:V59"/>
    <mergeCell ref="C60:C61"/>
    <mergeCell ref="D60:D61"/>
    <mergeCell ref="E60:E61"/>
    <mergeCell ref="U60:U61"/>
    <mergeCell ref="V60:V61"/>
    <mergeCell ref="C54:C55"/>
    <mergeCell ref="D54:D55"/>
    <mergeCell ref="E54:E55"/>
    <mergeCell ref="U54:U55"/>
    <mergeCell ref="V54:V55"/>
    <mergeCell ref="U48:U49"/>
    <mergeCell ref="V48:V49"/>
    <mergeCell ref="C50:C51"/>
    <mergeCell ref="D50:D51"/>
    <mergeCell ref="E50:E51"/>
    <mergeCell ref="U50:U51"/>
    <mergeCell ref="V50:V51"/>
    <mergeCell ref="C48:C49"/>
    <mergeCell ref="D48:D49"/>
    <mergeCell ref="E48:E49"/>
    <mergeCell ref="T48:T65"/>
    <mergeCell ref="C52:C53"/>
    <mergeCell ref="D52:D53"/>
    <mergeCell ref="E52:E53"/>
    <mergeCell ref="C56:C57"/>
    <mergeCell ref="D56:D57"/>
    <mergeCell ref="E56:E57"/>
    <mergeCell ref="U56:U57"/>
    <mergeCell ref="V56:V57"/>
    <mergeCell ref="C42:C43"/>
    <mergeCell ref="D42:D43"/>
    <mergeCell ref="E42:E43"/>
    <mergeCell ref="U42:U43"/>
    <mergeCell ref="V42:V43"/>
    <mergeCell ref="C44:C45"/>
    <mergeCell ref="D44:D45"/>
    <mergeCell ref="U52:U53"/>
    <mergeCell ref="V52:V53"/>
    <mergeCell ref="U36:U37"/>
    <mergeCell ref="V36:V37"/>
    <mergeCell ref="C38:C39"/>
    <mergeCell ref="D38:D39"/>
    <mergeCell ref="E38:E39"/>
    <mergeCell ref="U38:U39"/>
    <mergeCell ref="V38:V39"/>
    <mergeCell ref="A40:A47"/>
    <mergeCell ref="B40:B47"/>
    <mergeCell ref="C40:C41"/>
    <mergeCell ref="D40:D41"/>
    <mergeCell ref="E40:E41"/>
    <mergeCell ref="B30:B39"/>
    <mergeCell ref="E44:E45"/>
    <mergeCell ref="U44:U45"/>
    <mergeCell ref="V44:V45"/>
    <mergeCell ref="C46:C47"/>
    <mergeCell ref="D46:D47"/>
    <mergeCell ref="E46:E47"/>
    <mergeCell ref="U46:U47"/>
    <mergeCell ref="V46:V47"/>
    <mergeCell ref="T40:T47"/>
    <mergeCell ref="U40:U41"/>
    <mergeCell ref="V40:V41"/>
    <mergeCell ref="U30:U31"/>
    <mergeCell ref="V30:V31"/>
    <mergeCell ref="C32:C33"/>
    <mergeCell ref="D32:D33"/>
    <mergeCell ref="E32:E33"/>
    <mergeCell ref="U32:U33"/>
    <mergeCell ref="V32:V33"/>
    <mergeCell ref="C28:C29"/>
    <mergeCell ref="D28:D29"/>
    <mergeCell ref="E28:E29"/>
    <mergeCell ref="U28:U29"/>
    <mergeCell ref="V28:V29"/>
    <mergeCell ref="C30:C31"/>
    <mergeCell ref="D30:D31"/>
    <mergeCell ref="E30:E31"/>
    <mergeCell ref="T30:T39"/>
    <mergeCell ref="C34:C35"/>
    <mergeCell ref="D34:D35"/>
    <mergeCell ref="E34:E35"/>
    <mergeCell ref="U34:U35"/>
    <mergeCell ref="V34:V35"/>
    <mergeCell ref="C36:C37"/>
    <mergeCell ref="D36:D37"/>
    <mergeCell ref="E36:E37"/>
    <mergeCell ref="C22:C23"/>
    <mergeCell ref="D22:D23"/>
    <mergeCell ref="U22:U23"/>
    <mergeCell ref="C18:C19"/>
    <mergeCell ref="C16:C17"/>
    <mergeCell ref="D16:D17"/>
    <mergeCell ref="E16:E17"/>
    <mergeCell ref="U16:U17"/>
    <mergeCell ref="U26:U27"/>
    <mergeCell ref="U24:U25"/>
    <mergeCell ref="V24:V25"/>
    <mergeCell ref="C26:C27"/>
    <mergeCell ref="D26:D27"/>
    <mergeCell ref="E26:E27"/>
    <mergeCell ref="V26:V27"/>
    <mergeCell ref="B20:B29"/>
    <mergeCell ref="E22:E23"/>
    <mergeCell ref="X8:X9"/>
    <mergeCell ref="C10:C11"/>
    <mergeCell ref="D10:D11"/>
    <mergeCell ref="E10:E11"/>
    <mergeCell ref="U10:U11"/>
    <mergeCell ref="V10:V11"/>
    <mergeCell ref="V20:V21"/>
    <mergeCell ref="V22:V23"/>
    <mergeCell ref="V14:V15"/>
    <mergeCell ref="V18:V19"/>
    <mergeCell ref="E14:E15"/>
    <mergeCell ref="E18:E19"/>
    <mergeCell ref="C20:C21"/>
    <mergeCell ref="D20:D21"/>
    <mergeCell ref="E20:E21"/>
    <mergeCell ref="T20:T29"/>
    <mergeCell ref="U20:U21"/>
    <mergeCell ref="A1:C3"/>
    <mergeCell ref="D1:V1"/>
    <mergeCell ref="D2:V2"/>
    <mergeCell ref="D3:U3"/>
    <mergeCell ref="A4:C4"/>
    <mergeCell ref="A5:C5"/>
    <mergeCell ref="D5:V5"/>
    <mergeCell ref="A8:A39"/>
    <mergeCell ref="B8:B19"/>
    <mergeCell ref="C8:C9"/>
    <mergeCell ref="D8:D9"/>
    <mergeCell ref="E8:E9"/>
    <mergeCell ref="T8:T19"/>
    <mergeCell ref="U8:U9"/>
    <mergeCell ref="V8:V9"/>
    <mergeCell ref="V12:V13"/>
    <mergeCell ref="C14:C15"/>
    <mergeCell ref="D14:D15"/>
    <mergeCell ref="U14:U15"/>
    <mergeCell ref="D18:D19"/>
    <mergeCell ref="U18:U19"/>
    <mergeCell ref="C24:C25"/>
    <mergeCell ref="D24:D25"/>
    <mergeCell ref="E24:E25"/>
    <mergeCell ref="V16:V17"/>
    <mergeCell ref="D4:V4"/>
    <mergeCell ref="A6:A7"/>
    <mergeCell ref="B6:B7"/>
    <mergeCell ref="C6:C7"/>
    <mergeCell ref="D6:E6"/>
    <mergeCell ref="F6:S6"/>
    <mergeCell ref="T6:U6"/>
    <mergeCell ref="V6:V7"/>
    <mergeCell ref="C12:C13"/>
    <mergeCell ref="D12:D13"/>
    <mergeCell ref="E12:E13"/>
    <mergeCell ref="U12:U13"/>
  </mergeCells>
  <printOptions horizontalCentered="1" verticalCentered="1"/>
  <pageMargins left="0" right="0" top="0" bottom="0.5905511811023623" header="0.31496062992125984" footer="0"/>
  <pageSetup horizontalDpi="600" verticalDpi="600" orientation="landscape" scale="50" r:id="rId5"/>
  <headerFooter>
    <oddFooter>&amp;C&amp;G</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E44"/>
  <sheetViews>
    <sheetView tabSelected="1" zoomScale="73" zoomScaleNormal="73" workbookViewId="0" topLeftCell="A10">
      <selection activeCell="H23" sqref="H23"/>
    </sheetView>
  </sheetViews>
  <sheetFormatPr defaultColWidth="11.421875" defaultRowHeight="15"/>
  <cols>
    <col min="1" max="1" width="5.8515625" style="0" customWidth="1"/>
    <col min="2" max="2" width="13.7109375" style="0" customWidth="1"/>
    <col min="4" max="4" width="17.7109375" style="0" customWidth="1"/>
    <col min="5" max="5" width="21.140625" style="0" customWidth="1"/>
    <col min="6" max="6" width="22.28125" style="0" customWidth="1"/>
    <col min="7" max="7" width="22.8515625" style="0" customWidth="1"/>
    <col min="8" max="8" width="22.421875" style="0" customWidth="1"/>
    <col min="9" max="9" width="8.8515625" style="0" customWidth="1"/>
    <col min="10" max="10" width="21.7109375" style="0" customWidth="1"/>
    <col min="11" max="11" width="20.8515625" style="0" customWidth="1"/>
    <col min="12" max="12" width="23.7109375" style="0" customWidth="1"/>
    <col min="13" max="13" width="8.421875" style="0" customWidth="1"/>
    <col min="14" max="14" width="9.57421875" style="0" customWidth="1"/>
    <col min="15" max="15" width="8.57421875" style="0" customWidth="1"/>
    <col min="16" max="16" width="10.140625" style="0" customWidth="1"/>
    <col min="23" max="23" width="9.57421875" style="0" customWidth="1"/>
    <col min="24" max="24" width="8.28125" style="0" customWidth="1"/>
    <col min="25" max="25" width="9.140625" style="0" customWidth="1"/>
  </cols>
  <sheetData>
    <row r="1" spans="1:25" ht="31.5" customHeight="1">
      <c r="A1" s="453"/>
      <c r="B1" s="454"/>
      <c r="C1" s="454"/>
      <c r="D1" s="454"/>
      <c r="E1" s="533" t="s">
        <v>192</v>
      </c>
      <c r="F1" s="534"/>
      <c r="G1" s="534"/>
      <c r="H1" s="534"/>
      <c r="I1" s="534"/>
      <c r="J1" s="534"/>
      <c r="K1" s="534"/>
      <c r="L1" s="534"/>
      <c r="M1" s="534"/>
      <c r="N1" s="534"/>
      <c r="O1" s="534"/>
      <c r="P1" s="534"/>
      <c r="Q1" s="534"/>
      <c r="R1" s="534"/>
      <c r="S1" s="534"/>
      <c r="T1" s="534"/>
      <c r="U1" s="534"/>
      <c r="V1" s="534"/>
      <c r="W1" s="534"/>
      <c r="X1" s="534"/>
      <c r="Y1" s="535"/>
    </row>
    <row r="2" spans="1:25" ht="55.5" customHeight="1">
      <c r="A2" s="456"/>
      <c r="B2" s="457"/>
      <c r="C2" s="457"/>
      <c r="D2" s="457"/>
      <c r="E2" s="536" t="s">
        <v>193</v>
      </c>
      <c r="F2" s="537"/>
      <c r="G2" s="537"/>
      <c r="H2" s="537"/>
      <c r="I2" s="537"/>
      <c r="J2" s="537"/>
      <c r="K2" s="537"/>
      <c r="L2" s="537"/>
      <c r="M2" s="537"/>
      <c r="N2" s="537"/>
      <c r="O2" s="537"/>
      <c r="P2" s="537"/>
      <c r="Q2" s="537"/>
      <c r="R2" s="537"/>
      <c r="S2" s="537"/>
      <c r="T2" s="537"/>
      <c r="U2" s="537"/>
      <c r="V2" s="537"/>
      <c r="W2" s="537"/>
      <c r="X2" s="537"/>
      <c r="Y2" s="538"/>
    </row>
    <row r="3" spans="1:25" ht="31.5" customHeight="1" thickBot="1">
      <c r="A3" s="459"/>
      <c r="B3" s="460"/>
      <c r="C3" s="460"/>
      <c r="D3" s="460"/>
      <c r="E3" s="642" t="s">
        <v>194</v>
      </c>
      <c r="F3" s="643"/>
      <c r="G3" s="643"/>
      <c r="H3" s="643"/>
      <c r="I3" s="643"/>
      <c r="J3" s="643"/>
      <c r="K3" s="643"/>
      <c r="L3" s="643"/>
      <c r="M3" s="643"/>
      <c r="N3" s="643"/>
      <c r="O3" s="643"/>
      <c r="P3" s="643"/>
      <c r="Q3" s="643"/>
      <c r="R3" s="643"/>
      <c r="S3" s="644" t="s">
        <v>195</v>
      </c>
      <c r="T3" s="644"/>
      <c r="U3" s="644"/>
      <c r="V3" s="644"/>
      <c r="W3" s="644"/>
      <c r="X3" s="644"/>
      <c r="Y3" s="645"/>
    </row>
    <row r="4" spans="1:25" ht="29.25" customHeight="1">
      <c r="A4" s="646" t="s">
        <v>99</v>
      </c>
      <c r="B4" s="647"/>
      <c r="C4" s="647"/>
      <c r="D4" s="648"/>
      <c r="E4" s="649" t="s">
        <v>219</v>
      </c>
      <c r="F4" s="650"/>
      <c r="G4" s="650"/>
      <c r="H4" s="650"/>
      <c r="I4" s="650"/>
      <c r="J4" s="650"/>
      <c r="K4" s="650"/>
      <c r="L4" s="650"/>
      <c r="M4" s="650"/>
      <c r="N4" s="650"/>
      <c r="O4" s="650"/>
      <c r="P4" s="650"/>
      <c r="Q4" s="650"/>
      <c r="R4" s="650"/>
      <c r="S4" s="650"/>
      <c r="T4" s="650"/>
      <c r="U4" s="650"/>
      <c r="V4" s="650"/>
      <c r="W4" s="650"/>
      <c r="X4" s="650"/>
      <c r="Y4" s="651"/>
    </row>
    <row r="5" spans="1:25" ht="27.75" customHeight="1" thickBot="1">
      <c r="A5" s="652" t="s">
        <v>100</v>
      </c>
      <c r="B5" s="653"/>
      <c r="C5" s="653"/>
      <c r="D5" s="654"/>
      <c r="E5" s="655" t="s">
        <v>226</v>
      </c>
      <c r="F5" s="656"/>
      <c r="G5" s="656"/>
      <c r="H5" s="656"/>
      <c r="I5" s="656"/>
      <c r="J5" s="656"/>
      <c r="K5" s="656"/>
      <c r="L5" s="656"/>
      <c r="M5" s="656"/>
      <c r="N5" s="656"/>
      <c r="O5" s="656"/>
      <c r="P5" s="656"/>
      <c r="Q5" s="656"/>
      <c r="R5" s="656"/>
      <c r="S5" s="656"/>
      <c r="T5" s="656"/>
      <c r="U5" s="656"/>
      <c r="V5" s="656"/>
      <c r="W5" s="656"/>
      <c r="X5" s="656"/>
      <c r="Y5" s="657"/>
    </row>
    <row r="6" spans="1:25" ht="36.75" customHeight="1">
      <c r="A6" s="593" t="s">
        <v>101</v>
      </c>
      <c r="B6" s="594" t="s">
        <v>102</v>
      </c>
      <c r="C6" s="594" t="s">
        <v>149</v>
      </c>
      <c r="D6" s="594" t="s">
        <v>103</v>
      </c>
      <c r="E6" s="594" t="s">
        <v>104</v>
      </c>
      <c r="F6" s="658" t="s">
        <v>196</v>
      </c>
      <c r="G6" s="659"/>
      <c r="H6" s="659"/>
      <c r="I6" s="659"/>
      <c r="J6" s="594" t="s">
        <v>212</v>
      </c>
      <c r="K6" s="594"/>
      <c r="L6" s="594"/>
      <c r="M6" s="594"/>
      <c r="N6" s="594" t="s">
        <v>105</v>
      </c>
      <c r="O6" s="594"/>
      <c r="P6" s="594"/>
      <c r="Q6" s="594"/>
      <c r="R6" s="594"/>
      <c r="S6" s="594" t="s">
        <v>106</v>
      </c>
      <c r="T6" s="594"/>
      <c r="U6" s="594"/>
      <c r="V6" s="594"/>
      <c r="W6" s="594"/>
      <c r="X6" s="594"/>
      <c r="Y6" s="595"/>
    </row>
    <row r="7" spans="1:25" ht="67.5" customHeight="1" thickBot="1">
      <c r="A7" s="599" t="s">
        <v>107</v>
      </c>
      <c r="B7" s="600"/>
      <c r="C7" s="600"/>
      <c r="D7" s="600"/>
      <c r="E7" s="600"/>
      <c r="F7" s="139" t="s">
        <v>197</v>
      </c>
      <c r="G7" s="139" t="s">
        <v>198</v>
      </c>
      <c r="H7" s="139" t="s">
        <v>199</v>
      </c>
      <c r="I7" s="139" t="s">
        <v>200</v>
      </c>
      <c r="J7" s="139" t="s">
        <v>197</v>
      </c>
      <c r="K7" s="139" t="s">
        <v>198</v>
      </c>
      <c r="L7" s="139" t="s">
        <v>199</v>
      </c>
      <c r="M7" s="139" t="s">
        <v>200</v>
      </c>
      <c r="N7" s="140" t="s">
        <v>108</v>
      </c>
      <c r="O7" s="140" t="s">
        <v>109</v>
      </c>
      <c r="P7" s="140" t="s">
        <v>110</v>
      </c>
      <c r="Q7" s="140" t="s">
        <v>111</v>
      </c>
      <c r="R7" s="140" t="s">
        <v>112</v>
      </c>
      <c r="S7" s="140" t="s">
        <v>113</v>
      </c>
      <c r="T7" s="140" t="s">
        <v>114</v>
      </c>
      <c r="U7" s="140" t="s">
        <v>148</v>
      </c>
      <c r="V7" s="140" t="s">
        <v>115</v>
      </c>
      <c r="W7" s="140" t="s">
        <v>116</v>
      </c>
      <c r="X7" s="141" t="s">
        <v>117</v>
      </c>
      <c r="Y7" s="142" t="s">
        <v>118</v>
      </c>
    </row>
    <row r="8" spans="1:39" ht="27" customHeight="1">
      <c r="A8" s="618">
        <v>1</v>
      </c>
      <c r="B8" s="634" t="s">
        <v>81</v>
      </c>
      <c r="C8" s="634" t="s">
        <v>119</v>
      </c>
      <c r="D8" s="143" t="s">
        <v>120</v>
      </c>
      <c r="E8" s="121">
        <f>+INVERSIÓN!Y9</f>
        <v>1</v>
      </c>
      <c r="F8" s="121">
        <f>+INVERSIÓN!Z9</f>
        <v>1</v>
      </c>
      <c r="G8" s="121">
        <f>+INVERSIÓN!AA9</f>
        <v>1</v>
      </c>
      <c r="H8" s="121">
        <f>+INVERSIÓN!AB9</f>
        <v>1</v>
      </c>
      <c r="I8" s="121"/>
      <c r="J8" s="121">
        <f>+INVERSIÓN!AK9</f>
        <v>0.775</v>
      </c>
      <c r="K8" s="122">
        <f>+INVERSIÓN!AL9</f>
        <v>0.85</v>
      </c>
      <c r="L8" s="122">
        <f>+INVERSIÓN!AM9</f>
        <v>0.905</v>
      </c>
      <c r="M8" s="123"/>
      <c r="N8" s="637" t="s">
        <v>121</v>
      </c>
      <c r="O8" s="603" t="s">
        <v>122</v>
      </c>
      <c r="P8" s="587" t="s">
        <v>123</v>
      </c>
      <c r="Q8" s="603" t="s">
        <v>124</v>
      </c>
      <c r="R8" s="587" t="s">
        <v>121</v>
      </c>
      <c r="S8" s="624" t="s">
        <v>125</v>
      </c>
      <c r="T8" s="624" t="s">
        <v>126</v>
      </c>
      <c r="U8" s="109"/>
      <c r="V8" s="587" t="s">
        <v>127</v>
      </c>
      <c r="W8" s="587" t="s">
        <v>128</v>
      </c>
      <c r="X8" s="587" t="s">
        <v>129</v>
      </c>
      <c r="Y8" s="640">
        <v>1053</v>
      </c>
      <c r="Z8" s="44"/>
      <c r="AA8" s="44"/>
      <c r="AB8" s="47"/>
      <c r="AC8" s="47"/>
      <c r="AD8" s="48"/>
      <c r="AE8" s="48"/>
      <c r="AF8" s="48"/>
      <c r="AG8" s="47"/>
      <c r="AH8" s="48"/>
      <c r="AI8" s="48"/>
      <c r="AJ8" s="48"/>
      <c r="AK8" s="46"/>
      <c r="AL8" s="46"/>
      <c r="AM8" s="46"/>
    </row>
    <row r="9" spans="1:39" ht="27" customHeight="1" thickBot="1">
      <c r="A9" s="619"/>
      <c r="B9" s="622"/>
      <c r="C9" s="622"/>
      <c r="D9" s="144" t="s">
        <v>130</v>
      </c>
      <c r="E9" s="134">
        <f>+INVERSIÓN!Y10</f>
        <v>447429280</v>
      </c>
      <c r="F9" s="134">
        <f>+INVERSIÓN!Z10</f>
        <v>447429280</v>
      </c>
      <c r="G9" s="316">
        <f>+INVERSIÓN!AA10</f>
        <v>537895142</v>
      </c>
      <c r="H9" s="316">
        <f>+INVERSIÓN!AB10</f>
        <v>1580775182</v>
      </c>
      <c r="I9" s="49"/>
      <c r="J9" s="134">
        <f>+INVERSIÓN!AK10</f>
        <v>21452400</v>
      </c>
      <c r="K9" s="134">
        <f>+INVERSIÓN!AL10</f>
        <v>102698161</v>
      </c>
      <c r="L9" s="134">
        <f>+INVERSIÓN!AM10</f>
        <v>246864140</v>
      </c>
      <c r="M9" s="50"/>
      <c r="N9" s="638"/>
      <c r="O9" s="604"/>
      <c r="P9" s="588"/>
      <c r="Q9" s="604"/>
      <c r="R9" s="588"/>
      <c r="S9" s="625"/>
      <c r="T9" s="625"/>
      <c r="U9" s="110"/>
      <c r="V9" s="588"/>
      <c r="W9" s="588"/>
      <c r="X9" s="588"/>
      <c r="Y9" s="591"/>
      <c r="Z9" s="44"/>
      <c r="AA9" s="44"/>
      <c r="AB9" s="47"/>
      <c r="AC9" s="47"/>
      <c r="AD9" s="48"/>
      <c r="AE9" s="48"/>
      <c r="AF9" s="48"/>
      <c r="AG9" s="47"/>
      <c r="AH9" s="48"/>
      <c r="AI9" s="48"/>
      <c r="AJ9" s="48"/>
      <c r="AK9" s="46"/>
      <c r="AL9" s="46"/>
      <c r="AM9" s="46"/>
    </row>
    <row r="10" spans="1:39" ht="27" customHeight="1">
      <c r="A10" s="619"/>
      <c r="B10" s="622"/>
      <c r="C10" s="622"/>
      <c r="D10" s="145" t="s">
        <v>131</v>
      </c>
      <c r="E10" s="121">
        <f>+INVERSIÓN!Y11</f>
        <v>0</v>
      </c>
      <c r="F10" s="121">
        <f>+INVERSIÓN!Z11</f>
        <v>0</v>
      </c>
      <c r="G10" s="121">
        <f>+INVERSIÓN!AA11</f>
        <v>0</v>
      </c>
      <c r="H10" s="121">
        <f>+INVERSIÓN!AB11</f>
        <v>0</v>
      </c>
      <c r="I10" s="124"/>
      <c r="J10" s="121">
        <f>+INVERSIÓN!AK11</f>
        <v>0</v>
      </c>
      <c r="K10" s="122">
        <f>+INVERSIÓN!AL11</f>
        <v>0</v>
      </c>
      <c r="L10" s="122">
        <f>+INVERSIÓN!AM11</f>
        <v>0</v>
      </c>
      <c r="M10" s="61"/>
      <c r="N10" s="638"/>
      <c r="O10" s="604"/>
      <c r="P10" s="588"/>
      <c r="Q10" s="604"/>
      <c r="R10" s="588"/>
      <c r="S10" s="625"/>
      <c r="T10" s="625"/>
      <c r="U10" s="110"/>
      <c r="V10" s="588"/>
      <c r="W10" s="588"/>
      <c r="X10" s="588"/>
      <c r="Y10" s="591"/>
      <c r="Z10" s="44"/>
      <c r="AA10" s="44"/>
      <c r="AB10" s="47"/>
      <c r="AC10" s="47"/>
      <c r="AD10" s="48"/>
      <c r="AE10" s="48"/>
      <c r="AF10" s="48"/>
      <c r="AG10" s="47"/>
      <c r="AH10" s="48"/>
      <c r="AI10" s="48"/>
      <c r="AJ10" s="48"/>
      <c r="AK10" s="46"/>
      <c r="AL10" s="46"/>
      <c r="AM10" s="46"/>
    </row>
    <row r="11" spans="1:39" ht="27" customHeight="1" thickBot="1">
      <c r="A11" s="635"/>
      <c r="B11" s="630"/>
      <c r="C11" s="630"/>
      <c r="D11" s="144" t="s">
        <v>132</v>
      </c>
      <c r="E11" s="134">
        <f>+INVERSIÓN!Y12</f>
        <v>3752268706</v>
      </c>
      <c r="F11" s="134">
        <f>+INVERSIÓN!Z12</f>
        <v>3752268706</v>
      </c>
      <c r="G11" s="134">
        <f>+INVERSIÓN!AA12</f>
        <v>3752268706</v>
      </c>
      <c r="H11" s="134">
        <f>+INVERSIÓN!AB12</f>
        <v>3752268706</v>
      </c>
      <c r="I11" s="51"/>
      <c r="J11" s="175">
        <f>+INVERSIÓN!AK12</f>
        <v>329147550</v>
      </c>
      <c r="K11" s="134">
        <f>+INVERSIÓN!AL12</f>
        <v>1350394293</v>
      </c>
      <c r="L11" s="134">
        <f>+INVERSIÓN!AM12</f>
        <v>2407894439</v>
      </c>
      <c r="M11" s="52"/>
      <c r="N11" s="639"/>
      <c r="O11" s="605"/>
      <c r="P11" s="589"/>
      <c r="Q11" s="605"/>
      <c r="R11" s="589"/>
      <c r="S11" s="626"/>
      <c r="T11" s="626"/>
      <c r="U11" s="111"/>
      <c r="V11" s="589"/>
      <c r="W11" s="589"/>
      <c r="X11" s="589"/>
      <c r="Y11" s="592"/>
      <c r="Z11" s="44"/>
      <c r="AA11" s="44"/>
      <c r="AB11" s="47"/>
      <c r="AC11" s="47"/>
      <c r="AD11" s="48"/>
      <c r="AE11" s="48"/>
      <c r="AF11" s="48"/>
      <c r="AG11" s="47"/>
      <c r="AH11" s="48"/>
      <c r="AI11" s="48"/>
      <c r="AJ11" s="48"/>
      <c r="AK11" s="46"/>
      <c r="AL11" s="46"/>
      <c r="AM11" s="46"/>
    </row>
    <row r="12" spans="1:39" ht="32.25" customHeight="1">
      <c r="A12" s="631">
        <v>2</v>
      </c>
      <c r="B12" s="634" t="s">
        <v>83</v>
      </c>
      <c r="C12" s="621" t="s">
        <v>119</v>
      </c>
      <c r="D12" s="143" t="s">
        <v>120</v>
      </c>
      <c r="E12" s="126">
        <f>+INVERSIÓN!Y15</f>
        <v>1</v>
      </c>
      <c r="F12" s="134">
        <f>+INVERSIÓN!Z15</f>
        <v>2</v>
      </c>
      <c r="G12" s="127">
        <f>+INVERSIÓN!AA15</f>
        <v>2</v>
      </c>
      <c r="H12" s="127">
        <f>+INVERSIÓN!AB15</f>
        <v>2</v>
      </c>
      <c r="I12" s="127"/>
      <c r="J12" s="127">
        <f>+INVERSIÓN!AK15</f>
        <v>0.4</v>
      </c>
      <c r="K12" s="122">
        <f>+INVERSIÓN!AL15</f>
        <v>0.4</v>
      </c>
      <c r="L12" s="122">
        <f>+INVERSIÓN!AM15</f>
        <v>0.7</v>
      </c>
      <c r="M12" s="126"/>
      <c r="N12" s="603" t="s">
        <v>121</v>
      </c>
      <c r="O12" s="603" t="s">
        <v>122</v>
      </c>
      <c r="P12" s="587" t="s">
        <v>123</v>
      </c>
      <c r="Q12" s="603" t="s">
        <v>124</v>
      </c>
      <c r="R12" s="587" t="s">
        <v>121</v>
      </c>
      <c r="S12" s="624" t="s">
        <v>125</v>
      </c>
      <c r="T12" s="624" t="s">
        <v>126</v>
      </c>
      <c r="U12" s="109"/>
      <c r="V12" s="587" t="s">
        <v>127</v>
      </c>
      <c r="W12" s="587" t="s">
        <v>128</v>
      </c>
      <c r="X12" s="587" t="s">
        <v>129</v>
      </c>
      <c r="Y12" s="590">
        <v>1053</v>
      </c>
      <c r="Z12" s="44"/>
      <c r="AA12" s="44"/>
      <c r="AB12" s="47"/>
      <c r="AC12" s="47"/>
      <c r="AD12" s="48"/>
      <c r="AE12" s="48"/>
      <c r="AF12" s="48"/>
      <c r="AG12" s="47"/>
      <c r="AH12" s="48"/>
      <c r="AI12" s="48"/>
      <c r="AJ12" s="48"/>
      <c r="AK12" s="46"/>
      <c r="AL12" s="46"/>
      <c r="AM12" s="46"/>
    </row>
    <row r="13" spans="1:39" ht="32.25" customHeight="1">
      <c r="A13" s="632"/>
      <c r="B13" s="622"/>
      <c r="C13" s="622"/>
      <c r="D13" s="144" t="s">
        <v>130</v>
      </c>
      <c r="E13" s="316">
        <f>+INVERSIÓN!Y16</f>
        <v>181338880</v>
      </c>
      <c r="F13" s="316">
        <f>+INVERSIÓN!Z16</f>
        <v>181338880</v>
      </c>
      <c r="G13" s="316">
        <f>+INVERSIÓN!AA16</f>
        <v>181338880</v>
      </c>
      <c r="H13" s="316">
        <f>+INVERSIÓN!AB16</f>
        <v>177899831</v>
      </c>
      <c r="I13" s="49"/>
      <c r="J13" s="49">
        <f>+INVERSIÓN!AK16</f>
        <v>0</v>
      </c>
      <c r="K13" s="134">
        <f>+INVERSIÓN!AL16</f>
        <v>32315000</v>
      </c>
      <c r="L13" s="134">
        <f>+INVERSIÓN!AM16</f>
        <v>32315000</v>
      </c>
      <c r="M13" s="50"/>
      <c r="N13" s="604"/>
      <c r="O13" s="604"/>
      <c r="P13" s="588"/>
      <c r="Q13" s="604"/>
      <c r="R13" s="588"/>
      <c r="S13" s="625"/>
      <c r="T13" s="625"/>
      <c r="U13" s="110"/>
      <c r="V13" s="588"/>
      <c r="W13" s="588"/>
      <c r="X13" s="588"/>
      <c r="Y13" s="591"/>
      <c r="Z13" s="44"/>
      <c r="AA13" s="44"/>
      <c r="AB13" s="47"/>
      <c r="AC13" s="47"/>
      <c r="AD13" s="48"/>
      <c r="AE13" s="48"/>
      <c r="AF13" s="48"/>
      <c r="AG13" s="47"/>
      <c r="AH13" s="48"/>
      <c r="AI13" s="48"/>
      <c r="AJ13" s="48"/>
      <c r="AK13" s="46"/>
      <c r="AL13" s="46"/>
      <c r="AM13" s="46"/>
    </row>
    <row r="14" spans="1:39" ht="32.25" customHeight="1">
      <c r="A14" s="632"/>
      <c r="B14" s="622"/>
      <c r="C14" s="622"/>
      <c r="D14" s="145" t="s">
        <v>131</v>
      </c>
      <c r="E14" s="126">
        <f>+INVERSIÓN!Y17</f>
        <v>0</v>
      </c>
      <c r="F14" s="134">
        <f>+INVERSIÓN!Z17</f>
        <v>0</v>
      </c>
      <c r="G14" s="127">
        <f>+INVERSIÓN!AA17</f>
        <v>0</v>
      </c>
      <c r="H14" s="127">
        <f>+INVERSIÓN!AB17</f>
        <v>0</v>
      </c>
      <c r="I14" s="127"/>
      <c r="J14" s="127">
        <f>+INVERSIÓN!AK17</f>
        <v>0</v>
      </c>
      <c r="K14" s="122">
        <f>+INVERSIÓN!AL17</f>
        <v>0</v>
      </c>
      <c r="L14" s="122">
        <f>+INVERSIÓN!AM17</f>
        <v>0</v>
      </c>
      <c r="M14" s="62"/>
      <c r="N14" s="604"/>
      <c r="O14" s="604"/>
      <c r="P14" s="588"/>
      <c r="Q14" s="604"/>
      <c r="R14" s="588"/>
      <c r="S14" s="625"/>
      <c r="T14" s="625"/>
      <c r="U14" s="110"/>
      <c r="V14" s="588"/>
      <c r="W14" s="588"/>
      <c r="X14" s="588"/>
      <c r="Y14" s="591"/>
      <c r="Z14" s="44"/>
      <c r="AA14" s="44"/>
      <c r="AB14" s="47"/>
      <c r="AC14" s="47"/>
      <c r="AD14" s="48"/>
      <c r="AE14" s="48"/>
      <c r="AF14" s="48"/>
      <c r="AG14" s="47"/>
      <c r="AH14" s="48"/>
      <c r="AI14" s="48"/>
      <c r="AJ14" s="48"/>
      <c r="AK14" s="46"/>
      <c r="AL14" s="46"/>
      <c r="AM14" s="46"/>
    </row>
    <row r="15" spans="1:39" ht="32.25" customHeight="1" thickBot="1">
      <c r="A15" s="633"/>
      <c r="B15" s="630"/>
      <c r="C15" s="630"/>
      <c r="D15" s="144" t="s">
        <v>132</v>
      </c>
      <c r="E15" s="134">
        <f>+INVERSIÓN!Y18</f>
        <v>119799124</v>
      </c>
      <c r="F15" s="134">
        <f>+INVERSIÓN!Z18</f>
        <v>119799124</v>
      </c>
      <c r="G15" s="134">
        <f>+INVERSIÓN!AA18</f>
        <v>119799124</v>
      </c>
      <c r="H15" s="134">
        <f>+INVERSIÓN!AB18</f>
        <v>119784414</v>
      </c>
      <c r="I15" s="51"/>
      <c r="J15" s="51">
        <f>+INVERSIÓN!AK18</f>
        <v>24710582</v>
      </c>
      <c r="K15" s="134">
        <f>+INVERSIÓN!AL18</f>
        <v>101338432</v>
      </c>
      <c r="L15" s="134">
        <f>+INVERSIÓN!AM18</f>
        <v>119780948</v>
      </c>
      <c r="M15" s="52"/>
      <c r="N15" s="605"/>
      <c r="O15" s="605"/>
      <c r="P15" s="589"/>
      <c r="Q15" s="605"/>
      <c r="R15" s="589"/>
      <c r="S15" s="626"/>
      <c r="T15" s="626"/>
      <c r="U15" s="111"/>
      <c r="V15" s="589"/>
      <c r="W15" s="589"/>
      <c r="X15" s="589"/>
      <c r="Y15" s="592"/>
      <c r="Z15" s="44"/>
      <c r="AA15" s="44"/>
      <c r="AB15" s="47"/>
      <c r="AC15" s="47"/>
      <c r="AD15" s="48"/>
      <c r="AE15" s="48"/>
      <c r="AF15" s="48"/>
      <c r="AG15" s="47"/>
      <c r="AH15" s="48"/>
      <c r="AI15" s="48"/>
      <c r="AJ15" s="48"/>
      <c r="AK15" s="46"/>
      <c r="AL15" s="46"/>
      <c r="AM15" s="46"/>
    </row>
    <row r="16" spans="1:39" ht="25.5" customHeight="1">
      <c r="A16" s="618">
        <v>3</v>
      </c>
      <c r="B16" s="634" t="s">
        <v>85</v>
      </c>
      <c r="C16" s="621" t="s">
        <v>119</v>
      </c>
      <c r="D16" s="143" t="s">
        <v>120</v>
      </c>
      <c r="E16" s="126">
        <f>+INVERSIÓN!Y21</f>
        <v>20</v>
      </c>
      <c r="F16" s="126">
        <f>+INVERSIÓN!Z21</f>
        <v>25</v>
      </c>
      <c r="G16" s="127">
        <f>+INVERSIÓN!AA21</f>
        <v>25</v>
      </c>
      <c r="H16" s="127">
        <f>+INVERSIÓN!AB21</f>
        <v>25</v>
      </c>
      <c r="I16" s="127"/>
      <c r="J16" s="127">
        <f>+INVERSIÓN!AK21</f>
        <v>17.5</v>
      </c>
      <c r="K16" s="122">
        <f>+INVERSIÓN!AL21</f>
        <v>20</v>
      </c>
      <c r="L16" s="122">
        <f>+INVERSIÓN!AM21</f>
        <v>22</v>
      </c>
      <c r="M16" s="126"/>
      <c r="N16" s="603" t="s">
        <v>121</v>
      </c>
      <c r="O16" s="603" t="s">
        <v>122</v>
      </c>
      <c r="P16" s="587" t="s">
        <v>123</v>
      </c>
      <c r="Q16" s="603" t="s">
        <v>124</v>
      </c>
      <c r="R16" s="587" t="s">
        <v>121</v>
      </c>
      <c r="S16" s="624" t="s">
        <v>125</v>
      </c>
      <c r="T16" s="624" t="s">
        <v>126</v>
      </c>
      <c r="U16" s="109"/>
      <c r="V16" s="587" t="s">
        <v>127</v>
      </c>
      <c r="W16" s="587" t="s">
        <v>128</v>
      </c>
      <c r="X16" s="587" t="s">
        <v>129</v>
      </c>
      <c r="Y16" s="590">
        <v>1053</v>
      </c>
      <c r="Z16" s="44"/>
      <c r="AA16" s="44"/>
      <c r="AB16" s="47"/>
      <c r="AC16" s="47"/>
      <c r="AD16" s="48"/>
      <c r="AE16" s="48"/>
      <c r="AF16" s="48"/>
      <c r="AG16" s="47"/>
      <c r="AH16" s="48"/>
      <c r="AI16" s="48"/>
      <c r="AJ16" s="48"/>
      <c r="AK16" s="46"/>
      <c r="AL16" s="46"/>
      <c r="AM16" s="46"/>
    </row>
    <row r="17" spans="1:39" ht="25.5" customHeight="1">
      <c r="A17" s="619"/>
      <c r="B17" s="622"/>
      <c r="C17" s="622"/>
      <c r="D17" s="144" t="s">
        <v>130</v>
      </c>
      <c r="E17" s="316">
        <f>+INVERSIÓN!Y22</f>
        <v>60000000</v>
      </c>
      <c r="F17" s="316">
        <f>+INVERSIÓN!Z22</f>
        <v>60000000</v>
      </c>
      <c r="G17" s="316">
        <f>+INVERSIÓN!AA22</f>
        <v>60000000</v>
      </c>
      <c r="H17" s="316">
        <f>+INVERSIÓN!AB22</f>
        <v>45000000</v>
      </c>
      <c r="I17" s="49"/>
      <c r="J17" s="49">
        <f>+INVERSIÓN!AK22</f>
        <v>0</v>
      </c>
      <c r="K17" s="134">
        <f>+INVERSIÓN!AL22</f>
        <v>45000000</v>
      </c>
      <c r="L17" s="134">
        <f>+INVERSIÓN!AM22</f>
        <v>45000000</v>
      </c>
      <c r="M17" s="50"/>
      <c r="N17" s="604"/>
      <c r="O17" s="604"/>
      <c r="P17" s="588"/>
      <c r="Q17" s="604"/>
      <c r="R17" s="588"/>
      <c r="S17" s="625"/>
      <c r="T17" s="625"/>
      <c r="U17" s="110"/>
      <c r="V17" s="588"/>
      <c r="W17" s="588"/>
      <c r="X17" s="588"/>
      <c r="Y17" s="591"/>
      <c r="Z17" s="44"/>
      <c r="AA17" s="44"/>
      <c r="AB17" s="47"/>
      <c r="AC17" s="47"/>
      <c r="AD17" s="48"/>
      <c r="AE17" s="48"/>
      <c r="AF17" s="48"/>
      <c r="AG17" s="47"/>
      <c r="AH17" s="48"/>
      <c r="AI17" s="48"/>
      <c r="AJ17" s="48"/>
      <c r="AK17" s="46"/>
      <c r="AL17" s="46"/>
      <c r="AM17" s="46"/>
    </row>
    <row r="18" spans="1:83" ht="25.5" customHeight="1">
      <c r="A18" s="619"/>
      <c r="B18" s="622"/>
      <c r="C18" s="622"/>
      <c r="D18" s="145" t="s">
        <v>131</v>
      </c>
      <c r="E18" s="126">
        <f>+INVERSIÓN!Y23</f>
        <v>0</v>
      </c>
      <c r="F18" s="134">
        <f>+INVERSIÓN!Z23</f>
        <v>0</v>
      </c>
      <c r="G18" s="127">
        <f>+INVERSIÓN!AA23</f>
        <v>0</v>
      </c>
      <c r="H18" s="127">
        <f>+INVERSIÓN!AB23</f>
        <v>0</v>
      </c>
      <c r="I18" s="127"/>
      <c r="J18" s="127">
        <f>+INVERSIÓN!AK23</f>
        <v>0</v>
      </c>
      <c r="K18" s="122">
        <f>+INVERSIÓN!AL23</f>
        <v>0</v>
      </c>
      <c r="L18" s="122">
        <f>+INVERSIÓN!AM23</f>
        <v>0</v>
      </c>
      <c r="M18" s="126"/>
      <c r="N18" s="604"/>
      <c r="O18" s="604"/>
      <c r="P18" s="588"/>
      <c r="Q18" s="604"/>
      <c r="R18" s="588"/>
      <c r="S18" s="625"/>
      <c r="T18" s="625"/>
      <c r="U18" s="110"/>
      <c r="V18" s="588"/>
      <c r="W18" s="588"/>
      <c r="X18" s="588"/>
      <c r="Y18" s="591"/>
      <c r="Z18" s="44"/>
      <c r="AA18" s="44"/>
      <c r="AB18" s="47"/>
      <c r="AC18" s="47"/>
      <c r="AD18" s="48"/>
      <c r="AE18" s="48"/>
      <c r="AF18" s="48"/>
      <c r="AG18" s="47"/>
      <c r="AH18" s="48"/>
      <c r="AI18" s="48"/>
      <c r="AJ18" s="48"/>
      <c r="AK18" s="46"/>
      <c r="AL18" s="46"/>
      <c r="AM18" s="46"/>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row>
    <row r="19" spans="1:83" ht="25.5" customHeight="1" thickBot="1">
      <c r="A19" s="635"/>
      <c r="B19" s="630"/>
      <c r="C19" s="630"/>
      <c r="D19" s="144" t="s">
        <v>132</v>
      </c>
      <c r="E19" s="134">
        <f>+INVERSIÓN!Y24</f>
        <v>50000000</v>
      </c>
      <c r="F19" s="134">
        <f>+INVERSIÓN!Z24</f>
        <v>50000000</v>
      </c>
      <c r="G19" s="134">
        <f>+INVERSIÓN!AA24</f>
        <v>50000000</v>
      </c>
      <c r="H19" s="134">
        <f>+INVERSIÓN!AB24</f>
        <v>50000000</v>
      </c>
      <c r="I19" s="51"/>
      <c r="J19" s="51">
        <f>+INVERSIÓN!AK24</f>
        <v>0</v>
      </c>
      <c r="K19" s="134">
        <f>+INVERSIÓN!AL24</f>
        <v>50000000</v>
      </c>
      <c r="L19" s="134">
        <f>+INVERSIÓN!AM24</f>
        <v>50000000</v>
      </c>
      <c r="M19" s="52"/>
      <c r="N19" s="605"/>
      <c r="O19" s="605"/>
      <c r="P19" s="589"/>
      <c r="Q19" s="605"/>
      <c r="R19" s="589"/>
      <c r="S19" s="626"/>
      <c r="T19" s="626"/>
      <c r="U19" s="111"/>
      <c r="V19" s="589"/>
      <c r="W19" s="589"/>
      <c r="X19" s="589"/>
      <c r="Y19" s="592"/>
      <c r="Z19" s="44"/>
      <c r="AA19" s="44"/>
      <c r="AB19" s="47"/>
      <c r="AC19" s="47"/>
      <c r="AD19" s="48"/>
      <c r="AE19" s="48"/>
      <c r="AF19" s="48"/>
      <c r="AG19" s="47"/>
      <c r="AH19" s="48"/>
      <c r="AI19" s="48"/>
      <c r="AJ19" s="48"/>
      <c r="AK19" s="46"/>
      <c r="AL19" s="46"/>
      <c r="AM19" s="46"/>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row>
    <row r="20" spans="1:83" ht="38.25" customHeight="1">
      <c r="A20" s="636">
        <v>4</v>
      </c>
      <c r="B20" s="618" t="s">
        <v>86</v>
      </c>
      <c r="C20" s="621" t="s">
        <v>119</v>
      </c>
      <c r="D20" s="143" t="s">
        <v>120</v>
      </c>
      <c r="E20" s="126">
        <f>+INVERSIÓN!Y27</f>
        <v>9</v>
      </c>
      <c r="F20" s="126">
        <f>+INVERSIÓN!Z27</f>
        <v>10</v>
      </c>
      <c r="G20" s="127">
        <f>+INVERSIÓN!AA27</f>
        <v>10</v>
      </c>
      <c r="H20" s="127">
        <f>+INVERSIÓN!AB27</f>
        <v>10</v>
      </c>
      <c r="I20" s="127"/>
      <c r="J20" s="127">
        <f>+INVERSIÓN!AK27</f>
        <v>7.7</v>
      </c>
      <c r="K20" s="122">
        <f>+INVERSIÓN!AL27</f>
        <v>8.5</v>
      </c>
      <c r="L20" s="122">
        <f>+INVERSIÓN!AM27</f>
        <v>9.1</v>
      </c>
      <c r="M20" s="126"/>
      <c r="N20" s="603" t="s">
        <v>121</v>
      </c>
      <c r="O20" s="603" t="s">
        <v>122</v>
      </c>
      <c r="P20" s="587" t="s">
        <v>123</v>
      </c>
      <c r="Q20" s="603" t="s">
        <v>124</v>
      </c>
      <c r="R20" s="587" t="s">
        <v>121</v>
      </c>
      <c r="S20" s="624" t="s">
        <v>125</v>
      </c>
      <c r="T20" s="624" t="s">
        <v>126</v>
      </c>
      <c r="U20" s="109"/>
      <c r="V20" s="587" t="s">
        <v>127</v>
      </c>
      <c r="W20" s="587" t="s">
        <v>128</v>
      </c>
      <c r="X20" s="587" t="s">
        <v>129</v>
      </c>
      <c r="Y20" s="590">
        <v>1053</v>
      </c>
      <c r="Z20" s="44"/>
      <c r="AA20" s="44"/>
      <c r="AB20" s="47"/>
      <c r="AC20" s="47"/>
      <c r="AD20" s="48"/>
      <c r="AE20" s="48"/>
      <c r="AF20" s="48"/>
      <c r="AG20" s="47"/>
      <c r="AH20" s="48"/>
      <c r="AI20" s="48"/>
      <c r="AJ20" s="48"/>
      <c r="AK20" s="46"/>
      <c r="AL20" s="46"/>
      <c r="AM20" s="46"/>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row>
    <row r="21" spans="1:83" ht="38.25" customHeight="1">
      <c r="A21" s="636"/>
      <c r="B21" s="619"/>
      <c r="C21" s="622"/>
      <c r="D21" s="144" t="s">
        <v>130</v>
      </c>
      <c r="E21" s="134">
        <v>458048000</v>
      </c>
      <c r="F21" s="134">
        <f>+INVERSIÓN!Z28</f>
        <v>458047700</v>
      </c>
      <c r="G21" s="127">
        <f>+INVERSIÓN!AA28</f>
        <v>364738000</v>
      </c>
      <c r="H21" s="127">
        <f>+INVERSIÓN!AB28</f>
        <v>359475674</v>
      </c>
      <c r="I21" s="50"/>
      <c r="J21" s="50">
        <f>+INVERSIÓN!AK28</f>
        <v>18876000</v>
      </c>
      <c r="K21" s="134">
        <f>+INVERSIÓN!AL28</f>
        <v>115596000</v>
      </c>
      <c r="L21" s="134">
        <f>+INVERSIÓN!AM28</f>
        <v>115596000</v>
      </c>
      <c r="M21" s="50"/>
      <c r="N21" s="604"/>
      <c r="O21" s="604"/>
      <c r="P21" s="588"/>
      <c r="Q21" s="604"/>
      <c r="R21" s="588"/>
      <c r="S21" s="625"/>
      <c r="T21" s="625"/>
      <c r="U21" s="110"/>
      <c r="V21" s="588"/>
      <c r="W21" s="588"/>
      <c r="X21" s="588"/>
      <c r="Y21" s="591"/>
      <c r="Z21" s="44"/>
      <c r="AA21" s="44"/>
      <c r="AB21" s="47"/>
      <c r="AC21" s="47"/>
      <c r="AD21" s="48"/>
      <c r="AE21" s="48"/>
      <c r="AF21" s="48"/>
      <c r="AG21" s="47"/>
      <c r="AH21" s="48"/>
      <c r="AI21" s="48"/>
      <c r="AJ21" s="48"/>
      <c r="AK21" s="46"/>
      <c r="AL21" s="46"/>
      <c r="AM21" s="46"/>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row>
    <row r="22" spans="1:83" ht="38.25" customHeight="1">
      <c r="A22" s="636"/>
      <c r="B22" s="619"/>
      <c r="C22" s="622"/>
      <c r="D22" s="145" t="s">
        <v>131</v>
      </c>
      <c r="E22" s="126">
        <f>+INVERSIÓN!Y29</f>
        <v>0</v>
      </c>
      <c r="F22" s="126">
        <f>+INVERSIÓN!Z29</f>
        <v>0</v>
      </c>
      <c r="G22" s="127">
        <f>+INVERSIÓN!AA29</f>
        <v>0</v>
      </c>
      <c r="H22" s="127">
        <f>+INVERSIÓN!AB29</f>
        <v>0</v>
      </c>
      <c r="I22" s="126"/>
      <c r="J22" s="126">
        <f>+INVERSIÓN!AK29</f>
        <v>0</v>
      </c>
      <c r="K22" s="122">
        <f>+INVERSIÓN!AL29</f>
        <v>0</v>
      </c>
      <c r="L22" s="122">
        <f>+INVERSIÓN!AM29</f>
        <v>0</v>
      </c>
      <c r="M22" s="126"/>
      <c r="N22" s="604"/>
      <c r="O22" s="604"/>
      <c r="P22" s="588"/>
      <c r="Q22" s="604"/>
      <c r="R22" s="588"/>
      <c r="S22" s="625"/>
      <c r="T22" s="625"/>
      <c r="U22" s="110"/>
      <c r="V22" s="588"/>
      <c r="W22" s="588"/>
      <c r="X22" s="588"/>
      <c r="Y22" s="591"/>
      <c r="Z22" s="44"/>
      <c r="AA22" s="44"/>
      <c r="AB22" s="47"/>
      <c r="AC22" s="47"/>
      <c r="AD22" s="48"/>
      <c r="AE22" s="48"/>
      <c r="AF22" s="48"/>
      <c r="AG22" s="47"/>
      <c r="AH22" s="48"/>
      <c r="AI22" s="48"/>
      <c r="AJ22" s="48"/>
      <c r="AK22" s="46"/>
      <c r="AL22" s="46"/>
      <c r="AM22" s="46"/>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row>
    <row r="23" spans="1:83" ht="38.25" customHeight="1" thickBot="1">
      <c r="A23" s="636"/>
      <c r="B23" s="635"/>
      <c r="C23" s="630"/>
      <c r="D23" s="144" t="s">
        <v>132</v>
      </c>
      <c r="E23" s="134">
        <f>+INVERSIÓN!Y30</f>
        <v>51704200</v>
      </c>
      <c r="F23" s="134">
        <f>+INVERSIÓN!Z30</f>
        <v>51704200</v>
      </c>
      <c r="G23" s="134">
        <f>+INVERSIÓN!AA30</f>
        <v>51704200</v>
      </c>
      <c r="H23" s="134">
        <f>+INVERSIÓN!AB30</f>
        <v>51704200</v>
      </c>
      <c r="I23" s="52"/>
      <c r="J23" s="52">
        <f>+INVERSIÓN!AK30</f>
        <v>16782867</v>
      </c>
      <c r="K23" s="134">
        <f>+INVERSIÓN!AL30</f>
        <v>33846834</v>
      </c>
      <c r="L23" s="134">
        <f>+INVERSIÓN!AM30</f>
        <v>44212447</v>
      </c>
      <c r="M23" s="52"/>
      <c r="N23" s="605"/>
      <c r="O23" s="605"/>
      <c r="P23" s="589"/>
      <c r="Q23" s="605"/>
      <c r="R23" s="589"/>
      <c r="S23" s="626"/>
      <c r="T23" s="626"/>
      <c r="U23" s="111"/>
      <c r="V23" s="589"/>
      <c r="W23" s="589"/>
      <c r="X23" s="589"/>
      <c r="Y23" s="592"/>
      <c r="Z23" s="44"/>
      <c r="AA23" s="44"/>
      <c r="AB23" s="47"/>
      <c r="AC23" s="47"/>
      <c r="AD23" s="48"/>
      <c r="AE23" s="48"/>
      <c r="AF23" s="48"/>
      <c r="AG23" s="47"/>
      <c r="AH23" s="48"/>
      <c r="AI23" s="48"/>
      <c r="AJ23" s="48"/>
      <c r="AK23" s="46"/>
      <c r="AL23" s="46"/>
      <c r="AM23" s="46"/>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row>
    <row r="24" spans="1:83" ht="33" customHeight="1">
      <c r="A24" s="615">
        <v>5</v>
      </c>
      <c r="B24" s="618" t="s">
        <v>87</v>
      </c>
      <c r="C24" s="621" t="s">
        <v>133</v>
      </c>
      <c r="D24" s="143" t="s">
        <v>120</v>
      </c>
      <c r="E24" s="128">
        <f>+INVERSIÓN!Y33</f>
        <v>0.89</v>
      </c>
      <c r="F24" s="128">
        <f>+INVERSIÓN!Z33</f>
        <v>0.89</v>
      </c>
      <c r="G24" s="129">
        <f>+INVERSIÓN!AA33</f>
        <v>0.89</v>
      </c>
      <c r="H24" s="129">
        <f>+INVERSIÓN!AB33</f>
        <v>0.89</v>
      </c>
      <c r="I24" s="128"/>
      <c r="J24" s="130">
        <f>+INVERSIÓN!AK33</f>
        <v>0.8825</v>
      </c>
      <c r="K24" s="122">
        <f>+INVERSIÓN!AL33</f>
        <v>0.885</v>
      </c>
      <c r="L24" s="122">
        <f>+INVERSIÓN!AM33</f>
        <v>0.8875</v>
      </c>
      <c r="M24" s="130"/>
      <c r="N24" s="603" t="s">
        <v>121</v>
      </c>
      <c r="O24" s="603" t="s">
        <v>122</v>
      </c>
      <c r="P24" s="587" t="s">
        <v>123</v>
      </c>
      <c r="Q24" s="603" t="s">
        <v>124</v>
      </c>
      <c r="R24" s="587" t="s">
        <v>121</v>
      </c>
      <c r="S24" s="624" t="s">
        <v>125</v>
      </c>
      <c r="T24" s="624" t="s">
        <v>126</v>
      </c>
      <c r="U24" s="109"/>
      <c r="V24" s="587" t="s">
        <v>127</v>
      </c>
      <c r="W24" s="587" t="s">
        <v>128</v>
      </c>
      <c r="X24" s="587" t="s">
        <v>129</v>
      </c>
      <c r="Y24" s="590">
        <v>1053</v>
      </c>
      <c r="Z24" s="44"/>
      <c r="AA24" s="44"/>
      <c r="AB24" s="47"/>
      <c r="AC24" s="47"/>
      <c r="AD24" s="48"/>
      <c r="AE24" s="48"/>
      <c r="AF24" s="48"/>
      <c r="AG24" s="47"/>
      <c r="AH24" s="48"/>
      <c r="AI24" s="48"/>
      <c r="AJ24" s="48"/>
      <c r="AK24" s="46"/>
      <c r="AL24" s="46"/>
      <c r="AM24" s="46"/>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row>
    <row r="25" spans="1:83" ht="33" customHeight="1" thickBot="1">
      <c r="A25" s="616"/>
      <c r="B25" s="619"/>
      <c r="C25" s="622"/>
      <c r="D25" s="144" t="s">
        <v>130</v>
      </c>
      <c r="E25" s="134">
        <f>+INVERSIÓN!Y34</f>
        <v>604157340</v>
      </c>
      <c r="F25" s="134">
        <f>+INVERSIÓN!Z34</f>
        <v>604157340</v>
      </c>
      <c r="G25" s="134">
        <f>+INVERSIÓN!AA34</f>
        <v>604157340</v>
      </c>
      <c r="H25" s="134">
        <f>+INVERSIÓN!AB34</f>
        <v>566938667</v>
      </c>
      <c r="I25" s="50"/>
      <c r="J25" s="50">
        <f>+INVERSIÓN!AK34</f>
        <v>529980000</v>
      </c>
      <c r="K25" s="134">
        <f>+INVERSIÓN!AL34</f>
        <v>556052000</v>
      </c>
      <c r="L25" s="134">
        <f>+INVERSIÓN!AM34</f>
        <v>556052000</v>
      </c>
      <c r="M25" s="50"/>
      <c r="N25" s="604"/>
      <c r="O25" s="604"/>
      <c r="P25" s="588"/>
      <c r="Q25" s="604"/>
      <c r="R25" s="588"/>
      <c r="S25" s="625"/>
      <c r="T25" s="625"/>
      <c r="U25" s="110"/>
      <c r="V25" s="588"/>
      <c r="W25" s="588"/>
      <c r="X25" s="588"/>
      <c r="Y25" s="591"/>
      <c r="Z25" s="44"/>
      <c r="AA25" s="44"/>
      <c r="AB25" s="47"/>
      <c r="AC25" s="47"/>
      <c r="AD25" s="48"/>
      <c r="AE25" s="48"/>
      <c r="AF25" s="48"/>
      <c r="AG25" s="47"/>
      <c r="AH25" s="48"/>
      <c r="AI25" s="48"/>
      <c r="AJ25" s="48"/>
      <c r="AK25" s="46"/>
      <c r="AL25" s="46"/>
      <c r="AM25" s="46"/>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row>
    <row r="26" spans="1:83" ht="33" customHeight="1">
      <c r="A26" s="616"/>
      <c r="B26" s="619"/>
      <c r="C26" s="622"/>
      <c r="D26" s="145" t="s">
        <v>131</v>
      </c>
      <c r="E26" s="128">
        <f>+INVERSIÓN!Y35</f>
        <v>0</v>
      </c>
      <c r="F26" s="128">
        <f>+INVERSIÓN!Z35</f>
        <v>0</v>
      </c>
      <c r="G26" s="129">
        <f>+INVERSIÓN!AA35</f>
        <v>0</v>
      </c>
      <c r="H26" s="129">
        <f>+INVERSIÓN!AB35</f>
        <v>0</v>
      </c>
      <c r="I26" s="125"/>
      <c r="J26" s="125">
        <f>+INVERSIÓN!AK35</f>
        <v>0</v>
      </c>
      <c r="K26" s="122">
        <f>+INVERSIÓN!AL35</f>
        <v>0</v>
      </c>
      <c r="L26" s="122">
        <f>+INVERSIÓN!AM35</f>
        <v>0</v>
      </c>
      <c r="M26" s="61"/>
      <c r="N26" s="604"/>
      <c r="O26" s="604"/>
      <c r="P26" s="588"/>
      <c r="Q26" s="604"/>
      <c r="R26" s="588"/>
      <c r="S26" s="625"/>
      <c r="T26" s="625"/>
      <c r="U26" s="110"/>
      <c r="V26" s="588"/>
      <c r="W26" s="588"/>
      <c r="X26" s="588"/>
      <c r="Y26" s="591"/>
      <c r="Z26" s="44"/>
      <c r="AA26" s="44"/>
      <c r="AB26" s="47"/>
      <c r="AC26" s="47"/>
      <c r="AD26" s="48"/>
      <c r="AE26" s="48"/>
      <c r="AF26" s="48"/>
      <c r="AG26" s="47"/>
      <c r="AH26" s="48"/>
      <c r="AI26" s="48"/>
      <c r="AJ26" s="48"/>
      <c r="AK26" s="46"/>
      <c r="AL26" s="46"/>
      <c r="AM26" s="46"/>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row>
    <row r="27" spans="1:83" ht="33" customHeight="1" thickBot="1">
      <c r="A27" s="617"/>
      <c r="B27" s="635"/>
      <c r="C27" s="630"/>
      <c r="D27" s="144" t="s">
        <v>132</v>
      </c>
      <c r="E27" s="134">
        <f>+INVERSIÓN!Y36</f>
        <v>72376134</v>
      </c>
      <c r="F27" s="134">
        <f>+INVERSIÓN!Z36</f>
        <v>72376134</v>
      </c>
      <c r="G27" s="134">
        <f>+INVERSIÓN!AA36</f>
        <v>71730067</v>
      </c>
      <c r="H27" s="134">
        <f>+INVERSIÓN!AB36</f>
        <v>71730067</v>
      </c>
      <c r="I27" s="52"/>
      <c r="J27" s="52">
        <f>+INVERSIÓN!AK36</f>
        <v>68315667</v>
      </c>
      <c r="K27" s="134">
        <f>+INVERSIÓN!AL36</f>
        <v>71730067</v>
      </c>
      <c r="L27" s="134">
        <f>+INVERSIÓN!AM36</f>
        <v>71730067</v>
      </c>
      <c r="M27" s="52"/>
      <c r="N27" s="605"/>
      <c r="O27" s="605"/>
      <c r="P27" s="589"/>
      <c r="Q27" s="605"/>
      <c r="R27" s="589"/>
      <c r="S27" s="626"/>
      <c r="T27" s="626"/>
      <c r="U27" s="111"/>
      <c r="V27" s="589"/>
      <c r="W27" s="589"/>
      <c r="X27" s="589"/>
      <c r="Y27" s="592"/>
      <c r="Z27" s="44"/>
      <c r="AA27" s="44"/>
      <c r="AB27" s="47"/>
      <c r="AC27" s="47"/>
      <c r="AD27" s="48"/>
      <c r="AE27" s="48"/>
      <c r="AF27" s="48"/>
      <c r="AG27" s="47"/>
      <c r="AH27" s="48"/>
      <c r="AI27" s="48"/>
      <c r="AJ27" s="48"/>
      <c r="AK27" s="46"/>
      <c r="AL27" s="46"/>
      <c r="AM27" s="46"/>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row>
    <row r="28" spans="1:83" ht="35.25" customHeight="1">
      <c r="A28" s="615">
        <v>6</v>
      </c>
      <c r="B28" s="615" t="s">
        <v>88</v>
      </c>
      <c r="C28" s="627" t="s">
        <v>134</v>
      </c>
      <c r="D28" s="143" t="s">
        <v>120</v>
      </c>
      <c r="E28" s="131">
        <f>+INVERSIÓN!Y39</f>
        <v>0.82</v>
      </c>
      <c r="F28" s="128">
        <f>+INVERSIÓN!Z39</f>
        <v>0.82</v>
      </c>
      <c r="G28" s="128">
        <f>+INVERSIÓN!AA39</f>
        <v>0.82</v>
      </c>
      <c r="H28" s="128">
        <f>+INVERSIÓN!AB39</f>
        <v>0.82</v>
      </c>
      <c r="I28" s="128"/>
      <c r="J28" s="128">
        <f>+INVERSIÓN!AK39</f>
        <v>0.82</v>
      </c>
      <c r="K28" s="122">
        <f>+INVERSIÓN!AL39</f>
        <v>0.82</v>
      </c>
      <c r="L28" s="122">
        <f>+INVERSIÓN!AM39</f>
        <v>0.82</v>
      </c>
      <c r="M28" s="128"/>
      <c r="N28" s="603" t="s">
        <v>121</v>
      </c>
      <c r="O28" s="603" t="s">
        <v>122</v>
      </c>
      <c r="P28" s="587" t="s">
        <v>123</v>
      </c>
      <c r="Q28" s="603" t="s">
        <v>124</v>
      </c>
      <c r="R28" s="587" t="s">
        <v>121</v>
      </c>
      <c r="S28" s="624" t="s">
        <v>125</v>
      </c>
      <c r="T28" s="624" t="s">
        <v>126</v>
      </c>
      <c r="U28" s="109"/>
      <c r="V28" s="587" t="s">
        <v>127</v>
      </c>
      <c r="W28" s="587" t="s">
        <v>128</v>
      </c>
      <c r="X28" s="587" t="s">
        <v>129</v>
      </c>
      <c r="Y28" s="590">
        <v>1053</v>
      </c>
      <c r="Z28" s="44"/>
      <c r="AA28" s="44"/>
      <c r="AB28" s="47"/>
      <c r="AC28" s="47"/>
      <c r="AD28" s="48"/>
      <c r="AE28" s="48"/>
      <c r="AF28" s="48"/>
      <c r="AG28" s="47"/>
      <c r="AH28" s="48"/>
      <c r="AI28" s="48"/>
      <c r="AJ28" s="48"/>
      <c r="AK28" s="46"/>
      <c r="AL28" s="46"/>
      <c r="AM28" s="46"/>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row>
    <row r="29" spans="1:83" ht="35.25" customHeight="1" thickBot="1">
      <c r="A29" s="616"/>
      <c r="B29" s="616"/>
      <c r="C29" s="628"/>
      <c r="D29" s="144" t="s">
        <v>130</v>
      </c>
      <c r="E29" s="134">
        <f>+INVERSIÓN!Y40</f>
        <v>583291800</v>
      </c>
      <c r="F29" s="134">
        <f>+INVERSIÓN!Z40</f>
        <v>583291800</v>
      </c>
      <c r="G29" s="134">
        <f>+INVERSIÓN!AA40</f>
        <v>583291800</v>
      </c>
      <c r="H29" s="134">
        <f>+INVERSIÓN!AB40</f>
        <v>576837000</v>
      </c>
      <c r="I29" s="50"/>
      <c r="J29" s="50">
        <f>+INVERSIÓN!AK40</f>
        <v>537202000</v>
      </c>
      <c r="K29" s="134">
        <f>+INVERSIÓN!AL40</f>
        <v>560912000</v>
      </c>
      <c r="L29" s="134">
        <f>+INVERSIÓN!AM40</f>
        <v>560912000</v>
      </c>
      <c r="M29" s="50"/>
      <c r="N29" s="604"/>
      <c r="O29" s="604"/>
      <c r="P29" s="588"/>
      <c r="Q29" s="604"/>
      <c r="R29" s="588"/>
      <c r="S29" s="625"/>
      <c r="T29" s="625"/>
      <c r="U29" s="110"/>
      <c r="V29" s="588"/>
      <c r="W29" s="588"/>
      <c r="X29" s="588"/>
      <c r="Y29" s="591"/>
      <c r="Z29" s="44"/>
      <c r="AA29" s="44"/>
      <c r="AB29" s="47"/>
      <c r="AC29" s="47"/>
      <c r="AD29" s="48"/>
      <c r="AE29" s="48"/>
      <c r="AF29" s="48"/>
      <c r="AG29" s="47"/>
      <c r="AH29" s="48"/>
      <c r="AI29" s="48"/>
      <c r="AJ29" s="48"/>
      <c r="AK29" s="46"/>
      <c r="AL29" s="46"/>
      <c r="AM29" s="46"/>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row>
    <row r="30" spans="1:83" ht="35.25" customHeight="1">
      <c r="A30" s="616"/>
      <c r="B30" s="616"/>
      <c r="C30" s="628"/>
      <c r="D30" s="145" t="s">
        <v>131</v>
      </c>
      <c r="E30" s="131">
        <f>+INVERSIÓN!Y41</f>
        <v>0</v>
      </c>
      <c r="F30" s="128">
        <f>+INVERSIÓN!Z41</f>
        <v>0</v>
      </c>
      <c r="G30" s="128">
        <f>+INVERSIÓN!AA41</f>
        <v>0</v>
      </c>
      <c r="H30" s="128">
        <f>+INVERSIÓN!AB41</f>
        <v>0</v>
      </c>
      <c r="I30" s="125"/>
      <c r="J30" s="125">
        <f>+INVERSIÓN!AK41</f>
        <v>0</v>
      </c>
      <c r="K30" s="122">
        <f>+INVERSIÓN!AL41</f>
        <v>0</v>
      </c>
      <c r="L30" s="122">
        <f>+INVERSIÓN!AM41</f>
        <v>0</v>
      </c>
      <c r="M30" s="125"/>
      <c r="N30" s="604"/>
      <c r="O30" s="604"/>
      <c r="P30" s="588"/>
      <c r="Q30" s="604"/>
      <c r="R30" s="588"/>
      <c r="S30" s="625"/>
      <c r="T30" s="625"/>
      <c r="U30" s="110"/>
      <c r="V30" s="588"/>
      <c r="W30" s="588"/>
      <c r="X30" s="588"/>
      <c r="Y30" s="591"/>
      <c r="Z30" s="44"/>
      <c r="AA30" s="44"/>
      <c r="AB30" s="47"/>
      <c r="AC30" s="47"/>
      <c r="AD30" s="48"/>
      <c r="AE30" s="48"/>
      <c r="AF30" s="48"/>
      <c r="AG30" s="47"/>
      <c r="AH30" s="48"/>
      <c r="AI30" s="48"/>
      <c r="AJ30" s="48"/>
      <c r="AK30" s="46"/>
      <c r="AL30" s="46"/>
      <c r="AM30" s="46"/>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row>
    <row r="31" spans="1:83" ht="35.25" customHeight="1" thickBot="1">
      <c r="A31" s="617"/>
      <c r="B31" s="617"/>
      <c r="C31" s="629"/>
      <c r="D31" s="160" t="s">
        <v>132</v>
      </c>
      <c r="E31" s="161">
        <f>+INVERSIÓN!Y42</f>
        <v>44119467</v>
      </c>
      <c r="F31" s="161">
        <f>+INVERSIÓN!Z42</f>
        <v>44119467</v>
      </c>
      <c r="G31" s="134">
        <f>+INVERSIÓN!AA42</f>
        <v>41805967</v>
      </c>
      <c r="H31" s="134">
        <f>+INVERSIÓN!AB42</f>
        <v>41805967</v>
      </c>
      <c r="I31" s="52"/>
      <c r="J31" s="52">
        <f>+INVERSIÓN!AK42</f>
        <v>41805967</v>
      </c>
      <c r="K31" s="134">
        <f>+INVERSIÓN!AL42</f>
        <v>41805967</v>
      </c>
      <c r="L31" s="134">
        <f>+INVERSIÓN!AM42</f>
        <v>41805967</v>
      </c>
      <c r="M31" s="52"/>
      <c r="N31" s="605"/>
      <c r="O31" s="605"/>
      <c r="P31" s="589"/>
      <c r="Q31" s="605"/>
      <c r="R31" s="589"/>
      <c r="S31" s="626"/>
      <c r="T31" s="626"/>
      <c r="U31" s="111"/>
      <c r="V31" s="589"/>
      <c r="W31" s="589"/>
      <c r="X31" s="589"/>
      <c r="Y31" s="592"/>
      <c r="Z31" s="44"/>
      <c r="AA31" s="44"/>
      <c r="AB31" s="47"/>
      <c r="AC31" s="47"/>
      <c r="AD31" s="48"/>
      <c r="AE31" s="48"/>
      <c r="AF31" s="48"/>
      <c r="AG31" s="47"/>
      <c r="AH31" s="48"/>
      <c r="AI31" s="48"/>
      <c r="AJ31" s="48"/>
      <c r="AK31" s="46"/>
      <c r="AL31" s="46"/>
      <c r="AM31" s="46"/>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row>
    <row r="32" spans="1:83" ht="35.25" customHeight="1">
      <c r="A32" s="615">
        <v>7</v>
      </c>
      <c r="B32" s="618" t="str">
        <f>+INVERSIÓN!C45</f>
        <v>PAGAR 100% COMPROMISOS DE VIGENCIAS ANTERIORES FENECIDAS</v>
      </c>
      <c r="C32" s="621"/>
      <c r="D32" s="143" t="s">
        <v>120</v>
      </c>
      <c r="E32" s="131"/>
      <c r="F32" s="128"/>
      <c r="G32" s="128">
        <f>+INVERSIÓN!AA45</f>
        <v>1</v>
      </c>
      <c r="H32" s="128">
        <f>+INVERSIÓN!AB45</f>
        <v>1</v>
      </c>
      <c r="I32" s="128"/>
      <c r="J32" s="128"/>
      <c r="K32" s="122">
        <f>+INVERSIÓN!AL45</f>
        <v>0</v>
      </c>
      <c r="L32" s="122">
        <f>+INVERSIÓN!AM45</f>
        <v>0</v>
      </c>
      <c r="M32" s="128"/>
      <c r="N32" s="603"/>
      <c r="O32" s="603"/>
      <c r="P32" s="587"/>
      <c r="Q32" s="603"/>
      <c r="R32" s="587"/>
      <c r="S32" s="624"/>
      <c r="T32" s="587"/>
      <c r="U32" s="197"/>
      <c r="V32" s="587"/>
      <c r="W32" s="587"/>
      <c r="X32" s="587"/>
      <c r="Y32" s="590"/>
      <c r="Z32" s="44"/>
      <c r="AA32" s="44"/>
      <c r="AB32" s="47"/>
      <c r="AC32" s="47"/>
      <c r="AD32" s="48"/>
      <c r="AE32" s="48"/>
      <c r="AF32" s="48"/>
      <c r="AG32" s="47"/>
      <c r="AH32" s="48"/>
      <c r="AI32" s="48"/>
      <c r="AJ32" s="48"/>
      <c r="AK32" s="46"/>
      <c r="AL32" s="46"/>
      <c r="AM32" s="46"/>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row>
    <row r="33" spans="1:83" ht="35.25" customHeight="1" thickBot="1">
      <c r="A33" s="616"/>
      <c r="B33" s="619"/>
      <c r="C33" s="622"/>
      <c r="D33" s="144" t="s">
        <v>130</v>
      </c>
      <c r="E33" s="134"/>
      <c r="F33" s="134"/>
      <c r="G33" s="134">
        <f>+INVERSIÓN!AA46</f>
        <v>2843838</v>
      </c>
      <c r="H33" s="134">
        <f>+INVERSIÓN!AB46</f>
        <v>2843838</v>
      </c>
      <c r="I33" s="50"/>
      <c r="J33" s="50"/>
      <c r="K33" s="134">
        <f>+INVERSIÓN!AL46</f>
        <v>0</v>
      </c>
      <c r="L33" s="134">
        <f>+INVERSIÓN!AM46</f>
        <v>0</v>
      </c>
      <c r="M33" s="50"/>
      <c r="N33" s="604"/>
      <c r="O33" s="604"/>
      <c r="P33" s="588"/>
      <c r="Q33" s="604"/>
      <c r="R33" s="588"/>
      <c r="S33" s="625"/>
      <c r="T33" s="588"/>
      <c r="U33" s="198"/>
      <c r="V33" s="588"/>
      <c r="W33" s="588"/>
      <c r="X33" s="588"/>
      <c r="Y33" s="591"/>
      <c r="Z33" s="44"/>
      <c r="AA33" s="44"/>
      <c r="AB33" s="47"/>
      <c r="AC33" s="47"/>
      <c r="AD33" s="48"/>
      <c r="AE33" s="48"/>
      <c r="AF33" s="48"/>
      <c r="AG33" s="47"/>
      <c r="AH33" s="48"/>
      <c r="AI33" s="48"/>
      <c r="AJ33" s="48"/>
      <c r="AK33" s="46"/>
      <c r="AL33" s="46"/>
      <c r="AM33" s="46"/>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row>
    <row r="34" spans="1:83" ht="35.25" customHeight="1">
      <c r="A34" s="616"/>
      <c r="B34" s="619"/>
      <c r="C34" s="622"/>
      <c r="D34" s="145" t="s">
        <v>131</v>
      </c>
      <c r="E34" s="131"/>
      <c r="F34" s="128"/>
      <c r="G34" s="128">
        <f>+INVERSIÓN!AA47</f>
        <v>0</v>
      </c>
      <c r="H34" s="128">
        <f>+INVERSIÓN!AB47</f>
        <v>0</v>
      </c>
      <c r="I34" s="125"/>
      <c r="J34" s="125"/>
      <c r="K34" s="122">
        <f>+INVERSIÓN!AL47</f>
        <v>0</v>
      </c>
      <c r="L34" s="122">
        <f>+INVERSIÓN!AM47</f>
        <v>0</v>
      </c>
      <c r="M34" s="125"/>
      <c r="N34" s="604"/>
      <c r="O34" s="604"/>
      <c r="P34" s="588"/>
      <c r="Q34" s="604"/>
      <c r="R34" s="588"/>
      <c r="S34" s="625"/>
      <c r="T34" s="588"/>
      <c r="U34" s="198"/>
      <c r="V34" s="588"/>
      <c r="W34" s="588"/>
      <c r="X34" s="588"/>
      <c r="Y34" s="591"/>
      <c r="Z34" s="44"/>
      <c r="AA34" s="44"/>
      <c r="AB34" s="47"/>
      <c r="AC34" s="47"/>
      <c r="AD34" s="48"/>
      <c r="AE34" s="48"/>
      <c r="AF34" s="48"/>
      <c r="AG34" s="47"/>
      <c r="AH34" s="48"/>
      <c r="AI34" s="48"/>
      <c r="AJ34" s="48"/>
      <c r="AK34" s="46"/>
      <c r="AL34" s="46"/>
      <c r="AM34" s="46"/>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row>
    <row r="35" spans="1:83" ht="35.25" customHeight="1" thickBot="1">
      <c r="A35" s="617"/>
      <c r="B35" s="620"/>
      <c r="C35" s="623"/>
      <c r="D35" s="160" t="s">
        <v>132</v>
      </c>
      <c r="E35" s="161"/>
      <c r="F35" s="161"/>
      <c r="G35" s="134">
        <f>+INVERSIÓN!AA48</f>
        <v>0</v>
      </c>
      <c r="H35" s="134">
        <f>+INVERSIÓN!AB48</f>
        <v>0</v>
      </c>
      <c r="I35" s="52"/>
      <c r="J35" s="52"/>
      <c r="K35" s="134">
        <f>+INVERSIÓN!AL48</f>
        <v>0</v>
      </c>
      <c r="L35" s="134">
        <f>+INVERSIÓN!AM48</f>
        <v>0</v>
      </c>
      <c r="M35" s="52"/>
      <c r="N35" s="605"/>
      <c r="O35" s="605"/>
      <c r="P35" s="589"/>
      <c r="Q35" s="605"/>
      <c r="R35" s="589"/>
      <c r="S35" s="626"/>
      <c r="T35" s="589"/>
      <c r="U35" s="199"/>
      <c r="V35" s="589"/>
      <c r="W35" s="589"/>
      <c r="X35" s="589"/>
      <c r="Y35" s="592"/>
      <c r="Z35" s="44"/>
      <c r="AA35" s="44"/>
      <c r="AB35" s="47"/>
      <c r="AC35" s="47"/>
      <c r="AD35" s="48"/>
      <c r="AE35" s="48"/>
      <c r="AF35" s="48"/>
      <c r="AG35" s="47"/>
      <c r="AH35" s="48"/>
      <c r="AI35" s="48"/>
      <c r="AJ35" s="48"/>
      <c r="AK35" s="46"/>
      <c r="AL35" s="46"/>
      <c r="AM35" s="46"/>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row>
    <row r="36" spans="1:83" ht="37.5" customHeight="1">
      <c r="A36" s="593" t="s">
        <v>135</v>
      </c>
      <c r="B36" s="594"/>
      <c r="C36" s="595"/>
      <c r="D36" s="159" t="s">
        <v>136</v>
      </c>
      <c r="E36" s="151">
        <f>+E9+E13+E17+E21+E25+E29</f>
        <v>2334265300</v>
      </c>
      <c r="F36" s="151">
        <f>+F9+F13+F17+F21+F25+F29</f>
        <v>2334265000</v>
      </c>
      <c r="G36" s="151">
        <f>+G9+G13+G17+G21+G25+G29+G33</f>
        <v>2334265000</v>
      </c>
      <c r="H36" s="151">
        <f>+H9+H13+H17+H21+H25+H29+H33</f>
        <v>3309770192</v>
      </c>
      <c r="I36" s="148"/>
      <c r="J36" s="151">
        <f>+J9+J13+J17+J21+J25+J29+J33</f>
        <v>1107510400</v>
      </c>
      <c r="K36" s="151">
        <f>+K9+K13+K17+K21+K25+K29+K33</f>
        <v>1412573161</v>
      </c>
      <c r="L36" s="151">
        <f>+L9+L13+L17+L21+L25+L29+L33</f>
        <v>1556739140</v>
      </c>
      <c r="M36" s="148"/>
      <c r="N36" s="606"/>
      <c r="O36" s="607"/>
      <c r="P36" s="607"/>
      <c r="Q36" s="607"/>
      <c r="R36" s="607"/>
      <c r="S36" s="607"/>
      <c r="T36" s="607"/>
      <c r="U36" s="607"/>
      <c r="V36" s="607"/>
      <c r="W36" s="607"/>
      <c r="X36" s="607"/>
      <c r="Y36" s="608"/>
      <c r="Z36" s="53"/>
      <c r="AA36" s="54"/>
      <c r="AB36" s="55"/>
      <c r="AC36" s="55"/>
      <c r="AD36" s="55"/>
      <c r="AE36" s="55"/>
      <c r="AF36" s="55"/>
      <c r="AG36" s="55"/>
      <c r="AH36" s="55"/>
      <c r="AI36" s="55"/>
      <c r="AJ36" s="55"/>
      <c r="AK36" s="56"/>
      <c r="AL36" s="56"/>
      <c r="AM36" s="56"/>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7"/>
      <c r="BY36" s="57"/>
      <c r="BZ36" s="57"/>
      <c r="CA36" s="57"/>
      <c r="CB36" s="57"/>
      <c r="CC36" s="57"/>
      <c r="CD36" s="57"/>
      <c r="CE36" s="57"/>
    </row>
    <row r="37" spans="1:83" ht="37.5" customHeight="1">
      <c r="A37" s="596"/>
      <c r="B37" s="597"/>
      <c r="C37" s="598"/>
      <c r="D37" s="146" t="s">
        <v>137</v>
      </c>
      <c r="E37" s="152">
        <f>+E11+E15+E19+E23+E27+E31</f>
        <v>4090267631</v>
      </c>
      <c r="F37" s="152">
        <f>+F11+F15+F19+F23+F27+F31</f>
        <v>4090267631</v>
      </c>
      <c r="G37" s="152">
        <f>+G11+G15+G19+G23+G27+G31</f>
        <v>4087308064</v>
      </c>
      <c r="H37" s="152">
        <f>+H11+H15+H19+H23+H27+H31</f>
        <v>4087293354</v>
      </c>
      <c r="I37" s="149"/>
      <c r="J37" s="152">
        <f>+J11+J15+J19+J23+J27+J31+J35</f>
        <v>480762633</v>
      </c>
      <c r="K37" s="152">
        <f>+K11+K15+K19+K23+K27+K31+K35</f>
        <v>1649115593</v>
      </c>
      <c r="L37" s="152">
        <f>+L11+L15+L19+L23+L27+L31+L35</f>
        <v>2735423868</v>
      </c>
      <c r="M37" s="149"/>
      <c r="N37" s="609"/>
      <c r="O37" s="610"/>
      <c r="P37" s="610"/>
      <c r="Q37" s="610"/>
      <c r="R37" s="610"/>
      <c r="S37" s="610"/>
      <c r="T37" s="610"/>
      <c r="U37" s="610"/>
      <c r="V37" s="610"/>
      <c r="W37" s="610"/>
      <c r="X37" s="610"/>
      <c r="Y37" s="611"/>
      <c r="Z37" s="53"/>
      <c r="AA37" s="54"/>
      <c r="AB37" s="55"/>
      <c r="AC37" s="55"/>
      <c r="AD37" s="55"/>
      <c r="AE37" s="55"/>
      <c r="AF37" s="55"/>
      <c r="AG37" s="55"/>
      <c r="AH37" s="55"/>
      <c r="AI37" s="55"/>
      <c r="AJ37" s="55"/>
      <c r="AK37" s="56"/>
      <c r="AL37" s="56"/>
      <c r="AM37" s="56"/>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7"/>
      <c r="BY37" s="57"/>
      <c r="BZ37" s="57"/>
      <c r="CA37" s="57"/>
      <c r="CB37" s="57"/>
      <c r="CC37" s="57"/>
      <c r="CD37" s="57"/>
      <c r="CE37" s="57"/>
    </row>
    <row r="38" spans="1:83" ht="37.5" customHeight="1" thickBot="1">
      <c r="A38" s="599"/>
      <c r="B38" s="600"/>
      <c r="C38" s="601"/>
      <c r="D38" s="147" t="s">
        <v>138</v>
      </c>
      <c r="E38" s="153">
        <f>+E36+E37</f>
        <v>6424532931</v>
      </c>
      <c r="F38" s="153">
        <f>+F36+F37</f>
        <v>6424532631</v>
      </c>
      <c r="G38" s="153">
        <f>+G36+G37</f>
        <v>6421573064</v>
      </c>
      <c r="H38" s="153">
        <f>+H36+H37</f>
        <v>7397063546</v>
      </c>
      <c r="I38" s="150"/>
      <c r="J38" s="153">
        <f>+J36+J37</f>
        <v>1588273033</v>
      </c>
      <c r="K38" s="153">
        <f>+K36+K37</f>
        <v>3061688754</v>
      </c>
      <c r="L38" s="153">
        <f>+L36+L37</f>
        <v>4292163008</v>
      </c>
      <c r="M38" s="150"/>
      <c r="N38" s="612"/>
      <c r="O38" s="613"/>
      <c r="P38" s="613"/>
      <c r="Q38" s="613"/>
      <c r="R38" s="613"/>
      <c r="S38" s="613"/>
      <c r="T38" s="613"/>
      <c r="U38" s="613"/>
      <c r="V38" s="613"/>
      <c r="W38" s="613"/>
      <c r="X38" s="613"/>
      <c r="Y38" s="614"/>
      <c r="Z38" s="53"/>
      <c r="AA38" s="54"/>
      <c r="AB38" s="55"/>
      <c r="AC38" s="55"/>
      <c r="AD38" s="55"/>
      <c r="AE38" s="55"/>
      <c r="AF38" s="55"/>
      <c r="AG38" s="55"/>
      <c r="AH38" s="55"/>
      <c r="AI38" s="55"/>
      <c r="AJ38" s="55"/>
      <c r="AK38" s="56"/>
      <c r="AL38" s="56"/>
      <c r="AM38" s="56"/>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7"/>
      <c r="BY38" s="57"/>
      <c r="BZ38" s="57"/>
      <c r="CA38" s="57"/>
      <c r="CB38" s="57"/>
      <c r="CC38" s="57"/>
      <c r="CD38" s="57"/>
      <c r="CE38" s="57"/>
    </row>
    <row r="39" spans="1:83" ht="18">
      <c r="A39" s="58"/>
      <c r="B39" s="58"/>
      <c r="C39" s="58"/>
      <c r="D39" s="58"/>
      <c r="E39" s="59"/>
      <c r="F39" s="59"/>
      <c r="G39" s="59"/>
      <c r="H39" s="59"/>
      <c r="I39" s="59"/>
      <c r="J39" s="59"/>
      <c r="K39" s="59"/>
      <c r="L39" s="59"/>
      <c r="M39" s="59"/>
      <c r="N39" s="58"/>
      <c r="O39" s="58"/>
      <c r="P39" s="58"/>
      <c r="Q39" s="58"/>
      <c r="R39" s="58"/>
      <c r="S39" s="58"/>
      <c r="T39" s="58"/>
      <c r="U39" s="58"/>
      <c r="V39" s="58"/>
      <c r="W39" s="602"/>
      <c r="X39" s="602"/>
      <c r="Y39" s="602"/>
      <c r="Z39" s="60"/>
      <c r="AA39" s="44"/>
      <c r="AB39" s="45"/>
      <c r="AC39" s="45"/>
      <c r="AD39" s="45"/>
      <c r="AE39" s="45"/>
      <c r="AF39" s="45"/>
      <c r="AG39" s="45"/>
      <c r="AH39" s="45"/>
      <c r="AI39" s="45"/>
      <c r="AJ39" s="45"/>
      <c r="AK39" s="46"/>
      <c r="AL39" s="46"/>
      <c r="AM39" s="46"/>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row>
    <row r="40" spans="1:25" ht="18">
      <c r="A40" s="154" t="s">
        <v>201</v>
      </c>
      <c r="B40" s="4"/>
      <c r="C40" s="4"/>
      <c r="D40" s="4"/>
      <c r="E40" s="4"/>
      <c r="F40" s="4"/>
      <c r="G40" s="4"/>
      <c r="H40" s="4"/>
      <c r="I40" s="4"/>
      <c r="J40" s="4"/>
      <c r="K40" s="4"/>
      <c r="L40" s="4"/>
      <c r="M40" s="4"/>
      <c r="N40" s="4"/>
      <c r="O40" s="4"/>
      <c r="P40" s="4"/>
      <c r="Q40" s="155"/>
      <c r="R40" s="155"/>
      <c r="S40" s="155"/>
      <c r="T40" s="155"/>
      <c r="U40" s="155"/>
      <c r="V40" s="156"/>
      <c r="W40" s="156"/>
      <c r="X40" s="156"/>
      <c r="Y40" s="156"/>
    </row>
    <row r="41" spans="1:25" ht="18" customHeight="1">
      <c r="A41" s="157" t="s">
        <v>202</v>
      </c>
      <c r="B41" s="577" t="s">
        <v>203</v>
      </c>
      <c r="C41" s="577"/>
      <c r="D41" s="577"/>
      <c r="E41" s="577"/>
      <c r="F41" s="499" t="s">
        <v>204</v>
      </c>
      <c r="G41" s="499"/>
      <c r="H41" s="499"/>
      <c r="I41" s="4"/>
      <c r="J41" s="4"/>
      <c r="K41" s="4"/>
      <c r="L41" s="4"/>
      <c r="M41" s="4"/>
      <c r="N41" s="4"/>
      <c r="O41" s="4"/>
      <c r="P41" s="4"/>
      <c r="Q41" s="155"/>
      <c r="R41" s="155"/>
      <c r="S41" s="155"/>
      <c r="T41" s="155"/>
      <c r="U41" s="155"/>
      <c r="V41" s="155"/>
      <c r="W41" s="155"/>
      <c r="X41" s="155"/>
      <c r="Y41" s="155"/>
    </row>
    <row r="42" spans="1:25" ht="15">
      <c r="A42" s="158">
        <v>11</v>
      </c>
      <c r="B42" s="641" t="s">
        <v>205</v>
      </c>
      <c r="C42" s="641"/>
      <c r="D42" s="641"/>
      <c r="E42" s="641"/>
      <c r="F42" s="641" t="s">
        <v>206</v>
      </c>
      <c r="G42" s="641"/>
      <c r="H42" s="641"/>
      <c r="I42" s="4"/>
      <c r="J42" s="4"/>
      <c r="K42" s="4"/>
      <c r="L42" s="4"/>
      <c r="M42" s="4"/>
      <c r="N42" s="4"/>
      <c r="O42" s="4"/>
      <c r="P42" s="4"/>
      <c r="Q42" s="4"/>
      <c r="R42" s="4"/>
      <c r="S42" s="4"/>
      <c r="T42" s="4"/>
      <c r="U42" s="4"/>
      <c r="V42" s="4"/>
      <c r="W42" s="4"/>
      <c r="X42" s="4"/>
      <c r="Y42" s="4"/>
    </row>
    <row r="43" spans="1:83" ht="18">
      <c r="A43" s="58"/>
      <c r="B43" s="58"/>
      <c r="C43" s="58"/>
      <c r="D43" s="58"/>
      <c r="E43" s="59"/>
      <c r="F43" s="59"/>
      <c r="G43" s="59"/>
      <c r="H43" s="59"/>
      <c r="I43" s="59"/>
      <c r="J43" s="59"/>
      <c r="K43" s="59"/>
      <c r="L43" s="59"/>
      <c r="M43" s="59"/>
      <c r="N43" s="58"/>
      <c r="O43" s="58"/>
      <c r="P43" s="58"/>
      <c r="Q43" s="58"/>
      <c r="R43" s="58"/>
      <c r="S43" s="58"/>
      <c r="T43" s="58"/>
      <c r="U43" s="58"/>
      <c r="V43" s="58"/>
      <c r="W43" s="112"/>
      <c r="X43" s="112"/>
      <c r="Y43" s="112"/>
      <c r="Z43" s="44"/>
      <c r="AA43" s="44"/>
      <c r="AB43" s="45"/>
      <c r="AC43" s="45"/>
      <c r="AD43" s="45"/>
      <c r="AE43" s="45"/>
      <c r="AF43" s="45"/>
      <c r="AG43" s="45"/>
      <c r="AH43" s="45"/>
      <c r="AI43" s="45"/>
      <c r="AJ43" s="45"/>
      <c r="AK43" s="46"/>
      <c r="AL43" s="46"/>
      <c r="AM43" s="46"/>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row>
    <row r="44" spans="1:83" ht="18">
      <c r="A44" s="58"/>
      <c r="B44" s="58"/>
      <c r="C44" s="58"/>
      <c r="D44" s="58"/>
      <c r="E44" s="59"/>
      <c r="F44" s="59"/>
      <c r="G44" s="59"/>
      <c r="H44" s="59"/>
      <c r="I44" s="59"/>
      <c r="J44" s="59"/>
      <c r="K44" s="59"/>
      <c r="L44" s="59"/>
      <c r="M44" s="59"/>
      <c r="N44" s="58"/>
      <c r="O44" s="58"/>
      <c r="P44" s="58"/>
      <c r="Q44" s="58"/>
      <c r="R44" s="58"/>
      <c r="S44" s="58"/>
      <c r="T44" s="58"/>
      <c r="U44" s="58"/>
      <c r="V44" s="58"/>
      <c r="W44" s="112"/>
      <c r="X44" s="112"/>
      <c r="Y44" s="112"/>
      <c r="Z44" s="44"/>
      <c r="AA44" s="44"/>
      <c r="AB44" s="45"/>
      <c r="AC44" s="45"/>
      <c r="AD44" s="45"/>
      <c r="AE44" s="45"/>
      <c r="AF44" s="45"/>
      <c r="AG44" s="45"/>
      <c r="AH44" s="45"/>
      <c r="AI44" s="45"/>
      <c r="AJ44" s="45"/>
      <c r="AK44" s="46"/>
      <c r="AL44" s="46"/>
      <c r="AM44" s="46"/>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row>
  </sheetData>
  <mergeCells count="123">
    <mergeCell ref="A6:A7"/>
    <mergeCell ref="B6:B7"/>
    <mergeCell ref="C6:C7"/>
    <mergeCell ref="D6:D7"/>
    <mergeCell ref="E6:E7"/>
    <mergeCell ref="F6:I6"/>
    <mergeCell ref="J6:M6"/>
    <mergeCell ref="N6:R6"/>
    <mergeCell ref="S6:Y6"/>
    <mergeCell ref="A1:D3"/>
    <mergeCell ref="E1:Y1"/>
    <mergeCell ref="E2:Y2"/>
    <mergeCell ref="E3:R3"/>
    <mergeCell ref="S3:Y3"/>
    <mergeCell ref="A4:D4"/>
    <mergeCell ref="E4:Y4"/>
    <mergeCell ref="A5:D5"/>
    <mergeCell ref="E5:Y5"/>
    <mergeCell ref="B41:E41"/>
    <mergeCell ref="F41:H41"/>
    <mergeCell ref="B42:E42"/>
    <mergeCell ref="F42:H42"/>
    <mergeCell ref="Y12:Y15"/>
    <mergeCell ref="Q12:Q15"/>
    <mergeCell ref="T12:T15"/>
    <mergeCell ref="V12:V15"/>
    <mergeCell ref="W12:W15"/>
    <mergeCell ref="T16:T19"/>
    <mergeCell ref="V16:V19"/>
    <mergeCell ref="W16:W19"/>
    <mergeCell ref="R12:R15"/>
    <mergeCell ref="S12:S15"/>
    <mergeCell ref="Y16:Y19"/>
    <mergeCell ref="V20:V23"/>
    <mergeCell ref="P16:P19"/>
    <mergeCell ref="Q16:Q19"/>
    <mergeCell ref="R16:R19"/>
    <mergeCell ref="S16:S19"/>
    <mergeCell ref="N16:N19"/>
    <mergeCell ref="O16:O19"/>
    <mergeCell ref="W28:W31"/>
    <mergeCell ref="B24:B27"/>
    <mergeCell ref="A8:A11"/>
    <mergeCell ref="B8:B11"/>
    <mergeCell ref="C8:C11"/>
    <mergeCell ref="N8:N11"/>
    <mergeCell ref="O8:O11"/>
    <mergeCell ref="P8:P11"/>
    <mergeCell ref="Y8:Y11"/>
    <mergeCell ref="V8:V11"/>
    <mergeCell ref="W8:W11"/>
    <mergeCell ref="X8:X11"/>
    <mergeCell ref="R8:R11"/>
    <mergeCell ref="S8:S11"/>
    <mergeCell ref="T8:T11"/>
    <mergeCell ref="Q8:Q11"/>
    <mergeCell ref="A12:A15"/>
    <mergeCell ref="B12:B15"/>
    <mergeCell ref="C12:C15"/>
    <mergeCell ref="N12:N15"/>
    <mergeCell ref="O12:O15"/>
    <mergeCell ref="P12:P15"/>
    <mergeCell ref="X12:X15"/>
    <mergeCell ref="Y20:Y23"/>
    <mergeCell ref="R20:R23"/>
    <mergeCell ref="S20:S23"/>
    <mergeCell ref="P20:P23"/>
    <mergeCell ref="Q20:Q23"/>
    <mergeCell ref="A16:A19"/>
    <mergeCell ref="B16:B19"/>
    <mergeCell ref="C16:C19"/>
    <mergeCell ref="A20:A23"/>
    <mergeCell ref="B20:B23"/>
    <mergeCell ref="C20:C23"/>
    <mergeCell ref="W20:W23"/>
    <mergeCell ref="X20:X23"/>
    <mergeCell ref="T20:T23"/>
    <mergeCell ref="X16:X19"/>
    <mergeCell ref="N20:N23"/>
    <mergeCell ref="O20:O23"/>
    <mergeCell ref="Y24:Y27"/>
    <mergeCell ref="A28:A31"/>
    <mergeCell ref="B28:B31"/>
    <mergeCell ref="C28:C31"/>
    <mergeCell ref="N28:N31"/>
    <mergeCell ref="O28:O31"/>
    <mergeCell ref="S28:S31"/>
    <mergeCell ref="T28:T31"/>
    <mergeCell ref="V28:V31"/>
    <mergeCell ref="T24:T27"/>
    <mergeCell ref="V24:V27"/>
    <mergeCell ref="W24:W27"/>
    <mergeCell ref="A24:A27"/>
    <mergeCell ref="C24:C27"/>
    <mergeCell ref="N24:N27"/>
    <mergeCell ref="O24:O27"/>
    <mergeCell ref="X24:X27"/>
    <mergeCell ref="P24:P27"/>
    <mergeCell ref="Q24:Q27"/>
    <mergeCell ref="R24:R27"/>
    <mergeCell ref="S24:S27"/>
    <mergeCell ref="X28:X31"/>
    <mergeCell ref="T32:T35"/>
    <mergeCell ref="V32:V35"/>
    <mergeCell ref="W32:W35"/>
    <mergeCell ref="X32:X35"/>
    <mergeCell ref="Y32:Y35"/>
    <mergeCell ref="Y28:Y31"/>
    <mergeCell ref="A36:C38"/>
    <mergeCell ref="W39:Y39"/>
    <mergeCell ref="P28:P31"/>
    <mergeCell ref="Q28:Q31"/>
    <mergeCell ref="R28:R31"/>
    <mergeCell ref="N36:Y38"/>
    <mergeCell ref="A32:A35"/>
    <mergeCell ref="B32:B35"/>
    <mergeCell ref="C32:C35"/>
    <mergeCell ref="N32:N35"/>
    <mergeCell ref="O32:O35"/>
    <mergeCell ref="P32:P35"/>
    <mergeCell ref="Q32:Q35"/>
    <mergeCell ref="R32:R35"/>
    <mergeCell ref="S32:S35"/>
  </mergeCells>
  <printOptions horizontalCentered="1" verticalCentered="1"/>
  <pageMargins left="0" right="0" top="0" bottom="0.5511811023622047" header="0.31496062992125984" footer="0.31496062992125984"/>
  <pageSetup horizontalDpi="600" verticalDpi="600" orientation="landscape" scale="40" r:id="rId3"/>
  <headerFooter>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YULIED.PENARANDA</cp:lastModifiedBy>
  <cp:lastPrinted>2019-11-23T04:42:29Z</cp:lastPrinted>
  <dcterms:created xsi:type="dcterms:W3CDTF">2010-03-25T16:40:43Z</dcterms:created>
  <dcterms:modified xsi:type="dcterms:W3CDTF">2019-11-23T04:42:45Z</dcterms:modified>
  <cp:category/>
  <cp:version/>
  <cp:contentType/>
  <cp:contentStatus/>
</cp:coreProperties>
</file>