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0730" windowHeight="11160" tabRatio="746" activeTab="3"/>
  </bookViews>
  <sheets>
    <sheet name="GESTIÓN" sheetId="5" r:id="rId1"/>
    <sheet name="INVERSIÓN" sheetId="6" r:id="rId2"/>
    <sheet name="ACTIVIDADES " sheetId="18" r:id="rId3"/>
    <sheet name="TERRITORIALIZACIÓN" sheetId="17" r:id="rId4"/>
  </sheets>
  <externalReferences>
    <externalReference r:id="rId7"/>
  </externalReferences>
  <definedNames>
    <definedName name="_xlnm._FilterDatabase" localSheetId="1" hidden="1">'INVERSIÓN'!$B$8:$D$53</definedName>
    <definedName name="_xlnm.Print_Area" localSheetId="2">'ACTIVIDADES '!$A$1:$V$74</definedName>
    <definedName name="_xlnm.Print_Area" localSheetId="0">'GESTIÓN'!$A$1:$AW$18</definedName>
    <definedName name="_xlnm.Print_Area" localSheetId="1">'INVERSIÓN'!$A$1:$AU$54</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91029"/>
  <extLst/>
</workbook>
</file>

<file path=xl/comments3.xml><?xml version="1.0" encoding="utf-8"?>
<comments xmlns="http://schemas.openxmlformats.org/spreadsheetml/2006/main">
  <authors>
    <author>HERNANDO.MARTINEZ</author>
  </authors>
  <commentList>
    <comment ref="V16" authorId="0">
      <text>
        <r>
          <rPr>
            <b/>
            <sz val="9"/>
            <rFont val="Tahoma"/>
            <family val="2"/>
          </rPr>
          <t>HERNANDO.MARTINEZ:</t>
        </r>
        <r>
          <rPr>
            <sz val="9"/>
            <rFont val="Tahoma"/>
            <family val="2"/>
          </rPr>
          <t xml:space="preserve">
TENIENDO EN CUENTA QUE DURANTE LA VIGENCIA 2018 SE SUSCRIBIO CONTRATO PARA LA INTALACIÓN DE LOS ASCENSORES DE LA SDA LOS RECURSOS DE ESTE CONTRATO PASARON A AL VIGENCIA 2019 COMO RESERVA; RAZÓN POR LA CUAL ES NECESARIO HACER SEGUIMIENTO A ESTA INVERSIÓN.</t>
        </r>
      </text>
    </comment>
  </commentList>
</comments>
</file>

<file path=xl/sharedStrings.xml><?xml version="1.0" encoding="utf-8"?>
<sst xmlns="http://schemas.openxmlformats.org/spreadsheetml/2006/main" count="605" uniqueCount="270">
  <si>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</si>
  <si>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</si>
  <si>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</si>
  <si>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</si>
  <si>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</si>
  <si>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</si>
  <si>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</si>
  <si>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</si>
  <si>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</si>
  <si>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</si>
  <si>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</si>
  <si>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</si>
  <si>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</si>
  <si>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</si>
  <si>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</si>
  <si>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</si>
  <si>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</si>
  <si>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</si>
  <si>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</si>
  <si>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</si>
  <si>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</si>
  <si>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</si>
  <si>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</si>
  <si>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</si>
  <si>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</si>
  <si>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</si>
  <si>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</si>
  <si>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</si>
  <si>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</si>
  <si>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</si>
  <si>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</si>
  <si>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</si>
  <si>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</si>
  <si>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</si>
  <si>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</si>
  <si>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</si>
  <si>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</si>
  <si>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</si>
  <si>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</si>
  <si>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</si>
  <si>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</si>
  <si>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</si>
  <si>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</si>
  <si>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</si>
  <si>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</si>
  <si>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</si>
  <si>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</si>
  <si>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</si>
  <si>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</si>
  <si>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</si>
  <si>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</si>
  <si>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</si>
  <si>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</si>
  <si>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</si>
  <si>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</si>
  <si>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</si>
  <si>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</si>
  <si>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</si>
  <si>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</si>
  <si>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</si>
  <si>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</si>
  <si>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</si>
  <si>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</si>
  <si>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</si>
  <si>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</si>
  <si>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</si>
  <si>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</si>
  <si>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</si>
  <si>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</si>
  <si>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</si>
  <si>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</si>
  <si>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</si>
  <si>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</si>
  <si>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</si>
  <si>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</si>
  <si>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</si>
  <si>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</si>
  <si>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</si>
  <si>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</si>
  <si>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</si>
  <si>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</si>
  <si>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</si>
  <si>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</si>
  <si>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</si>
  <si>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</si>
  <si>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</si>
  <si>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</si>
  <si>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</si>
  <si>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</si>
  <si>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</si>
  <si>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</si>
  <si>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</si>
  <si>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</si>
  <si>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</si>
  <si>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</si>
  <si>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</si>
  <si>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</si>
  <si>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</si>
  <si>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</si>
  <si>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PROYECTO:</t>
  </si>
  <si>
    <t>PERIODO:</t>
  </si>
  <si>
    <t>1, COD. META</t>
  </si>
  <si>
    <t>2, Meta Proyecto</t>
  </si>
  <si>
    <t>4, Variable</t>
  </si>
  <si>
    <t>5, Programación-Actualización</t>
  </si>
  <si>
    <t>8, LOCALIZACIÓN GEOGRÁFICA</t>
  </si>
  <si>
    <t>9,  POBLACIÓN</t>
  </si>
  <si>
    <t>ID Meta</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</si>
  <si>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</si>
  <si>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</si>
  <si>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</si>
  <si>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</si>
  <si>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</si>
  <si>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</si>
  <si>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</si>
  <si>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</si>
  <si>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</si>
  <si>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</si>
  <si>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</si>
  <si>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</si>
  <si>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</si>
  <si>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</si>
  <si>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</si>
  <si>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</si>
  <si>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</si>
  <si>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</si>
  <si>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</si>
  <si>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</si>
  <si>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</si>
  <si>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</si>
  <si>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</si>
  <si>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</si>
  <si>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</si>
  <si>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</si>
  <si>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</si>
  <si>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</si>
  <si>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</si>
  <si>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</si>
  <si>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</si>
  <si>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</si>
  <si>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</si>
  <si>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</si>
  <si>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</si>
  <si>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</si>
  <si>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</si>
  <si>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</si>
  <si>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PROGRAMACIÓN ANUAL</t>
  </si>
  <si>
    <t>PROGR. ANUAL CORTE  DIC</t>
  </si>
  <si>
    <t xml:space="preserve">NUMERO INTERSEXUAL </t>
  </si>
  <si>
    <t>3, Nombre -Punto de inversión (Escala: Localidad, Especial, Distrital)
Breve descripción del punto de inversión.</t>
  </si>
  <si>
    <t>Implementar 10 procesos del PGD</t>
  </si>
  <si>
    <t xml:space="preserve">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</si>
  <si>
    <t xml:space="preserve">Archivo de Gestión de la DGC - PIGA,  Formatos de tablas de retención documental, actas de visita, Archivo de gestión de la Dirección Legal Ambiental </t>
  </si>
  <si>
    <t>Cumplimiento de los Objetivos del PGA, del PDD, PIGA  y de la normatividad aplicable a la entidad.</t>
  </si>
  <si>
    <t>Archivo de gestión de la DGC –PIGA</t>
  </si>
  <si>
    <t xml:space="preserve">Planillas de asistencia, Informe de Biestar, Correos electrónicos </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</si>
  <si>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</si>
  <si>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</si>
  <si>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</si>
  <si>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</si>
  <si>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</si>
  <si>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</si>
  <si>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</si>
  <si>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 xml:space="preserve"> </t>
  </si>
  <si>
    <t xml:space="preserve">1. Realizar el proceso de seguimiento a las actividades de instalacion y acondicionamiento del nuevo mobiliario en el piso 2 de la sede administrativa de la SDA 
</t>
  </si>
  <si>
    <t>2, Realizar el seguimiento a las actividades de adecuación del semisotano de la SDA</t>
  </si>
  <si>
    <t xml:space="preserve">3. Realizar el seguimiento a las actividades de  adecuación del área destinada como cafetería de la SDA. </t>
  </si>
  <si>
    <t>5. Realizar los procesos  correspondientes para la instalación de los codos de los computadores de la SDA.</t>
  </si>
  <si>
    <t>Gestión Documental</t>
  </si>
  <si>
    <t>6. Realizar el mantenimiento de medidores de volumen  de agua lluvia.</t>
  </si>
  <si>
    <t>8. Divulgar la Guía de Compras Sostenibles con el fin de  utilizar de manera eficiente los recursos asignados a la SDA que  permitan realizar una contratación  sustentable.</t>
  </si>
  <si>
    <t>9. Realizar la entrega para la disposición adecuada de los residuos  que genere la entidad de acuerdo a sus características con los gestores autorizados y de acuerdo a su generación.</t>
  </si>
  <si>
    <t>10. Realizar seguimiento y sostenimiento a cada uno de los programas que hacen parte del PIGA</t>
  </si>
  <si>
    <t>11, Llevar a cabo capacitaciones o talleres en temas relacionados con el fortalecimiento del clima organizacional (trabajo en equipo)</t>
  </si>
  <si>
    <t>12, Realizar jornadas de integración en pro del fortalecimiento de los valores institucionales</t>
  </si>
  <si>
    <t xml:space="preserve">13, Realizar el diagnostico de riesgo psicosocial a los servidores de la SDA e implementar las acciones recomendadas producto de dicho diagnostico  </t>
  </si>
  <si>
    <t xml:space="preserve">14,  Realizar actividades para la intervención del clima organizacional y riesgo psicosocial </t>
  </si>
  <si>
    <t>15,Llevar a cabo  jornadas de capacitación y re inducción en temas misionales y transversales a los servidores de la SDA (Plan de intervenciones Colectivas - PIC)</t>
  </si>
  <si>
    <t>16. Implementar el Programa  de Gestión Documental</t>
  </si>
  <si>
    <t xml:space="preserve">17, Realizar la organización de los expedientes de archivos misionales de gestión y central </t>
  </si>
  <si>
    <t xml:space="preserve">18, Realizar los procesos correspondientes para la implementación del  Plan Institucional de Archivos - PINAR. 
</t>
  </si>
  <si>
    <t xml:space="preserve">20. Hacer la revisión Jurídica de las normas ambientales para conocer su vigencia, concordancia y priorizar las necesidades de regulación según la competencia de la SDA </t>
  </si>
  <si>
    <t>21, Elaborar Regulaciones y Normas ambientales.</t>
  </si>
  <si>
    <t xml:space="preserve">22, Fijar directrices en materia legal ambiental para la correcta interpretación y aplicación de las normas de competencia de la SDA. </t>
  </si>
  <si>
    <t xml:space="preserve">23, Emitir conceptos jurídicos. </t>
  </si>
  <si>
    <t xml:space="preserve">24, Asesorar jurídicamente en materia legal ambiental a las dependencias de la Entidad.  </t>
  </si>
  <si>
    <t>26, Realizar actuaciones de Inspección, Vigilancia y Control a las Entidades Sin Animo de Lucro (ESAL)  de carácter ambiental.</t>
  </si>
  <si>
    <t>25. Hacer el control de legalidad de los proyectos de acto administrativo sometidos a consideración de la Dirección Legal Ambiental.</t>
  </si>
  <si>
    <t>27, Orientar a ciudadanos respecto de los derechos y obligaciones de las entidades sin ánimo de lucro.</t>
  </si>
  <si>
    <r>
      <t>28, Hacer actualización de las base de datos de las ESAL</t>
    </r>
    <r>
      <rPr>
        <sz val="8"/>
        <color rgb="FFFF0000"/>
        <rFont val="Arial"/>
        <family val="2"/>
      </rPr>
      <t xml:space="preserve"> </t>
    </r>
  </si>
  <si>
    <t xml:space="preserve">29, Atender procesos judiciales, contencioso administrativos, constitucionales y extrajudiciales. </t>
  </si>
  <si>
    <t>30, Intervenir en calidad de Autoridad Ambiental en las acciones populares, acciones penales y procesos  civiles.</t>
  </si>
  <si>
    <t>31,Unificar  criterios para la Defensa Judicial y Extrajudicial.</t>
  </si>
  <si>
    <t>Planos y diseños, archivo contractual.</t>
  </si>
  <si>
    <t>DIRECCIONAMIENTO ESTRATÉGICO</t>
  </si>
  <si>
    <t>PROGRAMACIÓN, ACTUALIZACIÓN Y SEGUIMIENTO DEL PLAN DE ACCIÓN
Actualización y seguimiento a territorialización de la inversión</t>
  </si>
  <si>
    <t>Codigo: PE01-PR02-F2</t>
  </si>
  <si>
    <t>Versión: 11</t>
  </si>
  <si>
    <t xml:space="preserve">6, ACTUALIZACIÓN </t>
  </si>
  <si>
    <t>Marzo</t>
  </si>
  <si>
    <t>Junio</t>
  </si>
  <si>
    <t>Septiembre</t>
  </si>
  <si>
    <t>Diciembre</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</si>
  <si>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</si>
  <si>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</si>
  <si>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</si>
  <si>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</si>
  <si>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</si>
  <si>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</si>
  <si>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</si>
  <si>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PROGRAMACIÓN, ACTUALIZACIÓN Y SEGUIMIENTO DEL PLAN DE ACCIÓN
Actualización y seguimiento al componente de inversión</t>
  </si>
  <si>
    <t>PROGRAMACIÓN, ACTUALIZACIÓN Y SEGUIMIENTO DEL PLAN DE ACCIÓN
Actualización y seguimiento al componente de gestión</t>
  </si>
  <si>
    <t>Dirección de Gestión Corporativa</t>
  </si>
  <si>
    <t>19. Implementar el Sistema de Conservación Documental</t>
  </si>
  <si>
    <t>7, SEGUIMIENTO</t>
  </si>
  <si>
    <t>DIRECCIÓN DE GESTIÓN CORPORATIVA</t>
  </si>
  <si>
    <t>1033 - FORTALECIMIENTO INSTITUCIONAL PARA LA EFICIENCIA ADMINISTRATIVA</t>
  </si>
  <si>
    <t>CUARTO EJE TRASVERSAL - GOBIERNO LEGITIMO FORTALECIMIENTO LOCAL Y EFICIENCIA</t>
  </si>
  <si>
    <t>MODERNIZACIÓN INSTITUCIONAL</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</si>
  <si>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</si>
  <si>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5, PONDERACIÓN HORIZONTAL AÑO: 2019</t>
  </si>
  <si>
    <t xml:space="preserve"> 1033 - PROTECCIÓN Y BIENESTAR ANIMAL</t>
  </si>
  <si>
    <t xml:space="preserve">Durante el II trimestre de 2019, se llevó a cabo capacitación de Cominicación Asertiva en la que participaron funcionarios de difertentes áreas de la entidad </t>
  </si>
  <si>
    <t xml:space="preserve">En el segundo trimestre no estaba programado realizar actividades relacionadas con los valores Institucionales </t>
  </si>
  <si>
    <t>Durante el II trimestre de 2019, se llevò a acabo evento  en el cual se  promociono el uso el uso de bicicleta como un medio de transporte limpio; el cual se basó en una contra reloj virtual mediante un ciclo  simulador Wahoo Kickr, una bicicleta con cambios adpatable a todo tipo de persona, un software con la ruta a realizar y un portatil. En el desarrollo de este evente se conto con la participaciòn de varios servidores de la entidad.</t>
  </si>
  <si>
    <t>Durante el II trimestre de 219, Se llevó  a cabo la socilización de la guía de compras sostenibel mediante correo electrónico. Asi mismo se capacitó a personal encargado del apoyo a la supervisón de contratos y a los que elaboran estudios previos para la implementaciòn de esta guia.</t>
  </si>
  <si>
    <t>PAGAR 100% COMPROMISOS DE VIGENCIAS ANTERIORES FENECIDAS</t>
  </si>
  <si>
    <t>,</t>
  </si>
  <si>
    <t>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t>
  </si>
  <si>
    <t xml:space="preserve">Se apoyó en la elaboración y revisión de los siguientes decretos y resoluciones :
- Decreto 217 de 2019 "Por medio del cual se resuelve la solicitud de revocatoria parcial de los literales b) y d) del articulo 7 y literal a) del articulo 9 del Decreto Distrital 360 de 2018"
- Decreto 365 de 20 de Junio de 2019 "Por medio del cual se racionalizan y actualizan las instancias de coordinación del Sector Ambiente"
- Resolución Conjunta No. 001 Por medio de la cual se establecen los lineamientos y procedimiento para la compensacion por endurecimiento de zonas verdes por desarrollo de obras de infraestructura, en cumplimiento del Acuerdo Distrital 327 de 2008.
</t>
  </si>
  <si>
    <t>Durante el segundo  trimestre de 2019, la Dirección Legal Ambiental emitió once (11) conceptos de carácter jurídico.  La medición del cumplimiento de los términos legales en la emisión de conceptos jurídicos arrojó un nivel de cumplimiento del indicador del 100%. Lo anterior significa todos los conceptos emitidos se hicieron dentro de los términos legales establecidos.</t>
  </si>
  <si>
    <t>Se prestó asesoría en: suelos contaminados -Manejo Palomas- POT-Hábitat, Proyecto A. 440-2018 Bogotá Móvil, Proyecto de A. 435-2018 Modificación  01 de 1998-43377, Proyecto A. 445-2018 Mercando y Educando-43377, Proyecto A. 430 de 2018 RUV-43378, Concepto modificación Decreto Ley 1421 de 1993-43381, Lineamiento proceso de enajenación voluntaria e iniciar proceso de expropiación vía judicial-43385, Liquidación contrato persona fallecida 43389, conflicto competencias SDA-CAR-43399, Proyecto A. 441-2018 Compra Vehículos Motorizados 43403, Proyecto A. 484-2018 Recicladores 43419, Proyecto A. 482-2018 Desechables, Proyecto A. 491-2018 Biodiverciudad 43420, Proyecto A. 509-2018 Prohibición fumar 43425, Proyecto A. 518-2018 Síndrome Edificio Enfermo, Proyecto A. 514-2018 Final Baterías Sanitarias 43425. Competencia en relación a solicitud de pago períodos de vacaciones a funcionario de la SDA. Concepto cobro intereses moratorios a tasas ambientales y pago saldos a favor-43433.</t>
  </si>
  <si>
    <t xml:space="preserve">La Dirección Legal Ambienta hizo revisión de los siguientes actos administrativos:
RESOLUCIONES: 00632, 00642, 00660, 00746, 00813, 00866, 00894, 00915, 01183, 01184, 01307, 00509, 00630, 00714, 00750, 00751, 00846, 00891, 00971, 01053, 1069, 01487, 1183, 01184, 1305, 1307, 01332, 1048, 1068, 01149, 01504, 1164.  
</t>
  </si>
  <si>
    <t>Durante el segundo trimestre,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(54); Análisis financiero a la información económica (56); Requerimientos expedidos (40); Autos de cargos y de pruebas (13); Resoluciones de archivo (14); Oficios de respuesta a comunicaciones (6); Respuestas a derechos de petición (2); Traslado por competencia (02); comunicaciones a las entidades (36) y Certificados de inspección, vigilancia y control (05); Solicitudes de información a entidades (03), Tramite de notificación (9), Resolución de recurso de reposición (1), Auto que corre traslado (3) y Resolución Decisoria (1)</t>
  </si>
  <si>
    <t>Durante el segundo  trimestre, se dio orientación a (3)  ciudadanos respecto de los derechos y obligaciones de las Entidades sin Ánimo de Lucro y demás asuntos que fueron consultados</t>
  </si>
  <si>
    <t>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</si>
  <si>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En el segundo  trimestre de 2019, se realizó atención oportuna a ciento catorce (114) procesos contra la Entidad en los cuales la Representación Judicial se encuentra a cargo de la misma, estos procesos corresponden a reparación directa, nulidad y restablecimiento, acción contractual, nulidad simple, expropiación, servidumbre, ejecutivo y acción popular, adicionalmente se informa que se atendieron de manera oportuna cuarenta y tres (43) tutelas.</t>
  </si>
  <si>
    <t xml:space="preserve">La Dirección Legal Ambiental presto asesoría y acompañamiento a cincuenta y nueve (59) procesos con representación a cargo de la Secretaria Jurídica, los cuales corresponden en su mayoría a acciones populares.
Además de lo anterior en el primer trimestre de 2019, se realizó atención a cuatrocientos tres (403) procesos penales.
</t>
  </si>
  <si>
    <t xml:space="preserve">Durante el periodo se reporta un éxito procesal cuantitativo con representación judicial a cargo de la SDA del 83.3 por ciento, calculado de la siguiente forma:
Procesos con fallo favorable ejecutoriado:
1)      Reparación directa 2016-00322 (CODISPETROL v. SDA)
2)      Acción popular 2019-00048 (Maria Fernanda Rojas v. Bogotá D.C.)
3)      Acción popular 2019-00150 (Ronald Smick Mendivelso v. Bogotá D.C.)
4)      Acción popular 2016-00395 (Yolanda Isabel Linares v. Bogotá D.C.)
5)      Acción popular 2019-00250 (Pedro Barbosa v. Bogotá D.C.)
Procesos con fallo desfavorable ejecutoriado:
1)     Ejecutivo 2011-00332 (SDA v. Unión Temporal DOCUGRAF)
Éxito procesal cuantitativo = (5 procesos favorables / 6 procesos fallados durante el período) * 100
Éxito procesal cuantitativo = 83.3%
</t>
  </si>
  <si>
    <t>7.  Implementar acciones que promueva el uso y mejores prácticas de transporte limpio, mejorando las condiciones ambientales internas que permitan compensar afectaciones ocasionadas al ambiente</t>
  </si>
  <si>
    <t>Durante el II trimestre de 2019, se realizó la jornada del taller ADN Fase II para funcionarios y Directivos como  intervención a Clima Laboral (trabajo en equipo) y Riesgo Psicosocial (liderazgo). Adicionalmente, se realizó actividada para el reconocimiento a las Secretarias y asistentes administrativos de la SDA</t>
  </si>
  <si>
    <t>Durante el II trimestre de 2019, se llevaron a cabo jornadas de Inducción y Reinducción a Servidores de la entidad (temas misionales de la entidad)</t>
  </si>
  <si>
    <t>Durante el II trimeste no  se desarrolló esta actividad.</t>
  </si>
  <si>
    <t>Se hizo la adaptación de los baños, adaptación del área de conductores, personal de archivo contractual, sala amiga y enfermeria (instalación de red Hidrosanitarias, electricas, mamposteria y pisos radiantes)</t>
  </si>
  <si>
    <t>Actividad a desarrollarse en el 2do semestre de 2019,</t>
  </si>
  <si>
    <t xml:space="preserve">Para el cumplimiento de la meta en el primer semestre,  se llevó a cabo capacitación de Comunicación Asertiva en la que participaron funcionarios de diferentes áreas de la entidad, se convocó y aplicó talleres llamados  "ADN" para funcionarios y directivos, con el objetivo realizar intervención en clima laboral (trabajo en equipo) y Riesgo Psicosocial (liderazgo). Adicionalmente, se realizó actividad para el reconocimiento a las Secretarias y asistentes administrativos de la SDA
De igual forma, intervención a Riesgo Psicosocial,  en relación con los resultados del diagnóstico realizado en el año 2017; el cual muestra la necesidad de intervenir en temas de liderazgo, comunicación asertiva y redes de apoyo intralaboral. 
Se llevaron a cabo las capacitaciones en Manejo Efectivo del Tiempo, Adaptación al cambio y Resiliencia. Así mismo se llevó a cabo Inducción y Reinducción a los nuevos servidores de la entidad.
Se llevaron a cabo jornadas de Inducción y Reinducción a Servidores de la entidad (temas misionales de la entidad)
</t>
  </si>
  <si>
    <t>NA</t>
  </si>
  <si>
    <t xml:space="preserve">Para el cumplimiento de la meta durante Ier semestre de 2019, se realizó un avance correspondiente a la actualización de procesos y procedimientos de gestión documental. El avance corresponde a los dos procedimientos (transferencias y valoración documental) que se aprobaron y se socializaron.
El proceso de organización de expedientes de archivo misionales de gestión y central cuenta con el siguiente avance:
- serie contratos  archivo central FONDO SDA778 carpetas Y 258 expedientes contractuales.
- serie contratos archivo central Fondo DAMA   1003 carpetas correspondientes a 609 expedientes
- serie contratos  169 expedientes 335 carpetas
- Serie contratos 246 expedientes 772 carpetas.
Se avanzó en la elaboración del primer borrador de la política de preservación documental
Se elaboró el documento técnico PINAR el cual incluye lo siguiente: Introducción, Contexto estratégico de la entidad, visión estratégica del plan, objetivos, mapa de ruta, herramienta de seguimiento y su anexo técnico que justifica la formulación del plan y que contiene lo siguiente: identificación de la situación actual,  definición de aspectos críticos, priorización de los aspectos críticos, Priorización de aspectos críticos y la formulación de planes y proyectos del PINAR
</t>
  </si>
  <si>
    <t>Para el cumplimiento de la meta en el Ier semestre de 2019, 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 Se apoyó en la elaboración y revisión de los siguientes Decretos y resoluciones: 090 de 11-03-2019, 088 de 07-03-2019, Dec. 217 de 2019, Dec. 365 del 20/06/2019, Res No. 001. Se emitió Directiva No. 0001 del 11 de junio de 2019 LINEAMIENTOS SOBRE EL PERMISO DE VERTIMIENTOS A ALCANTARILLADO Y SU VIGENCIA EN RELACIÓN A LA LEY 1955 DE 2019 CONTENTIVA DEL PLAN DE DESARROLLO 2014 A 2018.Se realizaron comités de conciliación para definir directrices y parámetros para la correcta y efectiva representación judicial y extrajudicial de los procesos a cargo de la Secretaría Distrital de Ambiente, se emitieron conceptos de carácter jurídico, suelos contaminados -Manejo Palomas- Proyecto A. 440-2018 Bogotá Móvil, Proyecto de A. 435-2018 Modificación  01 de 1998-43377, Proyecto A. 445-2018 Mercando y Educando-43377, Proyecto A. 430 de 2018 RUV-43378, Concepto modificación Decreto Ley 1421 de 1993-43381. Se revisaron las siguientes Resoluciones: No. 00134, 00209, 00283, 00293,  1183, 01184, 1305, 1307, 01332, 1048, 1068, 01149, 01504, 1164. Se realizó proceso de inspección, vigilancia y control a Entidades sin ánimo de lucro.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</si>
  <si>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 xml:space="preserve">En el segundo  trimestre de 2019, se realizó atención oportuna a ciento catorce (114) procesos contra la Entidad en los cuales la Representación Judicial se encuentra a cargo de la misma, estos procesos corresponden a reparación directa, nulidad y restablecimiento, acción contractual, nulidad simple, expropiación, servidumbre, ejecutivo y acción popular, adicionalmente se informa que se atendieron de manera oportuna cuarenta y tres (43) tutelas.
La Dirección Legal Ambiental presto asesoría y acompañamiento a cincuenta y nueve (59) procesos con representación a cargo de la Secretaria Jurídica, los cuales corresponden en su mayoría a acciones populares.
Además de lo anterior en el primer trimestre de 2019, se realizó atención a cuatrocientos tres (403) procesos penales.
Durante el periodo se reporta un éxito procesal cuantitativo con representación judicial a cargo de la SDA del 83.3 por ciento, calculado de la siguiente forma:
Procesos con fallo favorable ejecutoriado:
1)      Reparación directa 2016-00322 (CODISPETROL v. SDA)
2)      Acción popular 2019-00048 (Maria Fernanda Rojas v. Bogotá D.C.)
3)      Acción popular 2019-00150 (Ronald Smick Mendivelso v. Bogotá D.C.)
4)      Acción popular 2016-00395 (Yolanda Isabel Linares v. Bogotá D.C.)
5)      Acción popular 2019-00250 (Pedro Barbosa v. Bogotá D.C.)
Procesos con fallo desfavorable ejecutoriado:
1)     Ejecutivo 2011-00332 (SDA v. Unión Temporal DOCUGRAF)
Éxito procesal cuantitativo = (5 procesos favorables / 6 procesos fallados durante el período) * 100
Éxito procesal cuantitativo = 83.3%
</t>
  </si>
  <si>
    <t>Durante el Ier semestre de 2019, no se realizaron pagos de los pasivos exigibles constituidos para el proyecto.</t>
  </si>
  <si>
    <t>4.  Realizar los procesos correspondientes para el mantenimiento de los jardines de la SDA.</t>
  </si>
  <si>
    <t xml:space="preserve">Durante el trimestre, se realizó la adaptación del foso de los ascensores y se inicio la instalación del primer ascensor correspondiente al costado norte </t>
  </si>
  <si>
    <t>Durante el Ier semestre de 2019 se realizó diagnostico a medidores de agua para mantenimiento. Se hizo evento promoviendo el uso de la bici. Se hizo socialización de guía de compras sostenible mediante e-mail. Se capacitó a personal del apoyo a la supervisión de contratos y los que elaboran estudios previos para la implementación de esta guía. Se hizo entrega de residuos sólidos generados en especial los residuos aprovechables los cuales son pesados y entregados a Cooperativa de Reciclaje El Porvenir, (papel, cartón, plástico, vidrio, metal)  22.595,4 Kg. Se entregaron envases de aseo (64 kg) devolución posconsumo, RESPEL (Toner y RAEES), Toner (208,5 Kg), luminarias (137,8 Kg), RAEES (91.764 Kg). Seguimiento y sostenimiento del PIGA: USO EFICIENTE DEL AGUA: Se hizo medición de agua captada por registro instalado en el sistema de recolección de agua lluvia. Se hizo seguimiento y control al consumo de agua potable en las sedes donde se cuenta con el control operacional. Se envió por e-mail Tips Ambientales. Se verificó consumo diario de agua. Se actualizó inventario de sistemas ahorradores de las sedes. Se hizo inspección a las instalaciones hidráulicas de la sede administrativa. USO EFICIENTE DE LA ENERGIA: Se realizó estrategia denominada: Día de la Escalera. Se llevó a cabo registro de consumo de energía. GESTIÓN INTEGRAL DE RESIDUOS: Se elaboró el informe de impresión. CONSUMO SOSTENIBLE: Se envió por e-mail presentación del Plan Institucional de Gestión Ambiental PIGA que incluye la Guía para Compras Sostenibles. Se socializó el programa de compras sostenibles. IMPLEMENTACIÓN DE PRÁCTICAS SOSTENIBLES: se está participando en el programa "Bogotá se mueve sostenible", se  envían e-mails para motivar la participación de los funcionarios en esta actividad. En la semana ambiental se incentivó al personal de la SDA a participar en las actividades propuestas (caminata, contrarreloj con ciclo simulador, día de la bicicleta). Se culminó el mantenimiento a techos verdes.</t>
  </si>
  <si>
    <t>El proceso para la adqusición de lo codos de los computadores ya fue adjudicado. Actualmente se está a la espera de la entrega del primer pedido, para su instalación.</t>
  </si>
  <si>
    <t xml:space="preserve">Se acondicionó el área de Comunicicaciones y la Subdirecciòn de Calidad del Aire. Así mismo para la sede alterna de la SDA, se instaló 137 puestos de trabajo; incluyendo archivos rodantes y muebles especiales. </t>
  </si>
  <si>
    <t>Durante el II trimestre de 2019, Se realizò diagnostico a los medidores de volumen de aguas lluvias correspondiente al mantenimiento de los medidores.</t>
  </si>
  <si>
    <t>Durante el II trimestre de 2019, se realizaron las siguientes actividades: USO EFICIENTE DEL AGUA: Se realiza medición del agua captada por Registro instalado en el sistema de recolección de agua lluvia de la entidad. -Se realizó seguimiento y control al consumo de agua potable en las sedes donde se cuenta con control operacional. -Se ejecutaron actividades establecidas en la estrategia de uso eficiente del agua, como envío de e-mails (Tips Ambientales). Verificación de consumos diarios de agua. -Se elaboró informe cuatrimestral de consumo per cápita de agua. -Se actualizó inventario de sistemas ahorradores de las sedes administradas por la SDA en donde se tiene control operacional. -Se realizó primera inspección a instalaciones hidráulicas de la sede administrativa. - Se socializó el programa de uso eficiente del agua. USO EFICIENTE DE LA ENERGIA: -Se realizó mensualmente la estrategia denominada “Día de la Escalera”. -Se llevó a cabo el registro de los consumos de energía. -Se socializó el programa de uso eficiente de energía. GESTIÓN INTEGRAL DE RESIDUOS: -Se elaboro de forma mensual informe de impresión. -Se realizó entrega de residuos aprovechables a Cooperativa de Reciclaje El Porvenir, se capacitó en uso adecuado de puntos ecológicos. -Se gestionó de manera adecuada la entrega y disposición de residuos peligrosos. -Se realizó capacitación en manejo de RESPEL al personal relacionado con esta actividad -se socializó el programa gestión integral de residuos. CONSUMO SOSTENIBLE:  -Se envió por e-mail presentación del Plan Institucional de Gestión Ambiental PIGA incluyendo Guía de Compras Sostenibles -se socializó programa de compras sostenibles. IMPLEMENTACIÓN DE PRACTICAS SOSTENIBLES:  -La SDA, participó en el programa "Bogotá se mueve sostenible". En la semana ambiental se incentivó al personal de la SDA a participar en las actividades propuestas (caminata, contrarreloj con ciclo simulador, día de la bicicleta). - Se culmino el mantenimiento a techos verdes.</t>
  </si>
  <si>
    <t xml:space="preserve"> Durante el II trimestre de 2019, se presntó el sigiente avance en la organización de expedientes de archivo misionales de gestión y central:: 
- serie contratos  archivo central FONDO SDA778 carpetas Y 258 expedientes contractuales.
- serie contratos archivo central Fondo DAMA   1003 carpetas correspondientes a 609 expedientes.</t>
  </si>
  <si>
    <t>7, OBSERVACIONES AVANCE TRIMESTRE_II___  DE 2019</t>
  </si>
  <si>
    <t xml:space="preserve">Para el cumplimiento de la meta, durante el primer semestre se desarrollaron las siguientes actividades: Se acondicionó el área de Comunicicaciones y la Subdirecciòn de Calidad del Aire. Así mismo para la sede alterna de la SDA, se instaló 137 puestos de trabajo; incluyendo archivos rodantes y muebles especiales.
Para la adecuación del semisótano, se hizo la adaptación de los baños, adaptación del área de conductores, personal de archivo contractual, sala amiga y enfermería (instalación de red Hidrosanitarias, eléctricas, mampostería y pisos radiantes)
Para la cafetería, se hizo fundición de placas, pañetes mampostería, instalaciones eléctricas e hidrosanitarias, fundición de escaleras para acceso desde el segundo piso, puertas de acceso sobre la cll 54. Para el quinto piso: instalaciones hidrosanitarias, demoliciones instalaciones eléctricas, desmonte de placas e instalación de deck en madera sintética, estuco, pintura, pañetes y cielorraso.
El proceso para la adquisición de los codos de los computadores ya fue adjudicado. Actualmente se está a la espera de la entrega del primer pedido, para su instalación.
</t>
  </si>
  <si>
    <r>
      <t xml:space="preserve">Se ha realizado la entrega de residuos sólidos generados durante el II trimestre: en especial los residuos aprovechables los cuales son pesados y entregados a la Cooperativa de Reciclaje El Porvenir,  (papel, cartón, plástico, vidrio, metal) en una cantidad </t>
    </r>
    <r>
      <rPr>
        <sz val="8"/>
        <color rgb="FFFF0000"/>
        <rFont val="Arial"/>
        <family val="2"/>
      </rPr>
      <t xml:space="preserve"> </t>
    </r>
    <r>
      <rPr>
        <sz val="8"/>
        <rFont val="Arial"/>
        <family val="2"/>
      </rPr>
      <t>de  3.122,4 Kg.</t>
    </r>
    <r>
      <rPr>
        <sz val="8"/>
        <color rgb="FFFF0000"/>
        <rFont val="Arial"/>
        <family val="2"/>
      </rPr>
      <t xml:space="preserve">   </t>
    </r>
    <r>
      <rPr>
        <sz val="8"/>
        <rFont val="Arial"/>
        <family val="2"/>
      </rPr>
      <t xml:space="preserve">
Se realizó entrega de envases de aseo (37,80 kg) devolución posconsumo, RESPEL (Toner y RAEES) a gestor autorizado por una cantidad de : Toner (52,20 Kg), luminarias (4,80 Kg), RAEES (87,00 Kg) entregados a gestor autorizado.</t>
    </r>
  </si>
  <si>
    <t>Durante el segundo trimestre se elaboró el primer borrador de la politica de preservación documental, la cual hace parte del Sistema de Conservaciòn Documental.</t>
  </si>
  <si>
    <t>Durante este trimestre no se tiene programada la actividad sin embargo se realizò un avance correspondiente a la actualizacion de procesos y procedimientos de gestion documental. El avance corresponde a los dos procedimientos (transferencias y valoración documental) que se aprobaron y se socializaron.</t>
  </si>
  <si>
    <t>Se hizo fundición de placas, pañetes mampostería, instalaciones eléctricas e hidrosanitarias, fundición de escaleras para acceso desde el segundo piso, puertas de acceso sobre la cll 54. Así mismo, para el quinto piso; área destinada a cafetería, se hicieron instalaciones hidrosanitarias, demoliciones instalaciones eléctricas, desmonte de placas e instalación de deck en madera sintética, estuco, pintura, pañetes y cielorraso.</t>
  </si>
  <si>
    <t xml:space="preserve">32. Realizar el proceso de seguimiento a las actividades de Instalación de los nuevos ascensores de la entidad. </t>
  </si>
  <si>
    <t xml:space="preserve">Se emitió la Directiva No. 0001 del 11 de junio de 2019 LINEAMIENTOS SOBRE EL PERMISO DE VERTIMIENTOS A ALCANTARILLADO Y SU VIGENCIA EN RELACIÓN A LA LEY 1955 DE 2019 CONTENTIVA DEL PLAN DE DESARROLLO 2014 A 2018.
Mediante los seis (6) comités de conciliación realizados durante el segundo trimestre de 2019, se definieron directrices y parámetros para la correcta y efectiva representación judicial y extrajudicial de los procesos a cargo de la Secretaría Distrital de Ambiente
</t>
  </si>
  <si>
    <t>Durante el trimestre no se tenia programado el desarrollo de esta actividad.</t>
  </si>
  <si>
    <t>El acumulado ejecutado para el cuatrienio corresponde al 85%, de los cuales en el 2019 se avanzó en un 15% asi: Se acondicionó el área de comunicaciones y la Subdirección de Calidad del Aire, y para la sede alterna de la SDA, se instalaron puestos de trabajo; incluyendo archivos rodantes y muebles especiales. Semisótano, se hizo la adaptación de los baños, adaptación del área de conductores, personal de archivo contractual, sala amiga y enfermería. Cafetería, se hizo fundición de placas, fundición de escaleras para acceso desde el segundo piso. Para el quinto piso: instalaciones hidrosanitarias, demoliciones instalaciones eléctricas, desmonte de placas e instalación de deck en madera sintética. Se realizó diagnostico a medidores de agua para mantenimiento. Se hizo entrega de residuos sólidos generados en especial los residuos aprovechables los cuales son pesados y entregados. Sostenimiento del PIGA: USO EFICIENTE DEL AGUA: medición de agua captada por registro instalado en el sistema de recolección de agua lluvia. Seguimiento y control al consumo de agua potable en las sedes donde se cuenta con el control operacional. USO EFICIENTE DE LA ENERGIA: Se realizó estrategia denominada: Día de la Escalera. GESTIÓN INTEGRAL DE RESIDUOS: Se elaboró informe de impresión. CONSUMO SOSTENIBLE: Se envió por e-mail presentación del Plan Institucional de Gestión Ambiental incluyendo Guía para Compras Sostenibles. IMPLEMENTACIÓN DE PRÁCTICAS SOSTENIBLES: se está participando en el programa "Bogotá se mueve sostenible. En la semana ambiental se realizaron caminatas, contrarreloj con ciclo simulador, día de la bicicleta. Se llevó a cabo capacitación de Comunicación asertiva. Se realizó un avance correspondiente a la actualización de procesos y procedimientos de gestión documental. El proceso de organización de expedientes de archivo misionales de gestión y central cuenta con el siguiente avance: serie contratos  archivo central FONDO SDA778 carpetas Y 258 expedientes contractuales. Serie contratos archivo central Fondo DAMA 1003 carpetas correspondientes a 609 expedientes. Serie contratos  169 expedientes 335 carpetas. Serie contratos 246 expedientes 772 carpetas. Revisión jurídica de normas ambientales. Se apoyó en la elaboración y revisión de Decretos y resoluciones. Se realizaron comités de conciliación para definir directrices y parámetros para representación judicial y extrajudicial de los procesos a cargo de la SDA, se emitieron conceptos de carácter jurídico. Se realizó proceso de inspección, vigilancia y control a Entidades sin ánimo de lucro. Se realizó atención oportuna procesos contra la Entidad en los cuales la Representación Judicial se encuentra a cargo de la misma, se atendieron de manera oportuna 43 tutelas. En la vigencia 2016 el avance de la meta fue del 20%, para la vigencia 2017 el avance fue del 59% y para la vigencia 2018 fue el 70%.</t>
  </si>
  <si>
    <t xml:space="preserve"> II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</si>
</sst>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0.0"/>
    <numFmt numFmtId="176" formatCode="#,##0.0"/>
    <numFmt numFmtId="177" formatCode="_(&quot;$&quot;* #,##0_);_(&quot;$&quot;* \(#,##0\);_(&quot;$&quot;* &quot;-&quot;??_);_(@_)"/>
    <numFmt numFmtId="178" formatCode="&quot;$&quot;\ #,##0.00"/>
    <numFmt numFmtId="179" formatCode="_-* #,##0.0\ &quot;€&quot;_-;\-* #,##0.0\ &quot;€&quot;_-;_-* &quot;-&quot;??\ &quot;€&quot;_-;_-@_-"/>
    <numFmt numFmtId="180" formatCode="#,##0.0;\-#,##0.0"/>
    <numFmt numFmtId="181" formatCode="_(* #,##0_);_(* \(#,##0\);_(* &quot;-&quot;_);_(@_)"/>
    <numFmt numFmtId="182" formatCode="_(&quot;$&quot;\ * #,##0_);_(&quot;$&quot;\ * \(#,##0\);_(&quot;$&quot;\ * &quot;-&quot;_);_(@_)"/>
  </numFmts>
  <fonts count="49">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sz val="11"/>
      <color theme="1"/>
      <name val="Arial Narrow"/>
      <family val="2"/>
    </font>
    <font>
      <sz val="12"/>
      <color theme="1"/>
      <name val="Arial"/>
      <family val="2"/>
    </font>
    <font>
      <sz val="10"/>
      <color theme="1"/>
      <name val="Arial"/>
      <family val="2"/>
    </font>
    <font>
      <sz val="10"/>
      <color indexed="8"/>
      <name val="Arial"/>
      <family val="2"/>
    </font>
    <font>
      <sz val="9"/>
      <name val="Arial Narrow"/>
      <family val="2"/>
    </font>
    <font>
      <sz val="9"/>
      <color theme="1"/>
      <name val="Arial"/>
      <family val="2"/>
    </font>
    <font>
      <sz val="8"/>
      <color indexed="8"/>
      <name val="Arial"/>
      <family val="2"/>
    </font>
    <font>
      <sz val="8"/>
      <color rgb="FFFF0000"/>
      <name val="Arial"/>
      <family val="2"/>
    </font>
    <font>
      <sz val="12"/>
      <name val="Tahoma"/>
      <family val="2"/>
    </font>
    <font>
      <sz val="12"/>
      <name val="Calibri"/>
      <family val="2"/>
      <scheme val="minor"/>
    </font>
    <font>
      <sz val="9"/>
      <name val="Arial"/>
      <family val="2"/>
    </font>
    <font>
      <sz val="10"/>
      <color rgb="FF000000"/>
      <name val="Arial"/>
      <family val="2"/>
    </font>
    <font>
      <b/>
      <sz val="11"/>
      <color theme="1"/>
      <name val="Calibri"/>
      <family val="2"/>
      <scheme val="minor"/>
    </font>
    <font>
      <b/>
      <sz val="24"/>
      <name val="Arial"/>
      <family val="2"/>
    </font>
    <font>
      <sz val="24"/>
      <name val="Arial"/>
      <family val="2"/>
    </font>
    <font>
      <b/>
      <sz val="20"/>
      <name val="Arial"/>
      <family val="2"/>
    </font>
    <font>
      <b/>
      <sz val="14"/>
      <color indexed="8"/>
      <name val="Arial"/>
      <family val="2"/>
    </font>
    <font>
      <b/>
      <sz val="12"/>
      <color indexed="8"/>
      <name val="Arial"/>
      <family val="2"/>
    </font>
    <font>
      <b/>
      <sz val="9"/>
      <color indexed="8"/>
      <name val="Arial"/>
      <family val="2"/>
    </font>
    <font>
      <sz val="14"/>
      <name val="Tahoma"/>
      <family val="2"/>
    </font>
    <font>
      <b/>
      <sz val="14"/>
      <name val="Tahoma"/>
      <family val="2"/>
    </font>
    <font>
      <sz val="24"/>
      <color theme="1"/>
      <name val="Calibri"/>
      <family val="2"/>
      <scheme val="minor"/>
    </font>
    <font>
      <sz val="20"/>
      <color theme="1"/>
      <name val="Calibri"/>
      <family val="2"/>
      <scheme val="minor"/>
    </font>
    <font>
      <b/>
      <sz val="10"/>
      <color theme="1"/>
      <name val="Calibri"/>
      <family val="2"/>
      <scheme val="minor"/>
    </font>
    <font>
      <sz val="9"/>
      <name val="Tahoma"/>
      <family val="2"/>
    </font>
    <font>
      <b/>
      <sz val="9"/>
      <name val="Tahoma"/>
      <family val="2"/>
    </font>
    <font>
      <b/>
      <sz val="8"/>
      <name val="Calibri"/>
      <family val="2"/>
    </font>
  </fonts>
  <fills count="10">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6" tint="0.7999799847602844"/>
        <bgColor indexed="64"/>
      </patternFill>
    </fill>
    <fill>
      <patternFill patternType="solid">
        <fgColor indexed="65"/>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s>
  <borders count="72">
    <border>
      <left/>
      <right/>
      <top/>
      <bottom/>
      <diagonal/>
    </border>
    <border>
      <left style="medium"/>
      <right/>
      <top/>
      <bottom style="medium"/>
    </border>
    <border>
      <left/>
      <right/>
      <top/>
      <bottom style="medium"/>
    </border>
    <border>
      <left style="medium"/>
      <right/>
      <top/>
      <bottom/>
    </border>
    <border>
      <left/>
      <right style="medium"/>
      <top/>
      <bottom/>
    </border>
    <border>
      <left style="thin"/>
      <right style="thin"/>
      <top style="thin"/>
      <bottom style="thin"/>
    </border>
    <border>
      <left style="thin"/>
      <right style="thin"/>
      <top style="medium"/>
      <bottom style="thin"/>
    </border>
    <border>
      <left style="thin"/>
      <right style="thin"/>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bottom style="thin"/>
    </border>
    <border>
      <left style="thin"/>
      <right style="thin"/>
      <top/>
      <bottom/>
    </border>
    <border>
      <left style="thin"/>
      <right style="thin"/>
      <top style="thin"/>
      <bottom/>
    </border>
    <border>
      <left/>
      <right style="thin"/>
      <top style="thin"/>
      <bottom style="thin"/>
    </border>
    <border>
      <left style="thin"/>
      <right style="thin"/>
      <top style="thin"/>
      <bottom style="medium"/>
    </border>
    <border>
      <left/>
      <right style="thin"/>
      <top style="thin"/>
      <bottom/>
    </border>
    <border>
      <left style="medium"/>
      <right style="thin"/>
      <top style="medium"/>
      <bottom style="thin"/>
    </border>
    <border>
      <left/>
      <right style="thin"/>
      <top style="medium"/>
      <bottom style="thin"/>
    </border>
    <border>
      <left style="thin"/>
      <right style="thin"/>
      <top/>
      <bottom style="medium"/>
    </border>
    <border>
      <left style="medium"/>
      <right style="medium"/>
      <top style="thin"/>
      <bottom style="thin"/>
    </border>
    <border>
      <left style="medium"/>
      <right style="medium"/>
      <top style="thin"/>
      <bottom style="medium"/>
    </border>
    <border>
      <left/>
      <right style="thin"/>
      <top/>
      <bottom style="thin"/>
    </border>
    <border>
      <left/>
      <right style="thin"/>
      <top style="thin"/>
      <bottom style="medium"/>
    </border>
    <border>
      <left style="medium"/>
      <right style="medium"/>
      <top/>
      <bottom style="thin"/>
    </border>
    <border>
      <left style="thin"/>
      <right style="medium"/>
      <top/>
      <bottom style="medium"/>
    </border>
    <border>
      <left/>
      <right/>
      <top style="thin"/>
      <bottom/>
    </border>
    <border>
      <left/>
      <right/>
      <top/>
      <bottom style="thin"/>
    </border>
    <border>
      <left style="thin"/>
      <right/>
      <top style="thin"/>
      <bottom style="thin"/>
    </border>
    <border>
      <left style="thin"/>
      <right/>
      <top style="medium"/>
      <bottom style="thin"/>
    </border>
    <border>
      <left/>
      <right/>
      <top style="thin"/>
      <bottom style="thin"/>
    </border>
    <border>
      <left style="thin"/>
      <right/>
      <top style="thin"/>
      <bottom style="medium"/>
    </border>
    <border>
      <left style="thin"/>
      <right/>
      <top/>
      <bottom style="thin"/>
    </border>
    <border>
      <left style="thin"/>
      <right/>
      <top style="thin"/>
      <bottom/>
    </border>
    <border>
      <left style="medium"/>
      <right style="thin"/>
      <top style="thin"/>
      <bottom style="thin"/>
    </border>
    <border>
      <left style="medium"/>
      <right style="thin"/>
      <top style="thin"/>
      <bottom style="medium"/>
    </border>
    <border>
      <left/>
      <right/>
      <top style="thin"/>
      <bottom style="medium"/>
    </border>
    <border>
      <left style="medium"/>
      <right style="thin"/>
      <top/>
      <bottom style="thin"/>
    </border>
    <border>
      <left/>
      <right style="medium"/>
      <top style="thin"/>
      <bottom style="medium"/>
    </border>
    <border>
      <left style="medium"/>
      <right/>
      <top style="medium"/>
      <bottom style="thin"/>
    </border>
    <border>
      <left/>
      <right/>
      <top style="medium"/>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thin"/>
      <top style="medium"/>
      <bottom/>
    </border>
    <border>
      <left/>
      <right style="thin"/>
      <top/>
      <bottom/>
    </border>
    <border>
      <left/>
      <right style="thin"/>
      <top/>
      <bottom style="medium"/>
    </border>
    <border>
      <left/>
      <right style="medium"/>
      <top style="medium"/>
      <bottom style="thin"/>
    </border>
    <border>
      <left style="thin"/>
      <right style="thin"/>
      <top style="medium"/>
      <bottom/>
    </border>
    <border>
      <left style="medium"/>
      <right style="medium"/>
      <top style="medium"/>
      <bottom/>
    </border>
    <border>
      <left style="medium"/>
      <right style="medium"/>
      <top/>
      <bottom/>
    </border>
    <border>
      <left style="medium"/>
      <right/>
      <top/>
      <bottom style="thin"/>
    </border>
    <border>
      <left style="medium"/>
      <right/>
      <top style="thin"/>
      <bottom/>
    </border>
    <border>
      <left style="medium"/>
      <right style="thin"/>
      <top style="thin"/>
      <bottom/>
    </border>
    <border>
      <left style="thin"/>
      <right style="medium"/>
      <top style="medium"/>
      <bottom/>
    </border>
    <border>
      <left style="thin"/>
      <right style="medium"/>
      <top/>
      <bottom/>
    </border>
    <border>
      <left style="thin"/>
      <right/>
      <top style="medium"/>
      <bottom/>
    </border>
    <border>
      <left/>
      <right style="medium"/>
      <top/>
      <bottom style="thin"/>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style="medium"/>
      <right/>
      <top style="thin"/>
      <bottom style="medium"/>
    </border>
    <border>
      <left style="medium"/>
      <right style="medium"/>
      <top style="thin"/>
      <bottom/>
    </border>
    <border>
      <left/>
      <right style="medium"/>
      <top style="medium"/>
      <bottom/>
    </border>
    <border>
      <left style="thin"/>
      <right/>
      <top/>
      <bottom/>
    </border>
    <border>
      <left style="thin"/>
      <right/>
      <top/>
      <bottom style="medium"/>
    </border>
    <border>
      <left/>
      <right style="medium"/>
      <top/>
      <bottom style="medium"/>
    </border>
    <border>
      <left style="medium"/>
      <right style="medium"/>
      <top/>
      <bottom style="medium"/>
    </border>
    <border>
      <left/>
      <right style="medium"/>
      <top style="thin"/>
      <bottom/>
    </border>
    <border>
      <left style="medium"/>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7" fontId="2"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 fillId="0" borderId="0">
      <alignment/>
      <protection/>
    </xf>
    <xf numFmtId="41" fontId="0"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33" fillId="0" borderId="0">
      <alignment/>
      <protection/>
    </xf>
    <xf numFmtId="9" fontId="2" fillId="0" borderId="0" applyFont="0" applyFill="0" applyBorder="0" applyAlignment="0" applyProtection="0"/>
    <xf numFmtId="9" fontId="0" fillId="0" borderId="0" applyFont="0" applyFill="0" applyBorder="0" applyAlignment="0" applyProtection="0"/>
  </cellStyleXfs>
  <cellXfs count="701">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5"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6"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0" fontId="17"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6" fillId="2" borderId="0" xfId="0" applyFont="1" applyFill="1" applyBorder="1" applyAlignment="1">
      <alignment horizontal="left" vertical="center" wrapText="1"/>
    </xf>
    <xf numFmtId="0" fontId="11" fillId="0" borderId="0" xfId="0" applyFont="1" applyFill="1"/>
    <xf numFmtId="0" fontId="0" fillId="0" borderId="0" xfId="0" applyFill="1" applyAlignment="1">
      <alignment horizontal="center"/>
    </xf>
    <xf numFmtId="0" fontId="0" fillId="0" borderId="0" xfId="0" applyFill="1" applyAlignment="1">
      <alignment horizontal="center"/>
    </xf>
    <xf numFmtId="0" fontId="0" fillId="0" borderId="1" xfId="0" applyFill="1" applyBorder="1"/>
    <xf numFmtId="0" fontId="0" fillId="0" borderId="2" xfId="0" applyFill="1" applyBorder="1"/>
    <xf numFmtId="0" fontId="22" fillId="0" borderId="0" xfId="0" applyFont="1" applyFill="1" applyAlignment="1">
      <alignment horizontal="center" vertical="center"/>
    </xf>
    <xf numFmtId="0" fontId="5" fillId="2" borderId="3"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3" fillId="2" borderId="0" xfId="0" applyFont="1" applyFill="1" applyBorder="1"/>
    <xf numFmtId="0" fontId="23" fillId="2" borderId="4" xfId="0" applyFont="1" applyFill="1" applyBorder="1"/>
    <xf numFmtId="9" fontId="0" fillId="0" borderId="0" xfId="40" applyFont="1" applyFill="1" applyAlignment="1">
      <alignment horizontal="center" vertical="center"/>
    </xf>
    <xf numFmtId="2" fontId="0" fillId="0" borderId="0" xfId="0" applyNumberFormat="1" applyFill="1" applyAlignment="1">
      <alignment horizontal="center" vertical="center"/>
    </xf>
    <xf numFmtId="37" fontId="25" fillId="2" borderId="5" xfId="28" applyNumberFormat="1" applyFont="1" applyFill="1" applyBorder="1" applyAlignment="1">
      <alignment horizontal="center" vertical="center"/>
    </xf>
    <xf numFmtId="9" fontId="1" fillId="2" borderId="5" xfId="40"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9" fontId="1" fillId="0" borderId="6" xfId="40" applyFont="1" applyFill="1" applyBorder="1" applyAlignment="1">
      <alignment horizontal="center" vertical="center" wrapText="1"/>
    </xf>
    <xf numFmtId="9" fontId="24" fillId="0" borderId="6" xfId="40" applyFont="1" applyFill="1" applyBorder="1" applyAlignment="1">
      <alignment horizontal="center" vertical="center"/>
    </xf>
    <xf numFmtId="174" fontId="24" fillId="0" borderId="5" xfId="22" applyNumberFormat="1" applyFont="1" applyFill="1" applyBorder="1" applyAlignment="1">
      <alignment horizontal="center" vertical="center"/>
    </xf>
    <xf numFmtId="171" fontId="26" fillId="0" borderId="5" xfId="0" applyNumberFormat="1" applyFont="1" applyFill="1" applyBorder="1" applyAlignment="1">
      <alignment horizontal="center" vertical="center"/>
    </xf>
    <xf numFmtId="171" fontId="26" fillId="0" borderId="7" xfId="0" applyNumberFormat="1" applyFont="1" applyFill="1" applyBorder="1" applyAlignment="1">
      <alignment horizontal="center" vertical="center"/>
    </xf>
    <xf numFmtId="9" fontId="25" fillId="2" borderId="5" xfId="4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3" fontId="28" fillId="0" borderId="8" xfId="38" applyNumberFormat="1" applyFont="1" applyFill="1" applyBorder="1" applyAlignment="1">
      <alignment horizontal="center" vertical="center" wrapText="1"/>
      <protection/>
    </xf>
    <xf numFmtId="3" fontId="28" fillId="2" borderId="8" xfId="38" applyNumberFormat="1" applyFont="1" applyFill="1" applyBorder="1" applyAlignment="1">
      <alignment horizontal="center" vertical="center" wrapText="1"/>
      <protection/>
    </xf>
    <xf numFmtId="3" fontId="28" fillId="0" borderId="9" xfId="38" applyNumberFormat="1" applyFont="1" applyFill="1" applyBorder="1" applyAlignment="1">
      <alignment horizontal="center" vertical="center" wrapText="1"/>
      <protection/>
    </xf>
    <xf numFmtId="3" fontId="28" fillId="2" borderId="9" xfId="38" applyNumberFormat="1" applyFont="1" applyFill="1" applyBorder="1" applyAlignment="1">
      <alignment horizontal="center" vertical="center" wrapText="1"/>
      <protection/>
    </xf>
    <xf numFmtId="167"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4" borderId="0" xfId="38" applyFill="1" applyBorder="1">
      <alignment/>
      <protection/>
    </xf>
    <xf numFmtId="0" fontId="1" fillId="2" borderId="0" xfId="38" applyFill="1">
      <alignment/>
      <protection/>
    </xf>
    <xf numFmtId="177" fontId="1" fillId="2" borderId="0" xfId="38" applyNumberFormat="1" applyFill="1">
      <alignment/>
      <protection/>
    </xf>
    <xf numFmtId="167" fontId="1" fillId="0" borderId="0" xfId="24" applyFont="1" applyBorder="1"/>
    <xf numFmtId="166" fontId="28" fillId="2" borderId="10" xfId="28" applyFont="1" applyFill="1" applyBorder="1" applyAlignment="1">
      <alignment horizontal="center" vertical="center" wrapText="1"/>
    </xf>
    <xf numFmtId="179" fontId="28" fillId="2" borderId="11" xfId="28" applyNumberFormat="1" applyFont="1" applyFill="1" applyBorder="1" applyAlignment="1">
      <alignment horizontal="center" vertical="center" wrapText="1"/>
    </xf>
    <xf numFmtId="0" fontId="25" fillId="0" borderId="5" xfId="0" applyFont="1" applyFill="1" applyBorder="1" applyAlignment="1">
      <alignment horizontal="right" vertical="center"/>
    </xf>
    <xf numFmtId="171" fontId="26" fillId="0" borderId="12" xfId="0" applyNumberFormat="1" applyFont="1" applyFill="1" applyBorder="1" applyAlignment="1">
      <alignment horizontal="center" vertical="center"/>
    </xf>
    <xf numFmtId="9" fontId="25" fillId="0" borderId="5" xfId="40" applyFont="1" applyFill="1" applyBorder="1" applyAlignment="1">
      <alignment horizontal="center" vertical="center"/>
    </xf>
    <xf numFmtId="37" fontId="25" fillId="2" borderId="13" xfId="28" applyNumberFormat="1" applyFont="1" applyFill="1" applyBorder="1" applyAlignment="1">
      <alignment horizontal="center" vertical="center"/>
    </xf>
    <xf numFmtId="3" fontId="1" fillId="2" borderId="14" xfId="29" applyNumberFormat="1" applyFont="1" applyFill="1" applyBorder="1" applyAlignment="1">
      <alignment horizontal="center" vertical="center" wrapText="1"/>
    </xf>
    <xf numFmtId="37" fontId="25" fillId="2" borderId="6" xfId="28" applyNumberFormat="1" applyFont="1" applyFill="1" applyBorder="1" applyAlignment="1">
      <alignment horizontal="center" vertical="center"/>
    </xf>
    <xf numFmtId="37" fontId="25" fillId="2" borderId="15" xfId="28" applyNumberFormat="1" applyFont="1" applyFill="1" applyBorder="1" applyAlignment="1">
      <alignment horizontal="center" vertical="center"/>
    </xf>
    <xf numFmtId="37" fontId="1" fillId="2" borderId="5" xfId="29" applyNumberFormat="1" applyFont="1" applyFill="1" applyBorder="1" applyAlignment="1">
      <alignment horizontal="center" vertical="center"/>
    </xf>
    <xf numFmtId="37" fontId="24" fillId="0" borderId="5" xfId="0" applyNumberFormat="1" applyFont="1" applyFill="1" applyBorder="1" applyAlignment="1">
      <alignment horizontal="center" vertical="center"/>
    </xf>
    <xf numFmtId="37" fontId="24" fillId="0" borderId="7" xfId="0" applyNumberFormat="1" applyFont="1" applyFill="1" applyBorder="1" applyAlignment="1">
      <alignment horizontal="center" vertical="center"/>
    </xf>
    <xf numFmtId="3" fontId="1" fillId="5" borderId="15" xfId="0" applyNumberFormat="1" applyFont="1" applyFill="1" applyBorder="1" applyAlignment="1">
      <alignment horizontal="center" vertical="center" wrapText="1"/>
    </xf>
    <xf numFmtId="37" fontId="0" fillId="0" borderId="0" xfId="0" applyNumberFormat="1" applyFill="1" applyAlignment="1">
      <alignment horizontal="center" vertical="center"/>
    </xf>
    <xf numFmtId="37" fontId="25" fillId="0" borderId="5" xfId="28" applyNumberFormat="1" applyFont="1" applyFill="1" applyBorder="1" applyAlignment="1">
      <alignment horizontal="center" vertical="center"/>
    </xf>
    <xf numFmtId="9" fontId="24" fillId="0" borderId="5" xfId="40" applyFont="1" applyFill="1" applyBorder="1" applyAlignment="1">
      <alignment horizontal="center" vertical="center"/>
    </xf>
    <xf numFmtId="178" fontId="25" fillId="0" borderId="5" xfId="28" applyNumberFormat="1" applyFont="1" applyFill="1" applyBorder="1" applyAlignment="1">
      <alignment horizontal="right" vertical="center"/>
    </xf>
    <xf numFmtId="9" fontId="1" fillId="0" borderId="5" xfId="40" applyFont="1" applyFill="1" applyBorder="1" applyAlignment="1">
      <alignment horizontal="center" vertical="center" wrapText="1"/>
    </xf>
    <xf numFmtId="174" fontId="24" fillId="0" borderId="15" xfId="22"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2" fontId="24" fillId="0" borderId="5" xfId="40" applyNumberFormat="1" applyFont="1" applyFill="1" applyBorder="1" applyAlignment="1">
      <alignment horizontal="center" vertical="center"/>
    </xf>
    <xf numFmtId="170" fontId="25" fillId="0" borderId="5" xfId="0" applyNumberFormat="1" applyFont="1" applyFill="1" applyBorder="1" applyAlignment="1">
      <alignment horizontal="right" vertical="center"/>
    </xf>
    <xf numFmtId="3" fontId="1" fillId="0" borderId="14" xfId="29" applyNumberFormat="1" applyFont="1" applyFill="1" applyBorder="1" applyAlignment="1">
      <alignment horizontal="center" vertical="center" wrapText="1"/>
    </xf>
    <xf numFmtId="37" fontId="25" fillId="0" borderId="16" xfId="28" applyNumberFormat="1" applyFont="1" applyFill="1" applyBorder="1" applyAlignment="1">
      <alignment horizontal="center" vertical="center"/>
    </xf>
    <xf numFmtId="37" fontId="25" fillId="0" borderId="13" xfId="28" applyNumberFormat="1" applyFont="1" applyFill="1" applyBorder="1" applyAlignment="1">
      <alignment horizontal="center" vertical="center"/>
    </xf>
    <xf numFmtId="37" fontId="25" fillId="0" borderId="6" xfId="28" applyNumberFormat="1" applyFont="1" applyFill="1" applyBorder="1" applyAlignment="1">
      <alignment horizontal="center" vertical="center"/>
    </xf>
    <xf numFmtId="37" fontId="25" fillId="0" borderId="15" xfId="28" applyNumberFormat="1" applyFont="1" applyFill="1" applyBorder="1" applyAlignment="1">
      <alignment horizontal="center" vertical="center"/>
    </xf>
    <xf numFmtId="2" fontId="25" fillId="0" borderId="5" xfId="0" applyNumberFormat="1" applyFont="1" applyFill="1" applyBorder="1" applyAlignment="1">
      <alignment horizontal="right" vertical="center"/>
    </xf>
    <xf numFmtId="3" fontId="1" fillId="0" borderId="15"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6" xfId="0" applyFont="1" applyFill="1" applyBorder="1" applyAlignment="1">
      <alignment horizontal="justify" vertical="center" wrapText="1"/>
    </xf>
    <xf numFmtId="0" fontId="7" fillId="0" borderId="6" xfId="0" applyFont="1" applyFill="1" applyBorder="1" applyAlignment="1">
      <alignment horizontal="center" vertical="center"/>
    </xf>
    <xf numFmtId="0" fontId="7" fillId="0" borderId="12" xfId="0" applyFont="1" applyFill="1" applyBorder="1" applyAlignment="1">
      <alignment horizontal="justify"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xf>
    <xf numFmtId="9" fontId="7" fillId="0" borderId="12" xfId="40" applyFont="1" applyFill="1" applyBorder="1" applyAlignment="1">
      <alignment horizontal="center" vertical="center"/>
    </xf>
    <xf numFmtId="9" fontId="7" fillId="0" borderId="12" xfId="40" applyFont="1" applyFill="1" applyBorder="1" applyAlignment="1">
      <alignment horizontal="left" vertical="center"/>
    </xf>
    <xf numFmtId="0" fontId="7" fillId="0" borderId="0" xfId="0" applyFont="1" applyFill="1"/>
    <xf numFmtId="2" fontId="25" fillId="0" borderId="5" xfId="28" applyNumberFormat="1" applyFont="1" applyFill="1" applyBorder="1" applyAlignment="1">
      <alignment horizontal="center" vertical="center"/>
    </xf>
    <xf numFmtId="3" fontId="1" fillId="0" borderId="18" xfId="0" applyNumberFormat="1" applyFont="1" applyFill="1" applyBorder="1" applyAlignment="1">
      <alignment horizontal="center" vertical="center" wrapText="1"/>
    </xf>
    <xf numFmtId="180" fontId="25" fillId="0" borderId="5" xfId="28" applyNumberFormat="1" applyFont="1" applyFill="1" applyBorder="1" applyAlignment="1">
      <alignment horizontal="center" vertical="center"/>
    </xf>
    <xf numFmtId="175" fontId="24" fillId="0" borderId="5" xfId="40" applyNumberFormat="1" applyFont="1" applyFill="1" applyBorder="1" applyAlignment="1">
      <alignment horizontal="center" vertical="center"/>
    </xf>
    <xf numFmtId="2" fontId="24" fillId="0" borderId="14" xfId="40" applyNumberFormat="1" applyFont="1" applyFill="1" applyBorder="1" applyAlignment="1">
      <alignment horizontal="center" vertical="center"/>
    </xf>
    <xf numFmtId="171" fontId="24" fillId="0" borderId="5" xfId="40" applyNumberFormat="1" applyFont="1" applyFill="1" applyBorder="1" applyAlignment="1">
      <alignment horizontal="center" vertical="center"/>
    </xf>
    <xf numFmtId="2" fontId="24" fillId="0" borderId="5" xfId="0" applyNumberFormat="1" applyFont="1" applyFill="1" applyBorder="1" applyAlignment="1">
      <alignment horizontal="center" vertical="center"/>
    </xf>
    <xf numFmtId="37" fontId="1" fillId="0" borderId="5" xfId="28" applyNumberFormat="1" applyFont="1" applyFill="1" applyBorder="1" applyAlignment="1">
      <alignment horizontal="center" vertical="center"/>
    </xf>
    <xf numFmtId="37" fontId="25" fillId="0" borderId="5" xfId="29" applyNumberFormat="1" applyFont="1" applyFill="1" applyBorder="1" applyAlignment="1">
      <alignment horizontal="center" vertical="center"/>
    </xf>
    <xf numFmtId="0" fontId="4" fillId="0" borderId="5" xfId="0" applyFont="1" applyFill="1" applyBorder="1" applyAlignment="1">
      <alignment horizontal="left" vertical="top" wrapText="1"/>
    </xf>
    <xf numFmtId="37" fontId="0" fillId="0" borderId="0" xfId="0" applyNumberFormat="1" applyFill="1" applyAlignment="1">
      <alignment horizontal="center"/>
    </xf>
    <xf numFmtId="1" fontId="19" fillId="2" borderId="7" xfId="0" applyNumberFormat="1"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1" fontId="19" fillId="2" borderId="15"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171" fontId="26" fillId="0" borderId="19" xfId="0" applyNumberFormat="1" applyFont="1" applyFill="1" applyBorder="1" applyAlignment="1">
      <alignment horizontal="center" vertical="center"/>
    </xf>
    <xf numFmtId="171" fontId="26" fillId="0" borderId="15" xfId="0" applyNumberFormat="1" applyFont="1" applyFill="1" applyBorder="1" applyAlignment="1">
      <alignment horizontal="center" vertical="center"/>
    </xf>
    <xf numFmtId="9" fontId="11" fillId="0" borderId="5" xfId="43" applyFont="1" applyFill="1" applyBorder="1" applyAlignment="1">
      <alignment horizontal="center" vertical="center"/>
    </xf>
    <xf numFmtId="171" fontId="27" fillId="0" borderId="15" xfId="0" applyNumberFormat="1" applyFont="1" applyFill="1" applyBorder="1" applyAlignment="1">
      <alignment horizontal="center" vertical="center"/>
    </xf>
    <xf numFmtId="2" fontId="25" fillId="0"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176" fontId="1" fillId="0" borderId="14" xfId="29" applyNumberFormat="1" applyFont="1" applyFill="1" applyBorder="1" applyAlignment="1">
      <alignment horizontal="center" vertical="center" wrapText="1"/>
    </xf>
    <xf numFmtId="171" fontId="25" fillId="0" borderId="5" xfId="40" applyNumberFormat="1" applyFont="1" applyFill="1" applyBorder="1" applyAlignment="1">
      <alignment horizontal="center" vertical="center"/>
    </xf>
    <xf numFmtId="167" fontId="25" fillId="0" borderId="5" xfId="22" applyFont="1" applyFill="1" applyBorder="1" applyAlignment="1">
      <alignment horizontal="right" vertical="center"/>
    </xf>
    <xf numFmtId="9" fontId="28" fillId="0" borderId="11" xfId="62" applyFont="1" applyFill="1" applyBorder="1" applyAlignment="1">
      <alignment horizontal="center" vertical="center" wrapText="1"/>
    </xf>
    <xf numFmtId="10" fontId="28" fillId="0" borderId="11" xfId="62" applyNumberFormat="1" applyFont="1" applyFill="1" applyBorder="1" applyAlignment="1">
      <alignment horizontal="center" vertical="center" wrapText="1"/>
    </xf>
    <xf numFmtId="9" fontId="28" fillId="2" borderId="11" xfId="62" applyFont="1" applyFill="1" applyBorder="1" applyAlignment="1">
      <alignment horizontal="center" vertical="center" wrapText="1"/>
    </xf>
    <xf numFmtId="9" fontId="28" fillId="0" borderId="8" xfId="62" applyFont="1" applyFill="1" applyBorder="1" applyAlignment="1">
      <alignment horizontal="center" vertical="center" wrapText="1"/>
    </xf>
    <xf numFmtId="9" fontId="28" fillId="2" borderId="8" xfId="62" applyFont="1" applyFill="1" applyBorder="1" applyAlignment="1">
      <alignment horizontal="center" vertical="center" wrapText="1"/>
    </xf>
    <xf numFmtId="175" fontId="28" fillId="2" borderId="11" xfId="62" applyNumberFormat="1" applyFont="1" applyFill="1" applyBorder="1" applyAlignment="1">
      <alignment horizontal="center" vertical="center" wrapText="1"/>
    </xf>
    <xf numFmtId="175" fontId="28" fillId="0" borderId="11" xfId="62" applyNumberFormat="1" applyFont="1" applyFill="1" applyBorder="1" applyAlignment="1">
      <alignment horizontal="center" vertical="center" wrapText="1"/>
    </xf>
    <xf numFmtId="171" fontId="28" fillId="2" borderId="10" xfId="62" applyNumberFormat="1" applyFont="1" applyFill="1" applyBorder="1" applyAlignment="1">
      <alignment horizontal="center" vertical="center" wrapText="1"/>
    </xf>
    <xf numFmtId="171" fontId="28" fillId="0" borderId="10" xfId="62" applyNumberFormat="1" applyFont="1" applyFill="1" applyBorder="1" applyAlignment="1">
      <alignment horizontal="center" vertical="center" wrapText="1"/>
    </xf>
    <xf numFmtId="10" fontId="28" fillId="2" borderId="10" xfId="62" applyNumberFormat="1" applyFont="1" applyFill="1" applyBorder="1" applyAlignment="1">
      <alignment horizontal="center" vertical="center" wrapText="1"/>
    </xf>
    <xf numFmtId="9" fontId="28" fillId="2" borderId="10" xfId="62" applyFont="1" applyFill="1" applyBorder="1" applyAlignment="1">
      <alignment horizontal="center" vertical="center" wrapText="1"/>
    </xf>
    <xf numFmtId="171" fontId="19" fillId="0" borderId="5" xfId="0" applyNumberFormat="1" applyFont="1" applyFill="1" applyBorder="1" applyAlignment="1">
      <alignment horizontal="center" vertical="center"/>
    </xf>
    <xf numFmtId="0" fontId="1" fillId="3" borderId="0" xfId="35" applyFill="1" applyAlignment="1">
      <alignment horizontal="left" vertical="center" wrapText="1"/>
      <protection/>
    </xf>
    <xf numFmtId="0" fontId="1" fillId="0" borderId="0" xfId="35" applyAlignment="1">
      <alignment horizontal="left" vertical="center" wrapText="1"/>
      <protection/>
    </xf>
    <xf numFmtId="171" fontId="26" fillId="0" borderId="13" xfId="0" applyNumberFormat="1" applyFont="1" applyFill="1" applyBorder="1" applyAlignment="1">
      <alignment horizontal="center" vertical="center"/>
    </xf>
    <xf numFmtId="167" fontId="28" fillId="0" borderId="11" xfId="22" applyFont="1" applyFill="1" applyBorder="1" applyAlignment="1">
      <alignment horizontal="center" vertical="center" wrapText="1"/>
    </xf>
    <xf numFmtId="10" fontId="26" fillId="0" borderId="5" xfId="0" applyNumberFormat="1" applyFont="1" applyFill="1" applyBorder="1" applyAlignment="1">
      <alignment horizontal="center" vertical="center"/>
    </xf>
    <xf numFmtId="171" fontId="19" fillId="0" borderId="13" xfId="0" applyNumberFormat="1" applyFont="1" applyFill="1" applyBorder="1" applyAlignment="1">
      <alignment horizontal="center" vertical="center"/>
    </xf>
    <xf numFmtId="171" fontId="27" fillId="0" borderId="5" xfId="0" applyNumberFormat="1" applyFont="1" applyFill="1" applyBorder="1" applyAlignment="1">
      <alignment horizontal="center" vertical="center"/>
    </xf>
    <xf numFmtId="9" fontId="11" fillId="0" borderId="15" xfId="43" applyFont="1" applyFill="1" applyBorder="1" applyAlignment="1">
      <alignment horizontal="center" vertical="center"/>
    </xf>
    <xf numFmtId="0" fontId="4" fillId="0" borderId="5" xfId="0" applyFont="1" applyFill="1" applyBorder="1" applyAlignment="1">
      <alignment horizontal="center" vertical="center" wrapText="1"/>
    </xf>
    <xf numFmtId="0" fontId="12" fillId="6" borderId="19" xfId="38" applyFont="1" applyFill="1" applyBorder="1" applyAlignment="1">
      <alignment horizontal="center" vertical="center" wrapText="1"/>
      <protection/>
    </xf>
    <xf numFmtId="0" fontId="12" fillId="6" borderId="15" xfId="38" applyFont="1" applyFill="1" applyBorder="1" applyAlignment="1">
      <alignment horizontal="center" vertical="center" wrapText="1"/>
      <protection/>
    </xf>
    <xf numFmtId="0" fontId="12" fillId="6" borderId="15" xfId="38" applyFont="1" applyFill="1" applyBorder="1" applyAlignment="1">
      <alignment horizontal="center" vertical="center"/>
      <protection/>
    </xf>
    <xf numFmtId="0" fontId="12" fillId="6" borderId="9" xfId="38" applyFont="1" applyFill="1" applyBorder="1" applyAlignment="1">
      <alignment horizontal="center" vertical="center" wrapText="1"/>
      <protection/>
    </xf>
    <xf numFmtId="171" fontId="18" fillId="6" borderId="6" xfId="0" applyNumberFormat="1" applyFont="1" applyFill="1" applyBorder="1" applyAlignment="1">
      <alignment vertical="center"/>
    </xf>
    <xf numFmtId="171" fontId="18" fillId="7" borderId="5" xfId="0" applyNumberFormat="1" applyFont="1" applyFill="1" applyBorder="1" applyAlignment="1">
      <alignment vertical="center"/>
    </xf>
    <xf numFmtId="171" fontId="18" fillId="6" borderId="7" xfId="0" applyNumberFormat="1" applyFont="1" applyFill="1" applyBorder="1" applyAlignment="1">
      <alignment vertical="center"/>
    </xf>
    <xf numFmtId="0" fontId="40" fillId="7" borderId="20" xfId="38" applyFont="1" applyFill="1" applyBorder="1" applyAlignment="1">
      <alignment horizontal="left" vertical="center" wrapText="1"/>
      <protection/>
    </xf>
    <xf numFmtId="0" fontId="40" fillId="6" borderId="21" xfId="38" applyFont="1" applyFill="1" applyBorder="1" applyAlignment="1">
      <alignment horizontal="left" vertical="center" wrapText="1"/>
      <protection/>
    </xf>
    <xf numFmtId="0" fontId="40" fillId="6" borderId="7" xfId="38" applyFont="1" applyFill="1" applyBorder="1" applyAlignment="1">
      <alignment horizontal="left" vertical="center" wrapText="1"/>
      <protection/>
    </xf>
    <xf numFmtId="0" fontId="40" fillId="7" borderId="5" xfId="38" applyFont="1" applyFill="1" applyBorder="1" applyAlignment="1">
      <alignment horizontal="left" vertical="center" wrapText="1"/>
      <protection/>
    </xf>
    <xf numFmtId="0" fontId="40" fillId="6" borderId="15" xfId="38" applyFont="1" applyFill="1" applyBorder="1" applyAlignment="1">
      <alignment horizontal="left" vertical="center" wrapText="1"/>
      <protection/>
    </xf>
    <xf numFmtId="43" fontId="40" fillId="6" borderId="22" xfId="38" applyNumberFormat="1" applyFont="1" applyFill="1" applyBorder="1" applyAlignment="1">
      <alignment horizontal="left" vertical="center" wrapText="1"/>
      <protection/>
    </xf>
    <xf numFmtId="43" fontId="40" fillId="7" borderId="14" xfId="38" applyNumberFormat="1" applyFont="1" applyFill="1" applyBorder="1" applyAlignment="1">
      <alignment horizontal="left" vertical="center" wrapText="1"/>
      <protection/>
    </xf>
    <xf numFmtId="43" fontId="40" fillId="6" borderId="23" xfId="38" applyNumberFormat="1" applyFont="1" applyFill="1" applyBorder="1" applyAlignment="1">
      <alignment horizontal="left" vertical="center" wrapText="1"/>
      <protection/>
    </xf>
    <xf numFmtId="0" fontId="34" fillId="2" borderId="0" xfId="0" applyFont="1" applyFill="1"/>
    <xf numFmtId="0" fontId="41" fillId="2" borderId="0" xfId="35" applyFont="1" applyFill="1" applyBorder="1" applyProtection="1">
      <alignment/>
      <protection locked="0"/>
    </xf>
    <xf numFmtId="0" fontId="42" fillId="2" borderId="0" xfId="35" applyFont="1" applyFill="1" applyBorder="1" applyAlignment="1" applyProtection="1">
      <alignment horizontal="center"/>
      <protection locked="0"/>
    </xf>
    <xf numFmtId="0" fontId="34" fillId="8" borderId="5" xfId="0" applyFont="1" applyFill="1" applyBorder="1" applyAlignment="1">
      <alignment horizontal="center" vertical="center"/>
    </xf>
    <xf numFmtId="0" fontId="0" fillId="0" borderId="5" xfId="0" applyFill="1" applyBorder="1" applyAlignment="1">
      <alignment horizontal="center" vertical="center"/>
    </xf>
    <xf numFmtId="0" fontId="40" fillId="6" borderId="24" xfId="38" applyFont="1" applyFill="1" applyBorder="1" applyAlignment="1">
      <alignment horizontal="left" vertical="center" wrapText="1"/>
      <protection/>
    </xf>
    <xf numFmtId="171" fontId="18" fillId="7" borderId="15" xfId="0" applyNumberFormat="1" applyFont="1" applyFill="1" applyBorder="1" applyAlignment="1">
      <alignment vertical="center"/>
    </xf>
    <xf numFmtId="167" fontId="28" fillId="0" borderId="9" xfId="22" applyFont="1" applyFill="1" applyBorder="1" applyAlignment="1">
      <alignment horizontal="center" vertical="center" wrapText="1"/>
    </xf>
    <xf numFmtId="0" fontId="12" fillId="6" borderId="15" xfId="35" applyFont="1" applyFill="1" applyBorder="1" applyAlignment="1">
      <alignment horizontal="center" vertical="center" textRotation="90" wrapText="1"/>
      <protection/>
    </xf>
    <xf numFmtId="10" fontId="1" fillId="6" borderId="15" xfId="35" applyNumberFormat="1" applyFont="1" applyFill="1" applyBorder="1" applyAlignment="1">
      <alignment horizontal="center" vertical="center" wrapText="1"/>
      <protection/>
    </xf>
    <xf numFmtId="10" fontId="3" fillId="6" borderId="19" xfId="35" applyNumberFormat="1" applyFont="1" applyFill="1" applyBorder="1" applyAlignment="1">
      <alignment horizontal="center" vertical="center" wrapText="1"/>
      <protection/>
    </xf>
    <xf numFmtId="0" fontId="34" fillId="0" borderId="0" xfId="0" applyFont="1" applyFill="1"/>
    <xf numFmtId="0" fontId="1" fillId="2" borderId="0" xfId="35" applyFill="1" applyAlignment="1">
      <alignment vertical="center"/>
      <protection/>
    </xf>
    <xf numFmtId="0" fontId="43" fillId="0" borderId="0" xfId="0" applyFont="1" applyFill="1"/>
    <xf numFmtId="0" fontId="44" fillId="0" borderId="0" xfId="0" applyFont="1" applyFill="1"/>
    <xf numFmtId="0" fontId="5" fillId="6" borderId="15" xfId="0" applyFont="1" applyFill="1" applyBorder="1" applyAlignment="1">
      <alignment horizontal="center" vertical="center" wrapText="1"/>
    </xf>
    <xf numFmtId="0" fontId="14" fillId="6" borderId="7" xfId="0" applyFont="1" applyFill="1" applyBorder="1" applyAlignment="1" applyProtection="1">
      <alignment horizontal="left" vertical="center" wrapText="1"/>
      <protection locked="0"/>
    </xf>
    <xf numFmtId="0" fontId="14" fillId="7" borderId="5" xfId="0" applyFont="1" applyFill="1" applyBorder="1" applyAlignment="1" applyProtection="1">
      <alignment horizontal="left" vertical="center" wrapText="1"/>
      <protection locked="0"/>
    </xf>
    <xf numFmtId="0" fontId="14" fillId="6" borderId="15" xfId="0" applyFont="1" applyFill="1" applyBorder="1" applyAlignment="1" applyProtection="1">
      <alignment horizontal="left" vertical="center" wrapText="1"/>
      <protection locked="0"/>
    </xf>
    <xf numFmtId="0" fontId="45" fillId="8" borderId="5" xfId="0" applyFont="1" applyFill="1" applyBorder="1" applyAlignment="1">
      <alignment horizontal="center" vertical="center"/>
    </xf>
    <xf numFmtId="0" fontId="15" fillId="0" borderId="5" xfId="0" applyFont="1" applyFill="1" applyBorder="1" applyAlignment="1">
      <alignment horizontal="center" vertical="center"/>
    </xf>
    <xf numFmtId="2" fontId="1" fillId="3" borderId="0" xfId="35" applyNumberFormat="1" applyFill="1" applyAlignment="1">
      <alignment vertical="center"/>
      <protection/>
    </xf>
    <xf numFmtId="167" fontId="28" fillId="0" borderId="21" xfId="22" applyFont="1" applyFill="1" applyBorder="1" applyAlignment="1">
      <alignment horizontal="center" vertical="center" wrapText="1"/>
    </xf>
    <xf numFmtId="0" fontId="34" fillId="8" borderId="5" xfId="0" applyFont="1" applyFill="1" applyBorder="1" applyAlignment="1">
      <alignment horizontal="center" vertical="center"/>
    </xf>
    <xf numFmtId="0" fontId="0" fillId="0" borderId="5" xfId="0" applyFill="1" applyBorder="1" applyAlignment="1">
      <alignment horizontal="center" vertical="center"/>
    </xf>
    <xf numFmtId="0" fontId="3" fillId="6" borderId="15" xfId="35" applyFont="1" applyFill="1" applyBorder="1" applyAlignment="1">
      <alignment horizontal="center" vertical="center" wrapText="1"/>
      <protection/>
    </xf>
    <xf numFmtId="0" fontId="37" fillId="2" borderId="9" xfId="0" applyFont="1" applyFill="1" applyBorder="1" applyAlignment="1">
      <alignment horizontal="left" vertical="top" wrapText="1"/>
    </xf>
    <xf numFmtId="0" fontId="3" fillId="6" borderId="25" xfId="35" applyFont="1" applyFill="1" applyBorder="1" applyAlignment="1">
      <alignment horizontal="left" vertical="top" wrapText="1"/>
      <protection/>
    </xf>
    <xf numFmtId="10" fontId="10" fillId="2" borderId="0" xfId="35" applyNumberFormat="1" applyFont="1" applyFill="1" applyBorder="1" applyAlignment="1">
      <alignment horizontal="left" vertical="top"/>
      <protection/>
    </xf>
    <xf numFmtId="0" fontId="1" fillId="3" borderId="0" xfId="35" applyFill="1" applyAlignment="1">
      <alignment horizontal="left" vertical="top"/>
      <protection/>
    </xf>
    <xf numFmtId="178" fontId="25" fillId="0" borderId="5" xfId="29" applyNumberFormat="1" applyFont="1" applyFill="1" applyBorder="1" applyAlignment="1">
      <alignment horizontal="right" vertical="center"/>
    </xf>
    <xf numFmtId="174" fontId="24" fillId="0" borderId="5" xfId="24" applyNumberFormat="1" applyFont="1" applyFill="1" applyBorder="1" applyAlignment="1">
      <alignment horizontal="center" vertical="center"/>
    </xf>
    <xf numFmtId="9" fontId="1" fillId="9" borderId="7" xfId="40" applyFont="1" applyFill="1" applyBorder="1" applyAlignment="1">
      <alignment horizontal="center" vertical="center" wrapText="1"/>
    </xf>
    <xf numFmtId="37" fontId="25" fillId="9" borderId="5" xfId="28" applyNumberFormat="1" applyFont="1" applyFill="1" applyBorder="1" applyAlignment="1">
      <alignment horizontal="center" vertical="center"/>
    </xf>
    <xf numFmtId="9" fontId="25" fillId="9" borderId="5" xfId="40" applyFont="1" applyFill="1" applyBorder="1" applyAlignment="1">
      <alignment horizontal="center" vertical="center"/>
    </xf>
    <xf numFmtId="174" fontId="24" fillId="9" borderId="5" xfId="22" applyNumberFormat="1" applyFont="1" applyFill="1" applyBorder="1" applyAlignment="1">
      <alignment horizontal="center" vertical="center"/>
    </xf>
    <xf numFmtId="9" fontId="24" fillId="9" borderId="5" xfId="40" applyFont="1" applyFill="1" applyBorder="1" applyAlignment="1">
      <alignment horizontal="center" vertical="center"/>
    </xf>
    <xf numFmtId="9" fontId="25" fillId="9" borderId="5" xfId="40" applyFont="1" applyFill="1" applyBorder="1" applyAlignment="1">
      <alignment horizontal="right" vertical="center"/>
    </xf>
    <xf numFmtId="3" fontId="1" fillId="9" borderId="5" xfId="0" applyNumberFormat="1" applyFont="1" applyFill="1" applyBorder="1" applyAlignment="1">
      <alignment horizontal="center" vertical="center" wrapText="1"/>
    </xf>
    <xf numFmtId="1" fontId="24" fillId="9" borderId="5" xfId="40" applyNumberFormat="1" applyFont="1" applyFill="1" applyBorder="1" applyAlignment="1">
      <alignment horizontal="center" vertical="center"/>
    </xf>
    <xf numFmtId="2" fontId="24" fillId="9" borderId="5" xfId="0" applyNumberFormat="1" applyFont="1" applyFill="1" applyBorder="1" applyAlignment="1">
      <alignment horizontal="center" vertical="center"/>
    </xf>
    <xf numFmtId="37" fontId="24" fillId="9" borderId="5" xfId="0" applyNumberFormat="1" applyFont="1" applyFill="1" applyBorder="1" applyAlignment="1">
      <alignment horizontal="center" vertical="center"/>
    </xf>
    <xf numFmtId="37" fontId="5" fillId="0" borderId="0" xfId="0" applyNumberFormat="1" applyFont="1" applyFill="1" applyAlignment="1">
      <alignment horizontal="center"/>
    </xf>
    <xf numFmtId="37" fontId="0" fillId="0" borderId="0" xfId="0" applyNumberFormat="1" applyFill="1"/>
    <xf numFmtId="1" fontId="19" fillId="2" borderId="7" xfId="0" applyNumberFormat="1"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1" fontId="19" fillId="2" borderId="15" xfId="0" applyNumberFormat="1" applyFont="1" applyFill="1" applyBorder="1" applyAlignment="1">
      <alignment horizontal="center" vertical="center" wrapText="1"/>
    </xf>
    <xf numFmtId="171" fontId="11" fillId="0" borderId="5" xfId="0" applyNumberFormat="1" applyFont="1" applyFill="1" applyBorder="1" applyAlignment="1">
      <alignment horizontal="center" vertical="center"/>
    </xf>
    <xf numFmtId="0" fontId="1" fillId="3" borderId="0" xfId="35" applyFont="1" applyFill="1" applyAlignment="1">
      <alignment vertical="center"/>
      <protection/>
    </xf>
    <xf numFmtId="0" fontId="5" fillId="6" borderId="15" xfId="0" applyFont="1" applyFill="1" applyBorder="1" applyAlignment="1">
      <alignment horizontal="left" vertical="top" wrapText="1"/>
    </xf>
    <xf numFmtId="0" fontId="0" fillId="0" borderId="0" xfId="0" applyFill="1" applyAlignment="1">
      <alignment horizontal="left" vertical="top"/>
    </xf>
    <xf numFmtId="174" fontId="24" fillId="0" borderId="13" xfId="22" applyNumberFormat="1" applyFont="1" applyFill="1" applyBorder="1" applyAlignment="1">
      <alignment horizontal="center" vertical="center"/>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37" fontId="25" fillId="0" borderId="28" xfId="28" applyNumberFormat="1" applyFont="1" applyFill="1" applyBorder="1" applyAlignment="1">
      <alignment horizontal="center" vertical="center"/>
    </xf>
    <xf numFmtId="37" fontId="25" fillId="9" borderId="28" xfId="28" applyNumberFormat="1" applyFont="1" applyFill="1" applyBorder="1" applyAlignment="1">
      <alignment horizontal="center" vertical="center"/>
    </xf>
    <xf numFmtId="37" fontId="25" fillId="0" borderId="28" xfId="29" applyNumberFormat="1" applyFont="1" applyFill="1" applyBorder="1" applyAlignment="1">
      <alignment horizontal="center" vertical="center"/>
    </xf>
    <xf numFmtId="37" fontId="25" fillId="0" borderId="29" xfId="28" applyNumberFormat="1" applyFont="1" applyFill="1" applyBorder="1" applyAlignment="1">
      <alignment horizontal="center" vertical="center"/>
    </xf>
    <xf numFmtId="9" fontId="25" fillId="9" borderId="28" xfId="40" applyFont="1" applyFill="1" applyBorder="1" applyAlignment="1">
      <alignment horizontal="right" vertical="center"/>
    </xf>
    <xf numFmtId="178" fontId="25" fillId="0" borderId="28" xfId="28" applyNumberFormat="1" applyFont="1" applyFill="1" applyBorder="1" applyAlignment="1">
      <alignment horizontal="right" vertical="center"/>
    </xf>
    <xf numFmtId="9" fontId="1" fillId="0" borderId="28" xfId="40"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0" fontId="25" fillId="9" borderId="28" xfId="0" applyFont="1" applyFill="1" applyBorder="1" applyAlignment="1">
      <alignment horizontal="right" vertical="center"/>
    </xf>
    <xf numFmtId="170" fontId="25" fillId="9" borderId="28" xfId="0" applyNumberFormat="1" applyFont="1" applyFill="1" applyBorder="1" applyAlignment="1">
      <alignment horizontal="right" vertical="center"/>
    </xf>
    <xf numFmtId="3" fontId="1" fillId="0" borderId="30" xfId="29" applyNumberFormat="1" applyFont="1" applyFill="1" applyBorder="1" applyAlignment="1">
      <alignment horizontal="center" vertical="center" wrapText="1"/>
    </xf>
    <xf numFmtId="9" fontId="25" fillId="9" borderId="28" xfId="40" applyFont="1" applyFill="1" applyBorder="1" applyAlignment="1">
      <alignment horizontal="center" vertical="center"/>
    </xf>
    <xf numFmtId="9" fontId="25" fillId="0" borderId="28" xfId="40" applyFont="1" applyFill="1" applyBorder="1" applyAlignment="1">
      <alignment horizontal="center" vertical="center"/>
    </xf>
    <xf numFmtId="37" fontId="25" fillId="0" borderId="31" xfId="28" applyNumberFormat="1" applyFont="1" applyFill="1" applyBorder="1" applyAlignment="1">
      <alignment horizontal="center" vertical="center"/>
    </xf>
    <xf numFmtId="9" fontId="1" fillId="0" borderId="29" xfId="40" applyFont="1" applyFill="1" applyBorder="1" applyAlignment="1">
      <alignment horizontal="center" vertical="center" wrapText="1"/>
    </xf>
    <xf numFmtId="0" fontId="5" fillId="6" borderId="13" xfId="0" applyFont="1" applyFill="1" applyBorder="1" applyAlignment="1">
      <alignment horizontal="center" vertical="center" wrapText="1"/>
    </xf>
    <xf numFmtId="0" fontId="1" fillId="0" borderId="0" xfId="35" applyFont="1" applyFill="1" applyBorder="1" applyAlignment="1">
      <alignment vertical="top" wrapText="1"/>
      <protection/>
    </xf>
    <xf numFmtId="0" fontId="34" fillId="8" borderId="5" xfId="0" applyFont="1" applyFill="1" applyBorder="1" applyAlignment="1">
      <alignment horizontal="center" vertical="center"/>
    </xf>
    <xf numFmtId="0" fontId="0" fillId="0" borderId="5" xfId="0" applyFill="1" applyBorder="1" applyAlignment="1">
      <alignment horizontal="center" vertical="center"/>
    </xf>
    <xf numFmtId="171" fontId="7" fillId="2" borderId="12" xfId="40" applyNumberFormat="1" applyFont="1" applyFill="1" applyBorder="1" applyAlignment="1">
      <alignment vertical="center"/>
    </xf>
    <xf numFmtId="9" fontId="7" fillId="2" borderId="12" xfId="40" applyFont="1" applyFill="1" applyBorder="1" applyAlignment="1">
      <alignment horizontal="center" vertical="center"/>
    </xf>
    <xf numFmtId="9" fontId="7" fillId="2" borderId="12" xfId="47" applyFont="1" applyFill="1" applyBorder="1" applyAlignment="1">
      <alignment horizontal="center" vertical="center"/>
    </xf>
    <xf numFmtId="9" fontId="7" fillId="2" borderId="12" xfId="22" applyNumberFormat="1" applyFont="1" applyFill="1" applyBorder="1" applyAlignment="1">
      <alignment vertical="center"/>
    </xf>
    <xf numFmtId="9" fontId="7" fillId="2" borderId="12" xfId="40" applyFont="1" applyFill="1" applyBorder="1" applyAlignment="1">
      <alignment horizontal="left" vertical="center"/>
    </xf>
    <xf numFmtId="9" fontId="7" fillId="2" borderId="12" xfId="40" applyFont="1" applyFill="1" applyBorder="1" applyAlignment="1">
      <alignment vertical="center"/>
    </xf>
    <xf numFmtId="174" fontId="7" fillId="2" borderId="12" xfId="22" applyNumberFormat="1" applyFont="1" applyFill="1" applyBorder="1" applyAlignment="1">
      <alignment horizontal="left" vertical="center"/>
    </xf>
    <xf numFmtId="174" fontId="7" fillId="2" borderId="12" xfId="22" applyNumberFormat="1" applyFont="1" applyFill="1" applyBorder="1" applyAlignment="1">
      <alignment vertical="center"/>
    </xf>
    <xf numFmtId="10" fontId="7" fillId="2" borderId="12" xfId="40" applyNumberFormat="1" applyFont="1" applyFill="1" applyBorder="1" applyAlignment="1">
      <alignment vertical="center"/>
    </xf>
    <xf numFmtId="0" fontId="4" fillId="2" borderId="5" xfId="0" applyFont="1" applyFill="1" applyBorder="1" applyAlignment="1">
      <alignment horizontal="left" vertical="top" wrapText="1"/>
    </xf>
    <xf numFmtId="0" fontId="4" fillId="2" borderId="5" xfId="0" applyFont="1" applyFill="1" applyBorder="1" applyAlignment="1">
      <alignment horizontal="center" vertical="center" wrapText="1"/>
    </xf>
    <xf numFmtId="37" fontId="24" fillId="0" borderId="32" xfId="0" applyNumberFormat="1" applyFont="1" applyFill="1" applyBorder="1" applyAlignment="1">
      <alignment horizontal="center" vertical="center"/>
    </xf>
    <xf numFmtId="37" fontId="24" fillId="0" borderId="28"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wrapText="1"/>
    </xf>
    <xf numFmtId="9" fontId="1" fillId="9" borderId="5" xfId="40" applyFont="1" applyFill="1" applyBorder="1" applyAlignment="1">
      <alignment horizontal="center" vertical="center" wrapText="1"/>
    </xf>
    <xf numFmtId="10" fontId="32" fillId="0" borderId="5" xfId="40" applyNumberFormat="1" applyFont="1" applyFill="1" applyBorder="1" applyAlignment="1">
      <alignment horizontal="center" vertical="center"/>
    </xf>
    <xf numFmtId="9" fontId="25" fillId="0" borderId="5" xfId="40" applyFont="1" applyFill="1" applyBorder="1" applyAlignment="1">
      <alignment horizontal="right" vertical="center"/>
    </xf>
    <xf numFmtId="10" fontId="32" fillId="9" borderId="5" xfId="40" applyNumberFormat="1" applyFont="1" applyFill="1" applyBorder="1" applyAlignment="1">
      <alignment horizontal="center" vertical="center"/>
    </xf>
    <xf numFmtId="10" fontId="27" fillId="0" borderId="5" xfId="4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37" fontId="24" fillId="0" borderId="5" xfId="28" applyNumberFormat="1" applyFont="1" applyFill="1" applyBorder="1" applyAlignment="1">
      <alignment horizontal="center" vertical="center"/>
    </xf>
    <xf numFmtId="9" fontId="27" fillId="0" borderId="5" xfId="40" applyFont="1" applyFill="1" applyBorder="1" applyAlignment="1">
      <alignment horizontal="center" vertical="center"/>
    </xf>
    <xf numFmtId="0" fontId="25" fillId="9" borderId="5" xfId="0" applyFont="1" applyFill="1" applyBorder="1" applyAlignment="1">
      <alignment horizontal="right" vertical="center"/>
    </xf>
    <xf numFmtId="3" fontId="1" fillId="0" borderId="5" xfId="29" applyNumberFormat="1" applyFont="1" applyFill="1" applyBorder="1" applyAlignment="1">
      <alignment horizontal="center" vertical="center" wrapText="1"/>
    </xf>
    <xf numFmtId="174" fontId="1" fillId="9" borderId="5" xfId="0" applyNumberFormat="1" applyFont="1" applyFill="1" applyBorder="1" applyAlignment="1">
      <alignment horizontal="center" vertical="center" wrapText="1"/>
    </xf>
    <xf numFmtId="10" fontId="27" fillId="9" borderId="5" xfId="40" applyNumberFormat="1" applyFont="1" applyFill="1" applyBorder="1" applyAlignment="1">
      <alignment horizontal="center" vertical="center"/>
    </xf>
    <xf numFmtId="9" fontId="27" fillId="9" borderId="5" xfId="40" applyFont="1" applyFill="1" applyBorder="1" applyAlignment="1">
      <alignment horizontal="center" vertical="center"/>
    </xf>
    <xf numFmtId="9" fontId="25" fillId="0" borderId="5" xfId="40" applyNumberFormat="1" applyFont="1" applyFill="1" applyBorder="1" applyAlignment="1">
      <alignment horizontal="center" vertical="center"/>
    </xf>
    <xf numFmtId="10" fontId="25" fillId="0" borderId="5" xfId="40" applyNumberFormat="1" applyFont="1" applyFill="1" applyBorder="1" applyAlignment="1">
      <alignment horizontal="center" vertical="center"/>
    </xf>
    <xf numFmtId="9" fontId="27" fillId="0" borderId="5" xfId="40" applyNumberFormat="1" applyFont="1" applyFill="1" applyBorder="1" applyAlignment="1">
      <alignment horizontal="center" vertical="center"/>
    </xf>
    <xf numFmtId="2" fontId="25" fillId="9" borderId="5" xfId="0" applyNumberFormat="1" applyFont="1" applyFill="1" applyBorder="1" applyAlignment="1">
      <alignment horizontal="right" vertical="center"/>
    </xf>
    <xf numFmtId="0" fontId="20" fillId="0" borderId="5" xfId="0" applyFont="1" applyFill="1" applyBorder="1" applyAlignment="1">
      <alignment/>
    </xf>
    <xf numFmtId="0" fontId="14" fillId="6" borderId="32" xfId="0" applyFont="1" applyFill="1" applyBorder="1" applyAlignment="1" applyProtection="1">
      <alignment horizontal="left" vertical="center" wrapText="1"/>
      <protection locked="0"/>
    </xf>
    <xf numFmtId="0" fontId="14" fillId="7" borderId="28" xfId="0" applyFont="1" applyFill="1" applyBorder="1" applyAlignment="1" applyProtection="1">
      <alignment horizontal="left" vertical="center" wrapText="1"/>
      <protection locked="0"/>
    </xf>
    <xf numFmtId="0" fontId="14" fillId="6" borderId="28" xfId="0" applyFont="1" applyFill="1" applyBorder="1" applyAlignment="1" applyProtection="1">
      <alignment horizontal="left" vertical="center" wrapText="1"/>
      <protection locked="0"/>
    </xf>
    <xf numFmtId="0" fontId="14" fillId="7" borderId="33" xfId="0" applyFont="1" applyFill="1" applyBorder="1" applyAlignment="1" applyProtection="1">
      <alignment horizontal="left" vertical="center" wrapText="1"/>
      <protection locked="0"/>
    </xf>
    <xf numFmtId="9" fontId="1" fillId="2" borderId="17" xfId="40" applyFont="1" applyFill="1" applyBorder="1" applyAlignment="1">
      <alignment horizontal="center" vertical="center" wrapText="1"/>
    </xf>
    <xf numFmtId="9" fontId="1" fillId="2" borderId="6" xfId="40" applyFont="1" applyFill="1" applyBorder="1" applyAlignment="1">
      <alignment horizontal="center" vertical="center" wrapText="1"/>
    </xf>
    <xf numFmtId="171" fontId="24" fillId="0" borderId="6" xfId="40" applyNumberFormat="1" applyFont="1" applyFill="1" applyBorder="1" applyAlignment="1">
      <alignment horizontal="center" vertical="center"/>
    </xf>
    <xf numFmtId="10" fontId="32" fillId="0" borderId="6" xfId="40" applyNumberFormat="1" applyFont="1" applyFill="1" applyBorder="1" applyAlignment="1">
      <alignment horizontal="center" vertical="center"/>
    </xf>
    <xf numFmtId="10" fontId="32" fillId="0" borderId="10" xfId="40" applyNumberFormat="1" applyFont="1" applyFill="1" applyBorder="1" applyAlignment="1">
      <alignment horizontal="center" vertical="center"/>
    </xf>
    <xf numFmtId="37" fontId="25" fillId="2" borderId="34" xfId="28" applyNumberFormat="1" applyFont="1" applyFill="1" applyBorder="1" applyAlignment="1">
      <alignment horizontal="center" vertical="center"/>
    </xf>
    <xf numFmtId="10" fontId="32" fillId="0" borderId="8" xfId="40" applyNumberFormat="1" applyFont="1" applyFill="1" applyBorder="1" applyAlignment="1">
      <alignment horizontal="center" vertical="center"/>
    </xf>
    <xf numFmtId="37" fontId="25" fillId="9" borderId="34" xfId="28" applyNumberFormat="1" applyFont="1" applyFill="1" applyBorder="1" applyAlignment="1">
      <alignment horizontal="center" vertical="center"/>
    </xf>
    <xf numFmtId="10" fontId="32" fillId="9" borderId="8" xfId="40" applyNumberFormat="1" applyFont="1" applyFill="1" applyBorder="1" applyAlignment="1">
      <alignment horizontal="center" vertical="center"/>
    </xf>
    <xf numFmtId="9" fontId="1" fillId="2" borderId="34" xfId="40" applyFont="1" applyFill="1" applyBorder="1" applyAlignment="1">
      <alignment horizontal="center" vertical="center" wrapText="1"/>
    </xf>
    <xf numFmtId="37" fontId="25" fillId="2" borderId="35" xfId="28" applyNumberFormat="1" applyFont="1" applyFill="1" applyBorder="1" applyAlignment="1">
      <alignment horizontal="center" vertical="center"/>
    </xf>
    <xf numFmtId="10" fontId="32" fillId="0" borderId="15" xfId="40" applyNumberFormat="1" applyFont="1" applyFill="1" applyBorder="1" applyAlignment="1">
      <alignment horizontal="center" vertical="center"/>
    </xf>
    <xf numFmtId="10" fontId="32" fillId="0" borderId="9" xfId="40" applyNumberFormat="1" applyFont="1" applyFill="1" applyBorder="1" applyAlignment="1">
      <alignment horizontal="center" vertical="center"/>
    </xf>
    <xf numFmtId="3" fontId="1" fillId="2" borderId="17" xfId="0" applyNumberFormat="1" applyFont="1" applyFill="1" applyBorder="1" applyAlignment="1">
      <alignment horizontal="center" vertical="center" wrapText="1"/>
    </xf>
    <xf numFmtId="175" fontId="24" fillId="0" borderId="6" xfId="40" applyNumberFormat="1" applyFont="1" applyFill="1" applyBorder="1" applyAlignment="1">
      <alignment horizontal="center" vertical="center"/>
    </xf>
    <xf numFmtId="3" fontId="24" fillId="0" borderId="6" xfId="0" applyNumberFormat="1" applyFont="1" applyFill="1" applyBorder="1" applyAlignment="1">
      <alignment horizontal="center" vertical="center" wrapText="1"/>
    </xf>
    <xf numFmtId="2" fontId="24" fillId="0" borderId="6" xfId="40" applyNumberFormat="1" applyFont="1" applyFill="1" applyBorder="1" applyAlignment="1">
      <alignment horizontal="center" vertical="center"/>
    </xf>
    <xf numFmtId="10" fontId="27" fillId="0" borderId="10" xfId="40" applyNumberFormat="1" applyFont="1" applyFill="1" applyBorder="1" applyAlignment="1">
      <alignment horizontal="center" vertical="center"/>
    </xf>
    <xf numFmtId="9" fontId="27" fillId="0" borderId="8" xfId="40" applyFont="1" applyFill="1" applyBorder="1" applyAlignment="1">
      <alignment horizontal="center" vertical="center"/>
    </xf>
    <xf numFmtId="3" fontId="1" fillId="2" borderId="34" xfId="0" applyNumberFormat="1" applyFont="1" applyFill="1" applyBorder="1" applyAlignment="1">
      <alignment horizontal="center" vertical="center" wrapText="1"/>
    </xf>
    <xf numFmtId="0" fontId="25" fillId="9" borderId="8" xfId="0" applyFont="1" applyFill="1" applyBorder="1" applyAlignment="1">
      <alignment horizontal="right" vertical="center"/>
    </xf>
    <xf numFmtId="3" fontId="1" fillId="2" borderId="34" xfId="29" applyNumberFormat="1" applyFont="1" applyFill="1" applyBorder="1" applyAlignment="1">
      <alignment horizontal="center" vertical="center" wrapText="1"/>
    </xf>
    <xf numFmtId="10" fontId="27" fillId="0" borderId="8" xfId="40" applyNumberFormat="1" applyFont="1" applyFill="1" applyBorder="1" applyAlignment="1">
      <alignment horizontal="center" vertical="center"/>
    </xf>
    <xf numFmtId="37" fontId="25" fillId="0" borderId="23" xfId="28" applyNumberFormat="1" applyFont="1" applyFill="1" applyBorder="1" applyAlignment="1">
      <alignment horizontal="center" vertical="center"/>
    </xf>
    <xf numFmtId="37" fontId="25" fillId="2" borderId="23" xfId="28" applyNumberFormat="1" applyFont="1" applyFill="1" applyBorder="1" applyAlignment="1">
      <alignment horizontal="center" vertical="center"/>
    </xf>
    <xf numFmtId="37" fontId="25" fillId="0" borderId="36" xfId="28" applyNumberFormat="1" applyFont="1" applyFill="1" applyBorder="1" applyAlignment="1">
      <alignment horizontal="center" vertical="center"/>
    </xf>
    <xf numFmtId="10" fontId="27" fillId="0" borderId="15" xfId="40" applyNumberFormat="1" applyFont="1" applyFill="1" applyBorder="1" applyAlignment="1">
      <alignment horizontal="center" vertical="center"/>
    </xf>
    <xf numFmtId="37" fontId="25" fillId="2" borderId="17" xfId="28" applyNumberFormat="1" applyFont="1" applyFill="1" applyBorder="1" applyAlignment="1">
      <alignment horizontal="center" vertical="center"/>
    </xf>
    <xf numFmtId="1" fontId="24" fillId="0" borderId="6" xfId="40" applyNumberFormat="1" applyFont="1" applyFill="1" applyBorder="1" applyAlignment="1">
      <alignment horizontal="center" vertical="center"/>
    </xf>
    <xf numFmtId="180" fontId="25" fillId="0" borderId="6" xfId="28" applyNumberFormat="1" applyFont="1" applyFill="1" applyBorder="1" applyAlignment="1">
      <alignment horizontal="center" vertical="center"/>
    </xf>
    <xf numFmtId="10" fontId="27" fillId="0" borderId="6" xfId="40" applyNumberFormat="1" applyFont="1" applyFill="1" applyBorder="1" applyAlignment="1">
      <alignment horizontal="center" vertical="center"/>
    </xf>
    <xf numFmtId="9" fontId="27" fillId="0" borderId="10" xfId="40" applyFont="1" applyFill="1" applyBorder="1" applyAlignment="1">
      <alignment horizontal="center" vertical="center"/>
    </xf>
    <xf numFmtId="9" fontId="27" fillId="9" borderId="8" xfId="40" applyFont="1" applyFill="1" applyBorder="1" applyAlignment="1">
      <alignment horizontal="center" vertical="center"/>
    </xf>
    <xf numFmtId="9" fontId="25" fillId="2" borderId="17" xfId="40" applyFont="1" applyFill="1" applyBorder="1" applyAlignment="1">
      <alignment horizontal="center" vertical="center"/>
    </xf>
    <xf numFmtId="9" fontId="25" fillId="0" borderId="6" xfId="40" applyFont="1" applyFill="1" applyBorder="1" applyAlignment="1">
      <alignment horizontal="center" vertical="center"/>
    </xf>
    <xf numFmtId="9" fontId="25" fillId="2" borderId="6" xfId="40" applyFont="1" applyFill="1" applyBorder="1" applyAlignment="1">
      <alignment horizontal="center" vertical="center"/>
    </xf>
    <xf numFmtId="171" fontId="25" fillId="0" borderId="6" xfId="40" applyNumberFormat="1" applyFont="1" applyFill="1" applyBorder="1" applyAlignment="1">
      <alignment horizontal="center" vertical="center"/>
    </xf>
    <xf numFmtId="9" fontId="25" fillId="0" borderId="29" xfId="40" applyFont="1" applyFill="1" applyBorder="1" applyAlignment="1">
      <alignment horizontal="center" vertical="center"/>
    </xf>
    <xf numFmtId="10" fontId="24" fillId="0" borderId="6" xfId="40" applyNumberFormat="1" applyFont="1" applyFill="1" applyBorder="1" applyAlignment="1">
      <alignment horizontal="center" vertical="center"/>
    </xf>
    <xf numFmtId="37" fontId="24" fillId="0" borderId="0" xfId="0" applyNumberFormat="1" applyFont="1" applyFill="1" applyBorder="1" applyAlignment="1">
      <alignment horizontal="center" vertical="center"/>
    </xf>
    <xf numFmtId="9" fontId="25" fillId="9" borderId="34" xfId="40" applyFont="1" applyFill="1" applyBorder="1" applyAlignment="1">
      <alignment horizontal="center" vertical="center"/>
    </xf>
    <xf numFmtId="9" fontId="25" fillId="2" borderId="34" xfId="40" applyFont="1" applyFill="1" applyBorder="1" applyAlignment="1">
      <alignment horizontal="center" vertical="center"/>
    </xf>
    <xf numFmtId="0" fontId="14" fillId="7" borderId="31" xfId="0" applyFont="1" applyFill="1" applyBorder="1" applyAlignment="1" applyProtection="1">
      <alignment horizontal="left" vertical="center" wrapText="1"/>
      <protection locked="0"/>
    </xf>
    <xf numFmtId="9" fontId="1" fillId="0" borderId="17" xfId="40" applyFont="1" applyFill="1" applyBorder="1" applyAlignment="1">
      <alignment horizontal="center" vertical="center" wrapText="1"/>
    </xf>
    <xf numFmtId="9" fontId="27" fillId="0" borderId="6" xfId="40" applyNumberFormat="1" applyFont="1" applyFill="1" applyBorder="1" applyAlignment="1">
      <alignment horizontal="center" vertical="center"/>
    </xf>
    <xf numFmtId="9" fontId="1" fillId="9" borderId="37" xfId="40" applyFont="1" applyFill="1" applyBorder="1" applyAlignment="1">
      <alignment horizontal="center" vertical="center" wrapText="1"/>
    </xf>
    <xf numFmtId="2" fontId="27" fillId="0" borderId="8" xfId="40" applyNumberFormat="1" applyFont="1" applyFill="1" applyBorder="1" applyAlignment="1">
      <alignment horizontal="center" vertical="center"/>
    </xf>
    <xf numFmtId="0" fontId="14" fillId="6" borderId="27" xfId="0" applyFont="1" applyFill="1" applyBorder="1" applyAlignment="1" applyProtection="1">
      <alignment horizontal="left" vertical="center" wrapText="1"/>
      <protection locked="0"/>
    </xf>
    <xf numFmtId="0" fontId="14" fillId="7" borderId="30" xfId="0" applyFont="1" applyFill="1" applyBorder="1" applyAlignment="1" applyProtection="1">
      <alignment horizontal="left" vertical="center" wrapText="1"/>
      <protection locked="0"/>
    </xf>
    <xf numFmtId="0" fontId="14" fillId="6" borderId="30" xfId="0" applyFont="1" applyFill="1" applyBorder="1" applyAlignment="1" applyProtection="1">
      <alignment horizontal="left" vertical="center" wrapText="1"/>
      <protection locked="0"/>
    </xf>
    <xf numFmtId="0" fontId="14" fillId="7" borderId="36" xfId="0" applyFont="1" applyFill="1" applyBorder="1" applyAlignment="1" applyProtection="1">
      <alignment horizontal="left" vertical="center" wrapText="1"/>
      <protection locked="0"/>
    </xf>
    <xf numFmtId="0" fontId="20" fillId="0" borderId="7" xfId="0" applyFont="1" applyFill="1" applyBorder="1" applyAlignment="1">
      <alignment/>
    </xf>
    <xf numFmtId="9" fontId="1" fillId="2" borderId="17" xfId="40" applyNumberFormat="1" applyFont="1" applyFill="1" applyBorder="1" applyAlignment="1">
      <alignment horizontal="center" vertical="center" wrapText="1"/>
    </xf>
    <xf numFmtId="10" fontId="27" fillId="0" borderId="5" xfId="35" applyNumberFormat="1" applyFont="1" applyFill="1" applyBorder="1" applyAlignment="1">
      <alignment horizontal="center" vertical="center" wrapText="1"/>
      <protection/>
    </xf>
    <xf numFmtId="10" fontId="27" fillId="0" borderId="13" xfId="35" applyNumberFormat="1" applyFont="1" applyFill="1" applyBorder="1" applyAlignment="1">
      <alignment horizontal="center" vertical="center" wrapText="1"/>
      <protection/>
    </xf>
    <xf numFmtId="9" fontId="26" fillId="0" borderId="5" xfId="0" applyNumberFormat="1" applyFont="1" applyFill="1" applyBorder="1" applyAlignment="1">
      <alignment horizontal="center" vertical="center"/>
    </xf>
    <xf numFmtId="10" fontId="26" fillId="0" borderId="13" xfId="0" applyNumberFormat="1" applyFont="1" applyFill="1" applyBorder="1" applyAlignment="1">
      <alignment horizontal="center" vertical="center"/>
    </xf>
    <xf numFmtId="9" fontId="11" fillId="0" borderId="7" xfId="43" applyFont="1" applyFill="1" applyBorder="1" applyAlignment="1">
      <alignment horizontal="center" vertical="center"/>
    </xf>
    <xf numFmtId="171" fontId="26" fillId="0" borderId="5" xfId="0" applyNumberFormat="1" applyFont="1" applyFill="1" applyBorder="1" applyAlignment="1">
      <alignment vertical="center"/>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6"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37" fillId="2" borderId="31" xfId="0" applyFont="1" applyFill="1" applyBorder="1" applyAlignment="1">
      <alignment horizontal="left" vertical="center" wrapText="1"/>
    </xf>
    <xf numFmtId="0" fontId="37" fillId="2" borderId="36" xfId="0" applyFont="1" applyFill="1" applyBorder="1" applyAlignment="1">
      <alignment horizontal="left" vertical="center" wrapText="1"/>
    </xf>
    <xf numFmtId="0" fontId="37" fillId="2" borderId="38" xfId="0" applyFont="1" applyFill="1" applyBorder="1" applyAlignment="1">
      <alignment horizontal="left" vertical="center" wrapText="1"/>
    </xf>
    <xf numFmtId="0" fontId="9" fillId="6" borderId="39" xfId="0" applyFont="1" applyFill="1" applyBorder="1" applyAlignment="1">
      <alignment horizontal="left" vertical="center" wrapText="1"/>
    </xf>
    <xf numFmtId="0" fontId="9" fillId="6" borderId="40"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0" borderId="2" xfId="0" applyFont="1" applyFill="1" applyBorder="1" applyAlignment="1">
      <alignment horizontal="right" vertical="center"/>
    </xf>
    <xf numFmtId="0" fontId="6" fillId="0" borderId="2" xfId="0" applyFont="1" applyFill="1" applyBorder="1" applyAlignment="1">
      <alignment horizontal="right" vertical="center"/>
    </xf>
    <xf numFmtId="0" fontId="6" fillId="0" borderId="36" xfId="0" applyFont="1" applyFill="1" applyBorder="1" applyAlignment="1">
      <alignment horizontal="right" vertical="center"/>
    </xf>
    <xf numFmtId="0" fontId="6" fillId="0" borderId="38" xfId="0" applyFont="1" applyFill="1" applyBorder="1" applyAlignment="1">
      <alignment horizontal="right" vertical="center"/>
    </xf>
    <xf numFmtId="0" fontId="5" fillId="6" borderId="17"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9" fillId="6" borderId="3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6" borderId="5" xfId="0" applyFont="1" applyFill="1" applyBorder="1" applyAlignment="1">
      <alignment horizontal="center" vertical="center"/>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8"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14" xfId="0" applyFont="1" applyFill="1" applyBorder="1" applyAlignment="1">
      <alignment horizontal="center" vertical="center"/>
    </xf>
    <xf numFmtId="0" fontId="45" fillId="8" borderId="5" xfId="0" applyFont="1" applyFill="1" applyBorder="1" applyAlignment="1">
      <alignment horizontal="center" vertical="center"/>
    </xf>
    <xf numFmtId="0" fontId="45" fillId="8" borderId="5" xfId="0" applyFont="1" applyFill="1" applyBorder="1" applyAlignment="1">
      <alignment horizontal="center" vertical="center" wrapText="1"/>
    </xf>
    <xf numFmtId="0" fontId="15" fillId="0" borderId="5" xfId="0" applyFont="1" applyFill="1" applyBorder="1" applyAlignment="1">
      <alignment horizontal="left" vertical="center"/>
    </xf>
    <xf numFmtId="0" fontId="15" fillId="0" borderId="5" xfId="0" applyFont="1" applyFill="1" applyBorder="1" applyAlignment="1">
      <alignment horizontal="left"/>
    </xf>
    <xf numFmtId="0" fontId="43" fillId="0" borderId="43" xfId="0" applyFont="1" applyFill="1" applyBorder="1" applyAlignment="1">
      <alignment horizontal="center"/>
    </xf>
    <xf numFmtId="0" fontId="43" fillId="0" borderId="44" xfId="0" applyFont="1" applyFill="1" applyBorder="1" applyAlignment="1">
      <alignment horizontal="center"/>
    </xf>
    <xf numFmtId="0" fontId="43" fillId="0" borderId="45" xfId="0" applyFont="1" applyFill="1" applyBorder="1" applyAlignment="1">
      <alignment horizontal="center"/>
    </xf>
    <xf numFmtId="0" fontId="43" fillId="0" borderId="3" xfId="0" applyFont="1" applyFill="1" applyBorder="1" applyAlignment="1">
      <alignment horizontal="center"/>
    </xf>
    <xf numFmtId="0" fontId="43" fillId="0" borderId="0" xfId="0" applyFont="1" applyFill="1" applyBorder="1" applyAlignment="1">
      <alignment horizontal="center"/>
    </xf>
    <xf numFmtId="0" fontId="43" fillId="0" borderId="46" xfId="0" applyFont="1" applyFill="1" applyBorder="1" applyAlignment="1">
      <alignment horizontal="center"/>
    </xf>
    <xf numFmtId="0" fontId="43" fillId="0" borderId="1" xfId="0" applyFont="1" applyFill="1" applyBorder="1" applyAlignment="1">
      <alignment horizontal="center"/>
    </xf>
    <xf numFmtId="0" fontId="43" fillId="0" borderId="2" xfId="0" applyFont="1" applyFill="1" applyBorder="1" applyAlignment="1">
      <alignment horizontal="center"/>
    </xf>
    <xf numFmtId="0" fontId="43" fillId="0" borderId="47" xfId="0" applyFont="1" applyFill="1" applyBorder="1" applyAlignment="1">
      <alignment horizontal="center"/>
    </xf>
    <xf numFmtId="0" fontId="37" fillId="2" borderId="23" xfId="0" applyFont="1" applyFill="1" applyBorder="1" applyAlignment="1">
      <alignment horizontal="left" vertical="center" wrapText="1"/>
    </xf>
    <xf numFmtId="0" fontId="35" fillId="0" borderId="29"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9" fillId="2" borderId="2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5" fillId="6" borderId="10"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21" fillId="0" borderId="49"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9" xfId="0" applyFont="1" applyFill="1" applyBorder="1" applyAlignment="1">
      <alignment horizontal="center" vertical="top"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1" fillId="0" borderId="17"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1" fillId="0" borderId="45" xfId="0" applyFont="1" applyFill="1" applyBorder="1" applyAlignment="1">
      <alignment horizontal="justify" vertical="top" wrapText="1"/>
    </xf>
    <xf numFmtId="0" fontId="21" fillId="0" borderId="46" xfId="0" applyFont="1" applyFill="1" applyBorder="1" applyAlignment="1">
      <alignment horizontal="justify" vertical="top" wrapText="1"/>
    </xf>
    <xf numFmtId="0" fontId="21" fillId="0" borderId="47" xfId="0" applyFont="1" applyFill="1" applyBorder="1" applyAlignment="1">
      <alignment horizontal="justify"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5"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21" fillId="0" borderId="49"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9" xfId="0" applyFont="1" applyFill="1" applyBorder="1" applyAlignment="1">
      <alignment horizontal="justify" vertical="center" wrapText="1"/>
    </xf>
    <xf numFmtId="0" fontId="4" fillId="6" borderId="3"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46"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5" fillId="0" borderId="54" xfId="0" applyFont="1" applyFill="1" applyBorder="1" applyAlignment="1">
      <alignment horizontal="center" vertical="center" wrapText="1"/>
    </xf>
    <xf numFmtId="0" fontId="21" fillId="0" borderId="16" xfId="0" applyFont="1" applyFill="1" applyBorder="1" applyAlignment="1">
      <alignment horizontal="justify" vertical="top" wrapText="1"/>
    </xf>
    <xf numFmtId="0" fontId="21" fillId="0" borderId="22" xfId="0" applyFont="1" applyFill="1" applyBorder="1" applyAlignment="1">
      <alignment horizontal="justify" vertical="top" wrapText="1"/>
    </xf>
    <xf numFmtId="0" fontId="21" fillId="0" borderId="13"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45" xfId="0" applyFont="1" applyFill="1" applyBorder="1" applyAlignment="1">
      <alignment horizontal="left" vertical="justify" wrapText="1"/>
    </xf>
    <xf numFmtId="0" fontId="21" fillId="0" borderId="46" xfId="0" applyFont="1" applyFill="1" applyBorder="1" applyAlignment="1">
      <alignment horizontal="left" vertical="justify" wrapText="1"/>
    </xf>
    <xf numFmtId="0" fontId="21" fillId="0" borderId="47" xfId="0" applyFont="1" applyFill="1" applyBorder="1" applyAlignment="1">
      <alignment horizontal="left" vertical="justify" wrapText="1"/>
    </xf>
    <xf numFmtId="0" fontId="21" fillId="0" borderId="49" xfId="0" applyFont="1" applyFill="1" applyBorder="1" applyAlignment="1">
      <alignment horizontal="center" vertical="justify" wrapText="1"/>
    </xf>
    <xf numFmtId="0" fontId="21" fillId="0" borderId="12" xfId="0"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31" fillId="0" borderId="49" xfId="0" applyFont="1" applyFill="1" applyBorder="1" applyAlignment="1">
      <alignment horizontal="center" vertical="top" wrapText="1"/>
    </xf>
    <xf numFmtId="0" fontId="31" fillId="0" borderId="12" xfId="0" applyFont="1" applyFill="1" applyBorder="1" applyAlignment="1">
      <alignment horizontal="center" vertical="top" wrapText="1"/>
    </xf>
    <xf numFmtId="0" fontId="31" fillId="0" borderId="19"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21" fillId="0" borderId="55" xfId="0" applyFont="1" applyFill="1" applyBorder="1" applyAlignment="1">
      <alignment horizontal="justify" vertical="center" wrapText="1"/>
    </xf>
    <xf numFmtId="0" fontId="21" fillId="0" borderId="56" xfId="0" applyFont="1" applyFill="1" applyBorder="1" applyAlignment="1">
      <alignment horizontal="justify" vertical="center" wrapText="1"/>
    </xf>
    <xf numFmtId="0" fontId="21" fillId="0" borderId="25" xfId="0" applyFont="1" applyFill="1" applyBorder="1" applyAlignment="1">
      <alignment horizontal="justify" vertical="center" wrapText="1"/>
    </xf>
    <xf numFmtId="0" fontId="1" fillId="0" borderId="13" xfId="0" applyFont="1" applyFill="1" applyBorder="1" applyAlignment="1">
      <alignment horizontal="left" vertical="top" wrapText="1"/>
    </xf>
    <xf numFmtId="0" fontId="5" fillId="6" borderId="57"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9" fillId="2" borderId="32"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21" fillId="0" borderId="13" xfId="0" applyFont="1" applyFill="1" applyBorder="1" applyAlignment="1">
      <alignment horizontal="justify" vertical="center" wrapText="1"/>
    </xf>
    <xf numFmtId="0" fontId="21" fillId="0" borderId="7" xfId="0" applyFont="1" applyFill="1" applyBorder="1" applyAlignment="1">
      <alignment horizontal="justify" vertical="center" wrapText="1"/>
    </xf>
    <xf numFmtId="0" fontId="21" fillId="0" borderId="59"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31" fillId="0" borderId="49"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0" fillId="0" borderId="5" xfId="0" applyFill="1" applyBorder="1" applyAlignment="1">
      <alignment horizontal="left" vertic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46"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47" xfId="0" applyFill="1" applyBorder="1" applyAlignment="1">
      <alignment horizontal="center"/>
    </xf>
    <xf numFmtId="0" fontId="36" fillId="2" borderId="28"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56"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9" fillId="6" borderId="52" xfId="0" applyFont="1" applyFill="1" applyBorder="1" applyAlignment="1">
      <alignment horizontal="left" vertical="center" wrapText="1"/>
    </xf>
    <xf numFmtId="0" fontId="9" fillId="6" borderId="27"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9" fillId="6" borderId="63" xfId="0" applyFont="1" applyFill="1" applyBorder="1" applyAlignment="1">
      <alignment horizontal="left" vertical="center" wrapText="1"/>
    </xf>
    <xf numFmtId="0" fontId="9" fillId="6" borderId="36" xfId="0" applyFont="1" applyFill="1" applyBorder="1" applyAlignment="1">
      <alignment horizontal="left" vertical="center" wrapText="1"/>
    </xf>
    <xf numFmtId="0" fontId="9" fillId="6" borderId="23" xfId="0" applyFont="1" applyFill="1" applyBorder="1" applyAlignment="1">
      <alignment horizontal="left" vertical="center" wrapText="1"/>
    </xf>
    <xf numFmtId="9" fontId="1" fillId="0" borderId="43" xfId="40" applyFont="1" applyFill="1" applyBorder="1" applyAlignment="1">
      <alignment horizontal="center" vertical="center" wrapText="1"/>
    </xf>
    <xf numFmtId="9" fontId="1" fillId="0" borderId="3" xfId="40" applyFont="1" applyFill="1" applyBorder="1" applyAlignment="1">
      <alignment horizontal="center" vertical="center" wrapText="1"/>
    </xf>
    <xf numFmtId="9" fontId="1" fillId="0" borderId="1" xfId="4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24" xfId="0" applyFont="1" applyFill="1" applyBorder="1" applyAlignment="1">
      <alignment horizontal="center" vertical="center" wrapText="1"/>
    </xf>
    <xf numFmtId="9" fontId="1" fillId="0" borderId="51" xfId="40" applyFont="1" applyFill="1" applyBorder="1" applyAlignment="1">
      <alignment horizontal="center" vertical="center" wrapText="1"/>
    </xf>
    <xf numFmtId="0" fontId="21" fillId="0" borderId="57" xfId="0" applyFont="1" applyFill="1" applyBorder="1" applyAlignment="1">
      <alignment horizontal="center"/>
    </xf>
    <xf numFmtId="0" fontId="21" fillId="0" borderId="44" xfId="0" applyFont="1" applyFill="1" applyBorder="1" applyAlignment="1">
      <alignment horizontal="center"/>
    </xf>
    <xf numFmtId="0" fontId="21" fillId="0" borderId="65" xfId="0" applyFont="1" applyFill="1" applyBorder="1" applyAlignment="1">
      <alignment horizontal="center"/>
    </xf>
    <xf numFmtId="0" fontId="21" fillId="0" borderId="66" xfId="0" applyFont="1" applyFill="1" applyBorder="1" applyAlignment="1">
      <alignment horizontal="center"/>
    </xf>
    <xf numFmtId="0" fontId="21" fillId="0" borderId="0" xfId="0" applyFont="1" applyFill="1" applyBorder="1" applyAlignment="1">
      <alignment horizontal="center"/>
    </xf>
    <xf numFmtId="0" fontId="21" fillId="0" borderId="4" xfId="0" applyFont="1" applyFill="1" applyBorder="1" applyAlignment="1">
      <alignment horizontal="center"/>
    </xf>
    <xf numFmtId="0" fontId="21" fillId="0" borderId="67" xfId="0" applyFont="1" applyFill="1" applyBorder="1" applyAlignment="1">
      <alignment horizontal="center"/>
    </xf>
    <xf numFmtId="0" fontId="21" fillId="0" borderId="2" xfId="0" applyFont="1" applyFill="1" applyBorder="1" applyAlignment="1">
      <alignment horizontal="center"/>
    </xf>
    <xf numFmtId="0" fontId="21" fillId="0" borderId="68" xfId="0" applyFont="1" applyFill="1" applyBorder="1" applyAlignment="1">
      <alignment horizontal="center"/>
    </xf>
    <xf numFmtId="0" fontId="34" fillId="8" borderId="28" xfId="0" applyFont="1" applyFill="1" applyBorder="1" applyAlignment="1">
      <alignment horizontal="center" vertical="center"/>
    </xf>
    <xf numFmtId="0" fontId="34" fillId="8" borderId="30" xfId="0" applyFont="1" applyFill="1" applyBorder="1" applyAlignment="1">
      <alignment horizontal="center" vertical="center"/>
    </xf>
    <xf numFmtId="0" fontId="34" fillId="8" borderId="14" xfId="0" applyFont="1" applyFill="1" applyBorder="1" applyAlignment="1">
      <alignment horizontal="center" vertical="center"/>
    </xf>
    <xf numFmtId="0" fontId="34" fillId="8" borderId="5" xfId="0" applyFont="1" applyFill="1" applyBorder="1" applyAlignment="1">
      <alignment horizontal="center" vertical="center" wrapText="1"/>
    </xf>
    <xf numFmtId="0" fontId="30" fillId="0" borderId="0" xfId="0" applyFont="1" applyFill="1" applyAlignment="1">
      <alignment horizontal="right" vertical="center"/>
    </xf>
    <xf numFmtId="0" fontId="11" fillId="0" borderId="13" xfId="35" applyFont="1" applyFill="1" applyBorder="1" applyAlignment="1">
      <alignment horizontal="left" vertical="top" wrapText="1"/>
      <protection/>
    </xf>
    <xf numFmtId="0" fontId="11" fillId="0" borderId="7" xfId="35" applyFont="1" applyFill="1" applyBorder="1" applyAlignment="1">
      <alignment horizontal="left" vertical="top" wrapText="1"/>
      <protection/>
    </xf>
    <xf numFmtId="0" fontId="9" fillId="2" borderId="44" xfId="0" applyFont="1" applyFill="1" applyBorder="1" applyAlignment="1">
      <alignment horizontal="left" vertical="center" wrapText="1"/>
    </xf>
    <xf numFmtId="0" fontId="3" fillId="6" borderId="43" xfId="35" applyFont="1" applyFill="1" applyBorder="1" applyAlignment="1">
      <alignment horizontal="center" vertical="center" wrapText="1"/>
      <protection/>
    </xf>
    <xf numFmtId="0" fontId="3" fillId="6" borderId="1" xfId="35" applyFont="1" applyFill="1" applyBorder="1" applyAlignment="1">
      <alignment horizontal="center" vertical="center" wrapText="1"/>
      <protection/>
    </xf>
    <xf numFmtId="0" fontId="3" fillId="6" borderId="6" xfId="35" applyFont="1" applyFill="1" applyBorder="1" applyAlignment="1">
      <alignment horizontal="center" vertical="center" wrapText="1"/>
      <protection/>
    </xf>
    <xf numFmtId="0" fontId="3" fillId="6" borderId="15" xfId="35" applyFont="1" applyFill="1" applyBorder="1" applyAlignment="1">
      <alignment horizontal="center" vertical="center" wrapText="1"/>
      <protection/>
    </xf>
    <xf numFmtId="0" fontId="3" fillId="6" borderId="49" xfId="35" applyFont="1" applyFill="1" applyBorder="1" applyAlignment="1">
      <alignment horizontal="center" vertical="center" wrapText="1"/>
      <protection/>
    </xf>
    <xf numFmtId="0" fontId="3" fillId="6" borderId="19" xfId="35" applyFont="1" applyFill="1" applyBorder="1" applyAlignment="1">
      <alignment horizontal="center" vertical="center" wrapText="1"/>
      <protection/>
    </xf>
    <xf numFmtId="0" fontId="12" fillId="6" borderId="29" xfId="35" applyFont="1" applyFill="1" applyBorder="1" applyAlignment="1">
      <alignment horizontal="center" vertical="center" wrapText="1"/>
      <protection/>
    </xf>
    <xf numFmtId="0" fontId="12" fillId="6" borderId="18" xfId="35" applyFont="1" applyFill="1" applyBorder="1" applyAlignment="1">
      <alignment horizontal="center" vertical="center" wrapText="1"/>
      <protection/>
    </xf>
    <xf numFmtId="10" fontId="3" fillId="6" borderId="31" xfId="35" applyNumberFormat="1" applyFont="1" applyFill="1" applyBorder="1" applyAlignment="1">
      <alignment horizontal="center" vertical="center" wrapText="1"/>
      <protection/>
    </xf>
    <xf numFmtId="10" fontId="3" fillId="6" borderId="36" xfId="35" applyNumberFormat="1" applyFont="1" applyFill="1" applyBorder="1" applyAlignment="1">
      <alignment horizontal="center" vertical="center" wrapText="1"/>
      <protection/>
    </xf>
    <xf numFmtId="10" fontId="3" fillId="6" borderId="23" xfId="35" applyNumberFormat="1" applyFont="1" applyFill="1" applyBorder="1" applyAlignment="1">
      <alignment horizontal="center" vertical="center" wrapText="1"/>
      <protection/>
    </xf>
    <xf numFmtId="0" fontId="3" fillId="6" borderId="10" xfId="35" applyFont="1" applyFill="1" applyBorder="1" applyAlignment="1">
      <alignment horizontal="left" vertical="top" wrapText="1"/>
      <protection/>
    </xf>
    <xf numFmtId="0" fontId="3" fillId="6" borderId="9" xfId="35" applyFont="1" applyFill="1" applyBorder="1" applyAlignment="1">
      <alignment horizontal="left" vertical="top" wrapText="1"/>
      <protection/>
    </xf>
    <xf numFmtId="0" fontId="11" fillId="0" borderId="14" xfId="35" applyFont="1" applyFill="1" applyBorder="1" applyAlignment="1">
      <alignment vertical="top" wrapText="1"/>
      <protection/>
    </xf>
    <xf numFmtId="0" fontId="12" fillId="0" borderId="5" xfId="0" applyFont="1" applyBorder="1" applyAlignment="1" applyProtection="1">
      <alignment horizontal="center" vertical="center" wrapText="1"/>
      <protection locked="0"/>
    </xf>
    <xf numFmtId="10" fontId="14" fillId="0" borderId="5" xfId="0" applyNumberFormat="1" applyFont="1" applyFill="1" applyBorder="1" applyAlignment="1" applyProtection="1">
      <alignment horizontal="center" vertical="center" wrapText="1"/>
      <protection locked="0"/>
    </xf>
    <xf numFmtId="0" fontId="35" fillId="0" borderId="17"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2" borderId="3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7" fillId="2" borderId="63" xfId="0" applyFont="1" applyFill="1" applyBorder="1" applyAlignment="1">
      <alignment horizontal="left" vertical="center" wrapText="1"/>
    </xf>
    <xf numFmtId="0" fontId="9" fillId="6" borderId="39" xfId="0" applyFont="1" applyFill="1" applyBorder="1" applyAlignment="1">
      <alignment horizontal="right" vertical="center" wrapText="1"/>
    </xf>
    <xf numFmtId="0" fontId="9" fillId="6" borderId="40" xfId="0" applyFont="1" applyFill="1" applyBorder="1" applyAlignment="1">
      <alignment horizontal="right" vertical="center" wrapText="1"/>
    </xf>
    <xf numFmtId="0" fontId="9" fillId="6" borderId="48" xfId="0" applyFont="1" applyFill="1" applyBorder="1" applyAlignment="1">
      <alignment horizontal="right" vertical="center" wrapText="1"/>
    </xf>
    <xf numFmtId="0" fontId="9" fillId="6" borderId="63" xfId="0" applyFont="1" applyFill="1" applyBorder="1" applyAlignment="1">
      <alignment horizontal="right" vertical="center" wrapText="1"/>
    </xf>
    <xf numFmtId="0" fontId="9" fillId="6" borderId="36" xfId="0" applyFont="1" applyFill="1" applyBorder="1" applyAlignment="1">
      <alignment horizontal="right" vertical="center" wrapText="1"/>
    </xf>
    <xf numFmtId="0" fontId="9" fillId="6" borderId="38" xfId="0" applyFont="1" applyFill="1" applyBorder="1" applyAlignment="1">
      <alignment horizontal="right" vertical="center" wrapText="1"/>
    </xf>
    <xf numFmtId="0" fontId="9" fillId="6" borderId="44" xfId="0" applyFont="1" applyFill="1" applyBorder="1" applyAlignment="1">
      <alignment horizontal="left" vertical="center" wrapText="1"/>
    </xf>
    <xf numFmtId="0" fontId="11" fillId="0" borderId="51" xfId="35" applyFont="1" applyFill="1" applyBorder="1" applyAlignment="1">
      <alignment horizontal="center" vertical="center" wrapText="1"/>
      <protection/>
    </xf>
    <xf numFmtId="0" fontId="11" fillId="0" borderId="69" xfId="35" applyFont="1" applyFill="1" applyBorder="1" applyAlignment="1">
      <alignment horizontal="center" vertical="center" wrapText="1"/>
      <protection/>
    </xf>
    <xf numFmtId="0" fontId="11" fillId="0" borderId="50" xfId="35" applyFont="1" applyFill="1" applyBorder="1" applyAlignment="1">
      <alignment horizontal="center" vertical="center" wrapText="1"/>
      <protection/>
    </xf>
    <xf numFmtId="0" fontId="11" fillId="0" borderId="14" xfId="35" applyFont="1" applyFill="1" applyBorder="1" applyAlignment="1">
      <alignment horizontal="justify" vertical="top" wrapText="1"/>
      <protection/>
    </xf>
    <xf numFmtId="10" fontId="13" fillId="0" borderId="13" xfId="0" applyNumberFormat="1" applyFont="1" applyFill="1" applyBorder="1" applyAlignment="1" applyProtection="1">
      <alignment horizontal="center" vertical="center" wrapText="1"/>
      <protection locked="0"/>
    </xf>
    <xf numFmtId="10" fontId="13" fillId="0" borderId="12" xfId="0" applyNumberFormat="1" applyFont="1" applyFill="1" applyBorder="1" applyAlignment="1" applyProtection="1">
      <alignment horizontal="center" vertical="center" wrapText="1"/>
      <protection locked="0"/>
    </xf>
    <xf numFmtId="10" fontId="13" fillId="0" borderId="19" xfId="0" applyNumberFormat="1" applyFont="1" applyFill="1" applyBorder="1" applyAlignment="1" applyProtection="1">
      <alignment horizontal="center" vertical="center" wrapText="1"/>
      <protection locked="0"/>
    </xf>
    <xf numFmtId="0" fontId="11" fillId="0" borderId="5" xfId="35" applyFont="1" applyFill="1" applyBorder="1" applyAlignment="1">
      <alignment horizontal="left" vertical="top" wrapText="1"/>
      <protection/>
    </xf>
    <xf numFmtId="0" fontId="12" fillId="0" borderId="13" xfId="0" applyFont="1" applyBorder="1" applyAlignment="1" applyProtection="1">
      <alignment horizontal="center" vertical="center" wrapText="1"/>
      <protection locked="0"/>
    </xf>
    <xf numFmtId="10" fontId="14" fillId="0" borderId="15" xfId="0" applyNumberFormat="1" applyFont="1" applyFill="1" applyBorder="1" applyAlignment="1" applyProtection="1">
      <alignment horizontal="center" vertical="center" wrapText="1"/>
      <protection locked="0"/>
    </xf>
    <xf numFmtId="0" fontId="11" fillId="0" borderId="17" xfId="35" applyFont="1" applyFill="1" applyBorder="1" applyAlignment="1">
      <alignment horizontal="justify" vertical="top" wrapText="1"/>
      <protection/>
    </xf>
    <xf numFmtId="0" fontId="11" fillId="0" borderId="35" xfId="35" applyFont="1" applyFill="1" applyBorder="1" applyAlignment="1">
      <alignment horizontal="justify" vertical="top" wrapText="1"/>
      <protection/>
    </xf>
    <xf numFmtId="0" fontId="11" fillId="0" borderId="50" xfId="35" applyFont="1" applyFill="1" applyBorder="1" applyAlignment="1">
      <alignment horizontal="left" vertical="top" wrapText="1"/>
      <protection/>
    </xf>
    <xf numFmtId="0" fontId="11" fillId="0" borderId="69" xfId="35" applyFont="1" applyFill="1" applyBorder="1" applyAlignment="1">
      <alignment horizontal="left" vertical="top" wrapText="1"/>
      <protection/>
    </xf>
    <xf numFmtId="0" fontId="11" fillId="0" borderId="54" xfId="35" applyFont="1" applyFill="1" applyBorder="1" applyAlignment="1">
      <alignment horizontal="justify" vertical="top" wrapText="1"/>
      <protection/>
    </xf>
    <xf numFmtId="0" fontId="11" fillId="0" borderId="4" xfId="35" applyFont="1" applyFill="1" applyBorder="1" applyAlignment="1">
      <alignment horizontal="center" vertical="center" wrapText="1"/>
      <protection/>
    </xf>
    <xf numFmtId="0" fontId="11" fillId="0" borderId="68" xfId="35" applyFont="1" applyFill="1" applyBorder="1" applyAlignment="1">
      <alignment horizontal="center" vertical="center" wrapText="1"/>
      <protection/>
    </xf>
    <xf numFmtId="0" fontId="1" fillId="0" borderId="0" xfId="35" applyFill="1" applyAlignment="1">
      <alignment horizontal="center" vertical="center" wrapText="1"/>
      <protection/>
    </xf>
    <xf numFmtId="0" fontId="11" fillId="0" borderId="51" xfId="35" applyFont="1" applyFill="1" applyBorder="1" applyAlignment="1">
      <alignment horizontal="left" vertical="top" wrapText="1"/>
      <protection/>
    </xf>
    <xf numFmtId="0" fontId="11" fillId="0" borderId="48" xfId="35" applyFont="1" applyFill="1" applyBorder="1" applyAlignment="1">
      <alignment horizontal="left" vertical="top" wrapText="1"/>
      <protection/>
    </xf>
    <xf numFmtId="0" fontId="11" fillId="0" borderId="70" xfId="35" applyFont="1" applyFill="1" applyBorder="1" applyAlignment="1">
      <alignment horizontal="left" vertical="top" wrapText="1"/>
      <protection/>
    </xf>
    <xf numFmtId="0" fontId="1" fillId="3" borderId="13" xfId="35" applyFont="1" applyFill="1" applyBorder="1" applyAlignment="1">
      <alignment horizontal="center" vertical="center"/>
      <protection/>
    </xf>
    <xf numFmtId="0" fontId="1" fillId="3" borderId="7" xfId="35" applyFont="1" applyFill="1" applyBorder="1" applyAlignment="1">
      <alignment horizontal="center" vertical="center"/>
      <protection/>
    </xf>
    <xf numFmtId="0" fontId="12" fillId="0" borderId="7" xfId="0" applyFont="1" applyBorder="1" applyAlignment="1" applyProtection="1">
      <alignment horizontal="center" vertical="center" wrapText="1"/>
      <protection locked="0"/>
    </xf>
    <xf numFmtId="0" fontId="11" fillId="0" borderId="37" xfId="35" applyFont="1" applyFill="1" applyBorder="1" applyAlignment="1">
      <alignment horizontal="justify" vertical="top" wrapText="1"/>
      <protection/>
    </xf>
    <xf numFmtId="10" fontId="13" fillId="0" borderId="51" xfId="0" applyNumberFormat="1" applyFont="1" applyFill="1" applyBorder="1" applyAlignment="1" applyProtection="1">
      <alignment horizontal="center" vertical="center" wrapText="1"/>
      <protection locked="0"/>
    </xf>
    <xf numFmtId="10" fontId="13" fillId="0" borderId="69" xfId="0" applyNumberFormat="1" applyFont="1" applyFill="1" applyBorder="1" applyAlignment="1" applyProtection="1">
      <alignment horizontal="center" vertical="center" wrapText="1"/>
      <protection locked="0"/>
    </xf>
    <xf numFmtId="10" fontId="14" fillId="0" borderId="24" xfId="0" applyNumberFormat="1" applyFont="1" applyFill="1" applyBorder="1" applyAlignment="1" applyProtection="1">
      <alignment horizontal="center" vertical="center" wrapText="1"/>
      <protection locked="0"/>
    </xf>
    <xf numFmtId="10" fontId="14" fillId="0" borderId="21" xfId="0" applyNumberFormat="1" applyFont="1" applyFill="1" applyBorder="1" applyAlignment="1" applyProtection="1">
      <alignment horizontal="center" vertical="center" wrapText="1"/>
      <protection locked="0"/>
    </xf>
    <xf numFmtId="10" fontId="14" fillId="0" borderId="71" xfId="0" applyNumberFormat="1" applyFont="1" applyFill="1" applyBorder="1" applyAlignment="1" applyProtection="1">
      <alignment horizontal="center" vertical="center" wrapText="1"/>
      <protection locked="0"/>
    </xf>
    <xf numFmtId="0" fontId="11" fillId="0" borderId="34" xfId="35" applyFont="1" applyFill="1" applyBorder="1" applyAlignment="1">
      <alignment vertical="top" wrapText="1"/>
      <protection/>
    </xf>
    <xf numFmtId="0" fontId="11" fillId="0" borderId="35" xfId="35" applyFont="1" applyFill="1" applyBorder="1" applyAlignment="1">
      <alignment vertical="top" wrapText="1"/>
      <protection/>
    </xf>
    <xf numFmtId="0" fontId="11" fillId="0" borderId="38" xfId="35" applyFont="1" applyFill="1" applyBorder="1" applyAlignment="1">
      <alignment horizontal="left" vertical="top"/>
      <protection/>
    </xf>
    <xf numFmtId="0" fontId="12" fillId="0" borderId="15" xfId="0" applyFont="1" applyBorder="1" applyAlignment="1" applyProtection="1">
      <alignment horizontal="center" vertical="center" wrapText="1"/>
      <protection locked="0"/>
    </xf>
    <xf numFmtId="10" fontId="13" fillId="0" borderId="50" xfId="0" applyNumberFormat="1"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10" fontId="14" fillId="0" borderId="39" xfId="0" applyNumberFormat="1" applyFont="1" applyFill="1" applyBorder="1" applyAlignment="1" applyProtection="1">
      <alignment horizontal="center" vertical="center" wrapText="1"/>
      <protection locked="0"/>
    </xf>
    <xf numFmtId="10" fontId="14" fillId="0" borderId="63" xfId="0" applyNumberFormat="1" applyFont="1" applyFill="1" applyBorder="1" applyAlignment="1" applyProtection="1">
      <alignment horizontal="center" vertical="center" wrapText="1"/>
      <protection locked="0"/>
    </xf>
    <xf numFmtId="0" fontId="11" fillId="2" borderId="51" xfId="35" applyFont="1" applyFill="1" applyBorder="1" applyAlignment="1">
      <alignment horizontal="center" vertical="center" wrapText="1"/>
      <protection/>
    </xf>
    <xf numFmtId="0" fontId="11" fillId="2" borderId="69" xfId="35" applyFont="1" applyFill="1" applyBorder="1" applyAlignment="1">
      <alignment horizontal="center" vertical="center" wrapText="1"/>
      <protection/>
    </xf>
    <xf numFmtId="0" fontId="11" fillId="2" borderId="65" xfId="35" applyFont="1" applyFill="1" applyBorder="1" applyAlignment="1">
      <alignment horizontal="center" vertical="center" wrapText="1"/>
      <protection/>
    </xf>
    <xf numFmtId="0" fontId="11" fillId="2" borderId="4" xfId="35" applyFont="1" applyFill="1" applyBorder="1" applyAlignment="1">
      <alignment horizontal="center" vertical="center" wrapText="1"/>
      <protection/>
    </xf>
    <xf numFmtId="0" fontId="11" fillId="2" borderId="68" xfId="35" applyFont="1" applyFill="1" applyBorder="1" applyAlignment="1">
      <alignment horizontal="center" vertical="center" wrapText="1"/>
      <protection/>
    </xf>
    <xf numFmtId="0" fontId="11" fillId="0" borderId="71" xfId="35" applyFont="1" applyFill="1" applyBorder="1" applyAlignment="1">
      <alignment horizontal="left" vertical="top" wrapText="1"/>
      <protection/>
    </xf>
    <xf numFmtId="0" fontId="11" fillId="0" borderId="21" xfId="35" applyFont="1" applyFill="1" applyBorder="1" applyAlignment="1">
      <alignment horizontal="left" vertical="top" wrapText="1"/>
      <protection/>
    </xf>
    <xf numFmtId="0" fontId="11" fillId="0" borderId="60" xfId="35" applyFont="1" applyFill="1" applyBorder="1" applyAlignment="1">
      <alignment horizontal="center" vertical="top" wrapText="1"/>
      <protection/>
    </xf>
    <xf numFmtId="0" fontId="11" fillId="0" borderId="62" xfId="35" applyFont="1" applyFill="1" applyBorder="1" applyAlignment="1">
      <alignment horizontal="center" vertical="top" wrapText="1"/>
      <protection/>
    </xf>
    <xf numFmtId="10" fontId="14" fillId="0" borderId="52" xfId="0" applyNumberFormat="1" applyFont="1" applyFill="1" applyBorder="1" applyAlignment="1" applyProtection="1">
      <alignment horizontal="center" vertical="center" wrapText="1"/>
      <protection locked="0"/>
    </xf>
    <xf numFmtId="0" fontId="11" fillId="0" borderId="24" xfId="35" applyFont="1" applyFill="1" applyBorder="1" applyAlignment="1">
      <alignment horizontal="left" vertical="top" wrapText="1"/>
      <protection/>
    </xf>
    <xf numFmtId="0" fontId="11" fillId="0" borderId="50" xfId="35" applyFont="1" applyFill="1" applyBorder="1" applyAlignment="1">
      <alignment horizontal="center" vertical="top" wrapText="1"/>
      <protection/>
    </xf>
    <xf numFmtId="0" fontId="11" fillId="0" borderId="69" xfId="35" applyFont="1" applyFill="1" applyBorder="1" applyAlignment="1">
      <alignment horizontal="center" vertical="top" wrapText="1"/>
      <protection/>
    </xf>
    <xf numFmtId="0" fontId="11" fillId="0" borderId="69" xfId="35" applyFont="1" applyFill="1" applyBorder="1" applyAlignment="1">
      <alignment horizontal="left" vertical="top"/>
      <protection/>
    </xf>
    <xf numFmtId="10" fontId="11" fillId="0" borderId="50" xfId="0" applyNumberFormat="1" applyFont="1" applyFill="1" applyBorder="1" applyAlignment="1" applyProtection="1">
      <alignment horizontal="left" vertical="top" wrapText="1"/>
      <protection locked="0"/>
    </xf>
    <xf numFmtId="10" fontId="11" fillId="0" borderId="69" xfId="0" applyNumberFormat="1" applyFont="1" applyFill="1" applyBorder="1" applyAlignment="1" applyProtection="1">
      <alignment horizontal="left" vertical="top" wrapText="1"/>
      <protection locked="0"/>
    </xf>
    <xf numFmtId="0" fontId="34" fillId="8" borderId="5" xfId="0" applyFont="1" applyFill="1" applyBorder="1" applyAlignment="1">
      <alignment horizontal="center" vertical="center"/>
    </xf>
    <xf numFmtId="0" fontId="3" fillId="6" borderId="62" xfId="35" applyFont="1" applyFill="1" applyBorder="1" applyAlignment="1">
      <alignment horizontal="center" vertical="center" wrapText="1"/>
      <protection/>
    </xf>
    <xf numFmtId="0" fontId="11" fillId="0" borderId="60" xfId="35" applyFont="1" applyFill="1" applyBorder="1" applyAlignment="1">
      <alignment horizontal="center" vertical="center" wrapText="1"/>
      <protection/>
    </xf>
    <xf numFmtId="0" fontId="11" fillId="0" borderId="61" xfId="35" applyFont="1" applyFill="1" applyBorder="1" applyAlignment="1">
      <alignment horizontal="center" vertical="center" wrapText="1"/>
      <protection/>
    </xf>
    <xf numFmtId="0" fontId="11" fillId="0" borderId="62" xfId="35" applyFont="1" applyFill="1" applyBorder="1" applyAlignment="1">
      <alignment horizontal="center" vertical="center" wrapText="1"/>
      <protection/>
    </xf>
    <xf numFmtId="0" fontId="11" fillId="2" borderId="55" xfId="35" applyFont="1" applyFill="1" applyBorder="1" applyAlignment="1">
      <alignment horizontal="center" vertical="center" wrapText="1"/>
      <protection/>
    </xf>
    <xf numFmtId="0" fontId="11" fillId="2" borderId="56" xfId="35" applyFont="1" applyFill="1" applyBorder="1" applyAlignment="1">
      <alignment horizontal="center" vertical="center" wrapText="1"/>
      <protection/>
    </xf>
    <xf numFmtId="0" fontId="11" fillId="2" borderId="25" xfId="35" applyFont="1" applyFill="1" applyBorder="1" applyAlignment="1">
      <alignment horizontal="center" vertical="center" wrapText="1"/>
      <protection/>
    </xf>
    <xf numFmtId="1" fontId="19" fillId="2" borderId="7" xfId="0" applyNumberFormat="1"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1" fontId="19" fillId="2" borderId="15" xfId="0" applyNumberFormat="1" applyFont="1" applyFill="1" applyBorder="1" applyAlignment="1">
      <alignment horizontal="center" vertical="center" wrapText="1"/>
    </xf>
    <xf numFmtId="1" fontId="19" fillId="0" borderId="6"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0" fontId="12" fillId="6" borderId="17" xfId="38" applyFont="1" applyFill="1" applyBorder="1" applyAlignment="1">
      <alignment horizontal="center" vertical="center" wrapText="1"/>
      <protection/>
    </xf>
    <xf numFmtId="0" fontId="12" fillId="6" borderId="6" xfId="38" applyFont="1" applyFill="1" applyBorder="1" applyAlignment="1">
      <alignment horizontal="center" vertical="center" wrapText="1"/>
      <protection/>
    </xf>
    <xf numFmtId="0" fontId="12" fillId="6" borderId="10" xfId="38" applyFont="1" applyFill="1" applyBorder="1" applyAlignment="1">
      <alignment horizontal="center" vertical="center" wrapText="1"/>
      <protection/>
    </xf>
    <xf numFmtId="0" fontId="12" fillId="6" borderId="34" xfId="38" applyFont="1" applyFill="1" applyBorder="1" applyAlignment="1">
      <alignment horizontal="center" vertical="center" wrapText="1"/>
      <protection/>
    </xf>
    <xf numFmtId="0" fontId="12" fillId="6" borderId="5" xfId="38" applyFont="1" applyFill="1" applyBorder="1" applyAlignment="1">
      <alignment horizontal="center" vertical="center" wrapText="1"/>
      <protection/>
    </xf>
    <xf numFmtId="0" fontId="12" fillId="6" borderId="8" xfId="38" applyFont="1" applyFill="1" applyBorder="1" applyAlignment="1">
      <alignment horizontal="center" vertical="center" wrapText="1"/>
      <protection/>
    </xf>
    <xf numFmtId="0" fontId="12" fillId="6" borderId="35" xfId="38" applyFont="1" applyFill="1" applyBorder="1" applyAlignment="1">
      <alignment horizontal="center" vertical="center" wrapText="1"/>
      <protection/>
    </xf>
    <xf numFmtId="0" fontId="12" fillId="6" borderId="15" xfId="38" applyFont="1" applyFill="1" applyBorder="1" applyAlignment="1">
      <alignment horizontal="center" vertical="center" wrapText="1"/>
      <protection/>
    </xf>
    <xf numFmtId="0" fontId="12" fillId="6" borderId="9" xfId="38" applyFont="1" applyFill="1" applyBorder="1" applyAlignment="1">
      <alignment horizontal="center" vertical="center" wrapText="1"/>
      <protection/>
    </xf>
    <xf numFmtId="0" fontId="9" fillId="2" borderId="44" xfId="38" applyFont="1" applyFill="1" applyBorder="1" applyAlignment="1">
      <alignment horizontal="center" vertical="center"/>
      <protection/>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65"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28" fillId="0" borderId="71" xfId="38" applyFont="1" applyFill="1" applyBorder="1" applyAlignment="1">
      <alignment horizontal="center" vertical="center" wrapText="1"/>
      <protection/>
    </xf>
    <xf numFmtId="0" fontId="28" fillId="0" borderId="20" xfId="38" applyFont="1" applyFill="1" applyBorder="1" applyAlignment="1">
      <alignment horizontal="center" vertical="center" wrapText="1"/>
      <protection/>
    </xf>
    <xf numFmtId="0" fontId="28" fillId="0" borderId="21" xfId="38" applyFont="1" applyFill="1" applyBorder="1" applyAlignment="1">
      <alignment horizontal="center" vertical="center" wrapText="1"/>
      <protection/>
    </xf>
    <xf numFmtId="0" fontId="28" fillId="0" borderId="37" xfId="38" applyFont="1" applyFill="1" applyBorder="1" applyAlignment="1">
      <alignment horizontal="center" vertical="center" wrapText="1"/>
      <protection/>
    </xf>
    <xf numFmtId="0" fontId="28" fillId="0" borderId="34" xfId="38" applyFont="1" applyFill="1" applyBorder="1" applyAlignment="1">
      <alignment horizontal="center" vertical="center" wrapText="1"/>
      <protection/>
    </xf>
    <xf numFmtId="0" fontId="28" fillId="0" borderId="54" xfId="38" applyFont="1" applyFill="1" applyBorder="1" applyAlignment="1">
      <alignment horizontal="center" vertical="center" wrapText="1"/>
      <protection/>
    </xf>
    <xf numFmtId="0" fontId="28" fillId="0" borderId="6" xfId="38" applyFont="1" applyFill="1" applyBorder="1" applyAlignment="1">
      <alignment horizontal="center" vertical="center" wrapText="1"/>
      <protection/>
    </xf>
    <xf numFmtId="0" fontId="28" fillId="0" borderId="5" xfId="38" applyFont="1" applyFill="1" applyBorder="1" applyAlignment="1">
      <alignment horizontal="center" vertical="center" wrapText="1"/>
      <protection/>
    </xf>
    <xf numFmtId="0" fontId="28" fillId="0" borderId="13" xfId="38" applyFont="1" applyFill="1" applyBorder="1" applyAlignment="1">
      <alignment horizontal="center" vertical="center" wrapText="1"/>
      <protection/>
    </xf>
    <xf numFmtId="1" fontId="19" fillId="2" borderId="7" xfId="0" applyNumberFormat="1" applyFont="1" applyFill="1" applyBorder="1" applyAlignment="1">
      <alignment horizontal="center" vertical="top" wrapText="1"/>
    </xf>
    <xf numFmtId="1" fontId="19" fillId="2" borderId="5" xfId="0" applyNumberFormat="1" applyFont="1" applyFill="1" applyBorder="1" applyAlignment="1">
      <alignment horizontal="center" vertical="top" wrapText="1"/>
    </xf>
    <xf numFmtId="1" fontId="19" fillId="2" borderId="15" xfId="0" applyNumberFormat="1" applyFont="1" applyFill="1" applyBorder="1" applyAlignment="1">
      <alignment horizontal="center" vertical="top" wrapText="1"/>
    </xf>
    <xf numFmtId="0" fontId="28" fillId="0" borderId="18" xfId="38" applyFont="1" applyFill="1" applyBorder="1" applyAlignment="1">
      <alignment horizontal="center" vertical="center" wrapText="1"/>
      <protection/>
    </xf>
    <xf numFmtId="0" fontId="28" fillId="0" borderId="14" xfId="38" applyFont="1" applyFill="1" applyBorder="1" applyAlignment="1">
      <alignment horizontal="center" vertical="center" wrapText="1"/>
      <protection/>
    </xf>
    <xf numFmtId="0" fontId="28" fillId="0" borderId="16" xfId="38" applyFont="1" applyFill="1" applyBorder="1" applyAlignment="1">
      <alignment horizontal="center" vertical="center" wrapText="1"/>
      <protection/>
    </xf>
    <xf numFmtId="0" fontId="28" fillId="0" borderId="15" xfId="38" applyFont="1" applyFill="1" applyBorder="1" applyAlignment="1">
      <alignment horizontal="center" vertical="center" wrapText="1"/>
      <protection/>
    </xf>
    <xf numFmtId="0" fontId="11" fillId="0" borderId="37" xfId="38" applyFont="1" applyFill="1" applyBorder="1" applyAlignment="1">
      <alignment horizontal="center" vertical="center" wrapText="1"/>
      <protection/>
    </xf>
    <xf numFmtId="0" fontId="11" fillId="0" borderId="34" xfId="38" applyFont="1" applyFill="1" applyBorder="1" applyAlignment="1">
      <alignment horizontal="center" vertical="center" wrapText="1"/>
      <protection/>
    </xf>
    <xf numFmtId="0" fontId="11" fillId="0" borderId="35" xfId="38" applyFont="1" applyFill="1" applyBorder="1" applyAlignment="1">
      <alignment horizontal="center" vertical="center" wrapText="1"/>
      <protection/>
    </xf>
    <xf numFmtId="0" fontId="28" fillId="0" borderId="7" xfId="38" applyFont="1" applyFill="1" applyBorder="1" applyAlignment="1">
      <alignment horizontal="center" vertical="center" wrapText="1"/>
      <protection/>
    </xf>
    <xf numFmtId="0" fontId="28" fillId="0" borderId="35" xfId="38" applyFont="1" applyFill="1" applyBorder="1" applyAlignment="1">
      <alignment horizontal="center" vertical="center" wrapText="1"/>
      <protection/>
    </xf>
    <xf numFmtId="0" fontId="28" fillId="0" borderId="3" xfId="38" applyFont="1" applyFill="1" applyBorder="1" applyAlignment="1">
      <alignment horizontal="center" vertical="center" wrapText="1"/>
      <protection/>
    </xf>
    <xf numFmtId="0" fontId="19" fillId="2" borderId="2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23" xfId="0" applyFont="1" applyFill="1" applyBorder="1" applyAlignment="1">
      <alignment horizontal="center" vertical="center" wrapText="1"/>
    </xf>
    <xf numFmtId="1" fontId="19" fillId="0" borderId="7"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37" fillId="2" borderId="35" xfId="0" applyFont="1" applyFill="1" applyBorder="1" applyAlignment="1">
      <alignment horizontal="left" vertical="center" wrapText="1"/>
    </xf>
    <xf numFmtId="0" fontId="37" fillId="2" borderId="15" xfId="0" applyFont="1" applyFill="1" applyBorder="1" applyAlignment="1">
      <alignment horizontal="left" vertical="center" wrapText="1"/>
    </xf>
    <xf numFmtId="0" fontId="37" fillId="2" borderId="15"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8" fillId="6" borderId="39" xfId="38" applyFont="1" applyFill="1" applyBorder="1" applyAlignment="1">
      <alignment horizontal="left" vertical="center" wrapText="1"/>
      <protection/>
    </xf>
    <xf numFmtId="0" fontId="38" fillId="6" borderId="40" xfId="38" applyFont="1" applyFill="1" applyBorder="1" applyAlignment="1">
      <alignment horizontal="left" vertical="center" wrapText="1"/>
      <protection/>
    </xf>
    <xf numFmtId="0" fontId="38" fillId="6" borderId="18" xfId="38" applyFont="1" applyFill="1" applyBorder="1" applyAlignment="1">
      <alignment horizontal="left" vertical="center" wrapText="1"/>
      <protection/>
    </xf>
    <xf numFmtId="0" fontId="39" fillId="2" borderId="32" xfId="38" applyFont="1" applyFill="1" applyBorder="1" applyAlignment="1">
      <alignment vertical="center" wrapText="1"/>
      <protection/>
    </xf>
    <xf numFmtId="0" fontId="39" fillId="2" borderId="27" xfId="38" applyFont="1" applyFill="1" applyBorder="1" applyAlignment="1">
      <alignment vertical="center" wrapText="1"/>
      <protection/>
    </xf>
    <xf numFmtId="0" fontId="39" fillId="2" borderId="58" xfId="38" applyFont="1" applyFill="1" applyBorder="1" applyAlignment="1">
      <alignment vertical="center" wrapText="1"/>
      <protection/>
    </xf>
    <xf numFmtId="0" fontId="38" fillId="6" borderId="63" xfId="38" applyFont="1" applyFill="1" applyBorder="1" applyAlignment="1">
      <alignment horizontal="left" vertical="center" wrapText="1"/>
      <protection/>
    </xf>
    <xf numFmtId="0" fontId="38" fillId="6" borderId="36" xfId="38" applyFont="1" applyFill="1" applyBorder="1" applyAlignment="1">
      <alignment horizontal="left" vertical="center" wrapText="1"/>
      <protection/>
    </xf>
    <xf numFmtId="0" fontId="38" fillId="6" borderId="23" xfId="38" applyFont="1" applyFill="1" applyBorder="1" applyAlignment="1">
      <alignment horizontal="left" vertical="center" wrapText="1"/>
      <protection/>
    </xf>
    <xf numFmtId="0" fontId="39" fillId="2" borderId="31" xfId="38" applyFont="1" applyFill="1" applyBorder="1" applyAlignment="1">
      <alignment vertical="center" wrapText="1"/>
      <protection/>
    </xf>
    <xf numFmtId="0" fontId="39" fillId="2" borderId="36" xfId="38" applyFont="1" applyFill="1" applyBorder="1" applyAlignment="1">
      <alignment vertical="center" wrapText="1"/>
      <protection/>
    </xf>
    <xf numFmtId="0" fontId="39" fillId="2" borderId="38" xfId="38" applyFont="1" applyFill="1" applyBorder="1" applyAlignment="1">
      <alignment vertical="center" wrapText="1"/>
      <protection/>
    </xf>
    <xf numFmtId="0" fontId="12" fillId="6" borderId="29" xfId="38" applyFont="1" applyFill="1" applyBorder="1" applyAlignment="1">
      <alignment horizontal="center" vertical="center" wrapText="1"/>
      <protection/>
    </xf>
    <xf numFmtId="0" fontId="12" fillId="6" borderId="40" xfId="38" applyFont="1" applyFill="1" applyBorder="1" applyAlignment="1">
      <alignment horizontal="center" vertical="center" wrapText="1"/>
      <protection/>
    </xf>
    <xf numFmtId="9" fontId="1" fillId="9" borderId="6" xfId="40" applyFont="1" applyFill="1" applyBorder="1" applyAlignment="1">
      <alignment horizontal="center" vertical="center" wrapText="1"/>
    </xf>
    <xf numFmtId="9" fontId="24" fillId="9" borderId="6" xfId="40" applyFont="1" applyFill="1" applyBorder="1" applyAlignment="1">
      <alignment horizontal="center" vertical="center"/>
    </xf>
    <xf numFmtId="9" fontId="1" fillId="9" borderId="29" xfId="40" applyFont="1" applyFill="1" applyBorder="1" applyAlignment="1">
      <alignment horizontal="center" vertical="center" wrapText="1"/>
    </xf>
    <xf numFmtId="37" fontId="1" fillId="9" borderId="5" xfId="29" applyNumberFormat="1" applyFont="1" applyFill="1" applyBorder="1" applyAlignment="1">
      <alignment horizontal="center" vertical="center"/>
    </xf>
    <xf numFmtId="174" fontId="24" fillId="9" borderId="5" xfId="24" applyNumberFormat="1" applyFont="1" applyFill="1" applyBorder="1" applyAlignment="1">
      <alignment horizontal="center" vertical="center"/>
    </xf>
    <xf numFmtId="37" fontId="1" fillId="9" borderId="5" xfId="28" applyNumberFormat="1" applyFont="1" applyFill="1" applyBorder="1" applyAlignment="1">
      <alignment horizontal="center" vertical="center"/>
    </xf>
    <xf numFmtId="167" fontId="25" fillId="9" borderId="5" xfId="22" applyFont="1" applyFill="1" applyBorder="1" applyAlignment="1">
      <alignment horizontal="right" vertical="center"/>
    </xf>
    <xf numFmtId="9" fontId="1" fillId="9" borderId="28" xfId="40" applyFont="1" applyFill="1" applyBorder="1" applyAlignment="1">
      <alignment horizontal="center" vertical="center" wrapText="1"/>
    </xf>
    <xf numFmtId="37" fontId="25" fillId="9" borderId="15" xfId="28" applyNumberFormat="1" applyFont="1" applyFill="1" applyBorder="1" applyAlignment="1">
      <alignment horizontal="center" vertical="center"/>
    </xf>
    <xf numFmtId="174" fontId="24" fillId="9" borderId="15" xfId="22" applyNumberFormat="1" applyFont="1" applyFill="1" applyBorder="1" applyAlignment="1">
      <alignment horizontal="center" vertical="center"/>
    </xf>
    <xf numFmtId="37" fontId="25" fillId="9" borderId="31" xfId="28" applyNumberFormat="1" applyFont="1" applyFill="1" applyBorder="1" applyAlignment="1">
      <alignment horizontal="center" vertical="center"/>
    </xf>
  </cellXfs>
  <cellStyles count="4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 name="Millares [0] 2" xfId="49"/>
    <cellStyle name="Millares [0] 3 2" xfId="50"/>
    <cellStyle name="Millares [0] 3 4 4" xfId="51"/>
    <cellStyle name="Millares 10" xfId="52"/>
    <cellStyle name="Millares 2 2 2" xfId="53"/>
    <cellStyle name="Millares 2 5" xfId="54"/>
    <cellStyle name="Millares 2 5 2" xfId="55"/>
    <cellStyle name="Moneda [0] 2" xfId="56"/>
    <cellStyle name="Moneda 11" xfId="57"/>
    <cellStyle name="Moneda 2 3 2 2 2" xfId="58"/>
    <cellStyle name="Moneda 2 4" xfId="59"/>
    <cellStyle name="Normal 4" xfId="60"/>
    <cellStyle name="Porcentaje 2 2" xfId="61"/>
    <cellStyle name="Porcentaje 2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114300</xdr:rowOff>
    </xdr:from>
    <xdr:to>
      <xdr:col>5</xdr:col>
      <xdr:colOff>228600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381000"/>
          <a:ext cx="3181350"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3</xdr:col>
      <xdr:colOff>266700</xdr:colOff>
      <xdr:row>2</xdr:row>
      <xdr:rowOff>171450</xdr:rowOff>
    </xdr:to>
    <xdr:pic>
      <xdr:nvPicPr>
        <xdr:cNvPr id="2" name="Imagen 1"/>
        <xdr:cNvPicPr preferRelativeResize="1">
          <a:picLocks noChangeAspect="1"/>
        </xdr:cNvPicPr>
      </xdr:nvPicPr>
      <xdr:blipFill>
        <a:blip r:embed="rId1"/>
        <a:stretch>
          <a:fillRect/>
        </a:stretch>
      </xdr:blipFill>
      <xdr:spPr>
        <a:xfrm>
          <a:off x="104775" y="0"/>
          <a:ext cx="2714625" cy="762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133350</xdr:rowOff>
    </xdr:from>
    <xdr:to>
      <xdr:col>2</xdr:col>
      <xdr:colOff>990600</xdr:colOff>
      <xdr:row>2</xdr:row>
      <xdr:rowOff>333375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 y="133350"/>
          <a:ext cx="17621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133350</xdr:rowOff>
    </xdr:from>
    <xdr:to>
      <xdr:col>3</xdr:col>
      <xdr:colOff>714375</xdr:colOff>
      <xdr:row>2</xdr:row>
      <xdr:rowOff>295275</xdr:rowOff>
    </xdr:to>
    <xdr:pic>
      <xdr:nvPicPr>
        <xdr:cNvPr id="4"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rcRect r="9138"/>
        <a:stretch>
          <a:fillRect/>
        </a:stretch>
      </xdr:blipFill>
      <xdr:spPr bwMode="auto">
        <a:xfrm>
          <a:off x="438150" y="133350"/>
          <a:ext cx="2343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0"/>
  <sheetViews>
    <sheetView zoomScale="57" zoomScaleNormal="57" zoomScaleSheetLayoutView="50" workbookViewId="0" topLeftCell="Y11">
      <selection activeCell="AQ14" sqref="AQ14"/>
    </sheetView>
  </sheetViews>
  <sheetFormatPr defaultColWidth="11.421875" defaultRowHeight="15"/>
  <cols>
    <col min="1" max="1" width="5.8515625" style="1" customWidth="1"/>
    <col min="2" max="2" width="7.8515625" style="1" customWidth="1"/>
    <col min="3" max="3" width="12.7109375" style="1" customWidth="1"/>
    <col min="4" max="4" width="5.57421875" style="1" customWidth="1"/>
    <col min="5" max="5" width="14.00390625" style="1" customWidth="1"/>
    <col min="6" max="6" width="7.57421875" style="1" customWidth="1"/>
    <col min="7" max="7" width="10.7109375" style="1" customWidth="1"/>
    <col min="8" max="8" width="8.8515625" style="1" customWidth="1"/>
    <col min="9" max="9" width="9.28125" style="1" customWidth="1"/>
    <col min="10" max="10" width="11.421875" style="21" customWidth="1"/>
    <col min="11" max="11" width="10.00390625" style="25" customWidth="1"/>
    <col min="12" max="12" width="6.57421875" style="24" customWidth="1"/>
    <col min="13" max="13" width="9.140625" style="21" customWidth="1"/>
    <col min="14" max="14" width="7.57421875" style="25" customWidth="1"/>
    <col min="15" max="15" width="13.28125" style="25" customWidth="1"/>
    <col min="16" max="16" width="9.8515625" style="24" customWidth="1"/>
    <col min="17" max="17" width="11.28125" style="24" customWidth="1"/>
    <col min="18" max="18" width="11.00390625" style="24" customWidth="1"/>
    <col min="19" max="19" width="9.57421875" style="24" customWidth="1"/>
    <col min="20" max="20" width="7.421875" style="25" customWidth="1"/>
    <col min="21" max="21" width="13.00390625" style="25" customWidth="1"/>
    <col min="22" max="22" width="13.00390625" style="24" customWidth="1"/>
    <col min="23" max="23" width="12.28125" style="24" customWidth="1"/>
    <col min="24" max="24" width="14.421875" style="24" customWidth="1"/>
    <col min="25" max="25" width="9.28125" style="24" customWidth="1"/>
    <col min="26" max="26" width="10.140625" style="25" customWidth="1"/>
    <col min="27" max="27" width="10.421875" style="25" customWidth="1"/>
    <col min="28" max="28" width="10.57421875" style="24" customWidth="1"/>
    <col min="29" max="29" width="10.28125" style="24" customWidth="1"/>
    <col min="30" max="31" width="19.8515625" style="24" customWidth="1"/>
    <col min="32" max="32" width="18.00390625" style="25" customWidth="1"/>
    <col min="33" max="33" width="25.57421875" style="25" customWidth="1"/>
    <col min="34" max="34" width="8.7109375" style="25" customWidth="1"/>
    <col min="35" max="37" width="19.8515625" style="25" customWidth="1"/>
    <col min="38" max="38" width="15.28125" style="25" customWidth="1"/>
    <col min="39" max="39" width="10.421875" style="1" customWidth="1"/>
    <col min="40" max="42" width="12.28125" style="1" customWidth="1"/>
    <col min="43" max="43" width="11.8515625" style="1" customWidth="1"/>
    <col min="44" max="44" width="12.28125" style="1" customWidth="1"/>
    <col min="45" max="45" width="86.00390625" style="1" customWidth="1"/>
    <col min="46" max="46" width="12.57421875" style="1" customWidth="1"/>
    <col min="47" max="47" width="14.28125" style="1" customWidth="1"/>
    <col min="48" max="48" width="32.7109375" style="1" customWidth="1"/>
    <col min="49" max="49" width="22.28125" style="1" customWidth="1"/>
    <col min="50" max="50" width="11.421875" style="1" customWidth="1"/>
    <col min="51" max="51" width="56.57421875" style="1" customWidth="1"/>
    <col min="52" max="16384" width="11.421875" style="1" customWidth="1"/>
  </cols>
  <sheetData>
    <row r="1" spans="2:49" ht="21" customHeight="1" thickBot="1">
      <c r="B1" s="4"/>
      <c r="C1" s="4"/>
      <c r="D1" s="4"/>
      <c r="E1" s="4"/>
      <c r="F1" s="4"/>
      <c r="G1" s="4"/>
      <c r="H1" s="4"/>
      <c r="I1" s="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4"/>
      <c r="AN1" s="4"/>
      <c r="AO1" s="4"/>
      <c r="AP1" s="4"/>
      <c r="AQ1" s="4"/>
      <c r="AR1" s="4"/>
      <c r="AS1" s="4"/>
      <c r="AT1" s="4"/>
      <c r="AU1" s="4"/>
      <c r="AV1" s="4"/>
      <c r="AW1" s="4"/>
    </row>
    <row r="2" spans="1:49" s="173" customFormat="1" ht="56.25" customHeight="1">
      <c r="A2" s="374"/>
      <c r="B2" s="375"/>
      <c r="C2" s="375"/>
      <c r="D2" s="375"/>
      <c r="E2" s="375"/>
      <c r="F2" s="375"/>
      <c r="G2" s="376"/>
      <c r="H2" s="384" t="s">
        <v>194</v>
      </c>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6"/>
    </row>
    <row r="3" spans="1:49" s="173" customFormat="1" ht="84.75" customHeight="1">
      <c r="A3" s="377"/>
      <c r="B3" s="378"/>
      <c r="C3" s="378"/>
      <c r="D3" s="378"/>
      <c r="E3" s="378"/>
      <c r="F3" s="378"/>
      <c r="G3" s="379"/>
      <c r="H3" s="387" t="s">
        <v>211</v>
      </c>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9"/>
    </row>
    <row r="4" spans="1:49" s="174" customFormat="1" ht="63" customHeight="1" thickBot="1">
      <c r="A4" s="380"/>
      <c r="B4" s="381"/>
      <c r="C4" s="381"/>
      <c r="D4" s="381"/>
      <c r="E4" s="381"/>
      <c r="F4" s="381"/>
      <c r="G4" s="382"/>
      <c r="H4" s="339" t="s">
        <v>196</v>
      </c>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83"/>
      <c r="AM4" s="339" t="s">
        <v>197</v>
      </c>
      <c r="AN4" s="340"/>
      <c r="AO4" s="340"/>
      <c r="AP4" s="340"/>
      <c r="AQ4" s="340"/>
      <c r="AR4" s="340"/>
      <c r="AS4" s="340"/>
      <c r="AT4" s="340"/>
      <c r="AU4" s="340"/>
      <c r="AV4" s="340"/>
      <c r="AW4" s="341"/>
    </row>
    <row r="5" spans="1:49" ht="41.25" customHeight="1">
      <c r="A5" s="342" t="s">
        <v>0</v>
      </c>
      <c r="B5" s="343"/>
      <c r="C5" s="343"/>
      <c r="D5" s="343"/>
      <c r="E5" s="343"/>
      <c r="F5" s="343"/>
      <c r="G5" s="343"/>
      <c r="H5" s="343"/>
      <c r="I5" s="343"/>
      <c r="J5" s="343"/>
      <c r="K5" s="343"/>
      <c r="L5" s="343"/>
      <c r="M5" s="343"/>
      <c r="N5" s="343"/>
      <c r="O5" s="343"/>
      <c r="P5" s="343"/>
      <c r="Q5" s="343"/>
      <c r="R5" s="344"/>
      <c r="S5" s="390" t="s">
        <v>215</v>
      </c>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2"/>
    </row>
    <row r="6" spans="1:49" ht="26.25" customHeight="1">
      <c r="A6" s="345" t="s">
        <v>2</v>
      </c>
      <c r="B6" s="346"/>
      <c r="C6" s="346"/>
      <c r="D6" s="346"/>
      <c r="E6" s="346"/>
      <c r="F6" s="346"/>
      <c r="G6" s="346"/>
      <c r="H6" s="346"/>
      <c r="I6" s="346"/>
      <c r="J6" s="346"/>
      <c r="K6" s="346"/>
      <c r="L6" s="346"/>
      <c r="M6" s="346"/>
      <c r="N6" s="346"/>
      <c r="O6" s="346"/>
      <c r="P6" s="346"/>
      <c r="Q6" s="346"/>
      <c r="R6" s="347"/>
      <c r="S6" s="348" t="s">
        <v>216</v>
      </c>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50"/>
    </row>
    <row r="7" spans="1:49" ht="30" customHeight="1">
      <c r="A7" s="359" t="s">
        <v>3</v>
      </c>
      <c r="B7" s="360"/>
      <c r="C7" s="360"/>
      <c r="D7" s="360"/>
      <c r="E7" s="360"/>
      <c r="F7" s="360"/>
      <c r="G7" s="360"/>
      <c r="H7" s="360"/>
      <c r="I7" s="360"/>
      <c r="J7" s="360"/>
      <c r="K7" s="360"/>
      <c r="L7" s="360"/>
      <c r="M7" s="360"/>
      <c r="N7" s="360"/>
      <c r="O7" s="360"/>
      <c r="P7" s="360"/>
      <c r="Q7" s="360"/>
      <c r="R7" s="360"/>
      <c r="S7" s="361" t="s">
        <v>217</v>
      </c>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3"/>
    </row>
    <row r="8" spans="1:49" ht="30" customHeight="1" thickBot="1">
      <c r="A8" s="359" t="s">
        <v>1</v>
      </c>
      <c r="B8" s="360"/>
      <c r="C8" s="360"/>
      <c r="D8" s="360"/>
      <c r="E8" s="360"/>
      <c r="F8" s="360"/>
      <c r="G8" s="360"/>
      <c r="H8" s="360"/>
      <c r="I8" s="360"/>
      <c r="J8" s="360"/>
      <c r="K8" s="360"/>
      <c r="L8" s="360"/>
      <c r="M8" s="360"/>
      <c r="N8" s="360"/>
      <c r="O8" s="360"/>
      <c r="P8" s="360"/>
      <c r="Q8" s="360"/>
      <c r="R8" s="360"/>
      <c r="S8" s="356" t="s">
        <v>218</v>
      </c>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8"/>
    </row>
    <row r="9" spans="1:49" ht="36" customHeight="1" thickBot="1">
      <c r="A9" s="29"/>
      <c r="B9" s="30"/>
      <c r="C9" s="30"/>
      <c r="D9" s="30"/>
      <c r="E9" s="30"/>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2"/>
      <c r="AN9" s="32"/>
      <c r="AO9" s="32"/>
      <c r="AP9" s="32"/>
      <c r="AQ9" s="32"/>
      <c r="AR9" s="32"/>
      <c r="AS9" s="32"/>
      <c r="AT9" s="32"/>
      <c r="AU9" s="32"/>
      <c r="AV9" s="32"/>
      <c r="AW9" s="33"/>
    </row>
    <row r="10" spans="1:49" s="2" customFormat="1" ht="45.75" customHeight="1">
      <c r="A10" s="355" t="s">
        <v>60</v>
      </c>
      <c r="B10" s="335"/>
      <c r="C10" s="335"/>
      <c r="D10" s="335" t="s">
        <v>63</v>
      </c>
      <c r="E10" s="335"/>
      <c r="F10" s="335" t="s">
        <v>65</v>
      </c>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t="s">
        <v>73</v>
      </c>
      <c r="AR10" s="335" t="s">
        <v>74</v>
      </c>
      <c r="AS10" s="336" t="s">
        <v>75</v>
      </c>
      <c r="AT10" s="336" t="s">
        <v>76</v>
      </c>
      <c r="AU10" s="336" t="s">
        <v>77</v>
      </c>
      <c r="AV10" s="336" t="s">
        <v>78</v>
      </c>
      <c r="AW10" s="393" t="s">
        <v>79</v>
      </c>
    </row>
    <row r="11" spans="1:49" s="3" customFormat="1" ht="45.75" customHeight="1">
      <c r="A11" s="329" t="s">
        <v>139</v>
      </c>
      <c r="B11" s="333" t="s">
        <v>61</v>
      </c>
      <c r="C11" s="331" t="s">
        <v>62</v>
      </c>
      <c r="D11" s="331" t="s">
        <v>43</v>
      </c>
      <c r="E11" s="331" t="s">
        <v>64</v>
      </c>
      <c r="F11" s="331" t="s">
        <v>66</v>
      </c>
      <c r="G11" s="331" t="s">
        <v>67</v>
      </c>
      <c r="H11" s="331" t="s">
        <v>68</v>
      </c>
      <c r="I11" s="331" t="s">
        <v>69</v>
      </c>
      <c r="J11" s="331" t="s">
        <v>70</v>
      </c>
      <c r="K11" s="365" t="s">
        <v>71</v>
      </c>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33"/>
      <c r="AM11" s="364" t="s">
        <v>72</v>
      </c>
      <c r="AN11" s="364"/>
      <c r="AO11" s="364"/>
      <c r="AP11" s="364"/>
      <c r="AQ11" s="331"/>
      <c r="AR11" s="331"/>
      <c r="AS11" s="337"/>
      <c r="AT11" s="337"/>
      <c r="AU11" s="337"/>
      <c r="AV11" s="337"/>
      <c r="AW11" s="394"/>
    </row>
    <row r="12" spans="1:49" s="3" customFormat="1" ht="51" customHeight="1">
      <c r="A12" s="329"/>
      <c r="B12" s="333"/>
      <c r="C12" s="331"/>
      <c r="D12" s="331"/>
      <c r="E12" s="331"/>
      <c r="F12" s="331"/>
      <c r="G12" s="331"/>
      <c r="H12" s="331"/>
      <c r="I12" s="331"/>
      <c r="J12" s="331"/>
      <c r="K12" s="365">
        <v>2016</v>
      </c>
      <c r="L12" s="366"/>
      <c r="M12" s="366"/>
      <c r="N12" s="333"/>
      <c r="O12" s="367">
        <v>2017</v>
      </c>
      <c r="P12" s="368"/>
      <c r="Q12" s="368"/>
      <c r="R12" s="368"/>
      <c r="S12" s="368"/>
      <c r="T12" s="369"/>
      <c r="U12" s="367">
        <v>2018</v>
      </c>
      <c r="V12" s="368"/>
      <c r="W12" s="368"/>
      <c r="X12" s="368"/>
      <c r="Y12" s="368"/>
      <c r="Z12" s="369"/>
      <c r="AA12" s="367">
        <v>2019</v>
      </c>
      <c r="AB12" s="368"/>
      <c r="AC12" s="368"/>
      <c r="AD12" s="368"/>
      <c r="AE12" s="368"/>
      <c r="AF12" s="369"/>
      <c r="AG12" s="367">
        <v>2020</v>
      </c>
      <c r="AH12" s="368"/>
      <c r="AI12" s="368"/>
      <c r="AJ12" s="368"/>
      <c r="AK12" s="368"/>
      <c r="AL12" s="369"/>
      <c r="AM12" s="331" t="s">
        <v>4</v>
      </c>
      <c r="AN12" s="331" t="s">
        <v>5</v>
      </c>
      <c r="AO12" s="331" t="s">
        <v>6</v>
      </c>
      <c r="AP12" s="331" t="s">
        <v>7</v>
      </c>
      <c r="AQ12" s="331"/>
      <c r="AR12" s="331"/>
      <c r="AS12" s="337"/>
      <c r="AT12" s="337"/>
      <c r="AU12" s="337"/>
      <c r="AV12" s="337"/>
      <c r="AW12" s="394"/>
    </row>
    <row r="13" spans="1:49" s="3" customFormat="1" ht="69.75" customHeight="1" thickBot="1">
      <c r="A13" s="330"/>
      <c r="B13" s="334"/>
      <c r="C13" s="332"/>
      <c r="D13" s="332"/>
      <c r="E13" s="332"/>
      <c r="F13" s="332"/>
      <c r="G13" s="332"/>
      <c r="H13" s="332"/>
      <c r="I13" s="332"/>
      <c r="J13" s="332"/>
      <c r="K13" s="175" t="s">
        <v>140</v>
      </c>
      <c r="L13" s="175" t="s">
        <v>141</v>
      </c>
      <c r="M13" s="175" t="s">
        <v>142</v>
      </c>
      <c r="N13" s="175" t="s">
        <v>31</v>
      </c>
      <c r="O13" s="175" t="s">
        <v>143</v>
      </c>
      <c r="P13" s="175" t="s">
        <v>144</v>
      </c>
      <c r="Q13" s="175" t="s">
        <v>145</v>
      </c>
      <c r="R13" s="175" t="s">
        <v>141</v>
      </c>
      <c r="S13" s="175" t="s">
        <v>142</v>
      </c>
      <c r="T13" s="175" t="s">
        <v>31</v>
      </c>
      <c r="U13" s="175" t="s">
        <v>143</v>
      </c>
      <c r="V13" s="175" t="s">
        <v>144</v>
      </c>
      <c r="W13" s="175" t="s">
        <v>145</v>
      </c>
      <c r="X13" s="175" t="s">
        <v>141</v>
      </c>
      <c r="Y13" s="175" t="s">
        <v>142</v>
      </c>
      <c r="Z13" s="175" t="s">
        <v>31</v>
      </c>
      <c r="AA13" s="175" t="s">
        <v>143</v>
      </c>
      <c r="AB13" s="175" t="s">
        <v>144</v>
      </c>
      <c r="AC13" s="175" t="s">
        <v>145</v>
      </c>
      <c r="AD13" s="175" t="s">
        <v>141</v>
      </c>
      <c r="AE13" s="175" t="s">
        <v>142</v>
      </c>
      <c r="AF13" s="175" t="s">
        <v>31</v>
      </c>
      <c r="AG13" s="175" t="s">
        <v>143</v>
      </c>
      <c r="AH13" s="175" t="s">
        <v>144</v>
      </c>
      <c r="AI13" s="175" t="s">
        <v>145</v>
      </c>
      <c r="AJ13" s="175" t="s">
        <v>141</v>
      </c>
      <c r="AK13" s="175" t="s">
        <v>142</v>
      </c>
      <c r="AL13" s="175" t="s">
        <v>31</v>
      </c>
      <c r="AM13" s="332"/>
      <c r="AN13" s="332"/>
      <c r="AO13" s="332"/>
      <c r="AP13" s="332"/>
      <c r="AQ13" s="332"/>
      <c r="AR13" s="332"/>
      <c r="AS13" s="338"/>
      <c r="AT13" s="338"/>
      <c r="AU13" s="338"/>
      <c r="AV13" s="338"/>
      <c r="AW13" s="395"/>
    </row>
    <row r="14" spans="1:49" s="99" customFormat="1" ht="408" customHeight="1">
      <c r="A14" s="91">
        <v>43</v>
      </c>
      <c r="B14" s="91">
        <v>189</v>
      </c>
      <c r="C14" s="92" t="s">
        <v>96</v>
      </c>
      <c r="D14" s="93">
        <v>379</v>
      </c>
      <c r="E14" s="92" t="s">
        <v>97</v>
      </c>
      <c r="F14" s="94">
        <v>411</v>
      </c>
      <c r="G14" s="95" t="s">
        <v>98</v>
      </c>
      <c r="H14" s="96" t="s">
        <v>80</v>
      </c>
      <c r="I14" s="96" t="s">
        <v>82</v>
      </c>
      <c r="J14" s="97">
        <v>1</v>
      </c>
      <c r="K14" s="97">
        <v>0.1</v>
      </c>
      <c r="L14" s="98">
        <v>0.1</v>
      </c>
      <c r="M14" s="98">
        <v>0.1</v>
      </c>
      <c r="N14" s="234">
        <v>0.094</v>
      </c>
      <c r="O14" s="234">
        <v>0.65</v>
      </c>
      <c r="P14" s="235">
        <v>0.65</v>
      </c>
      <c r="Q14" s="235">
        <v>0.65</v>
      </c>
      <c r="R14" s="236">
        <v>0.65</v>
      </c>
      <c r="S14" s="237">
        <v>0.65</v>
      </c>
      <c r="T14" s="237">
        <v>0.45</v>
      </c>
      <c r="U14" s="237">
        <v>0.81</v>
      </c>
      <c r="V14" s="238">
        <v>0.81</v>
      </c>
      <c r="W14" s="238">
        <v>0.69</v>
      </c>
      <c r="X14" s="238">
        <v>0.75</v>
      </c>
      <c r="Y14" s="238">
        <v>0.85</v>
      </c>
      <c r="Z14" s="238">
        <v>0.7</v>
      </c>
      <c r="AA14" s="239">
        <v>1</v>
      </c>
      <c r="AB14" s="238">
        <v>1</v>
      </c>
      <c r="AC14" s="238">
        <v>1</v>
      </c>
      <c r="AD14" s="240"/>
      <c r="AE14" s="241"/>
      <c r="AF14" s="241"/>
      <c r="AG14" s="241"/>
      <c r="AH14" s="238">
        <v>0</v>
      </c>
      <c r="AI14" s="240"/>
      <c r="AJ14" s="240"/>
      <c r="AK14" s="241"/>
      <c r="AL14" s="241"/>
      <c r="AM14" s="234">
        <v>0.775</v>
      </c>
      <c r="AN14" s="239">
        <v>0.85</v>
      </c>
      <c r="AO14" s="239"/>
      <c r="AP14" s="234"/>
      <c r="AQ14" s="242">
        <f>AN14/AC14</f>
        <v>0.85</v>
      </c>
      <c r="AR14" s="242">
        <f>AN14/J14</f>
        <v>0.85</v>
      </c>
      <c r="AS14" s="243" t="s">
        <v>268</v>
      </c>
      <c r="AT14" s="244" t="s">
        <v>246</v>
      </c>
      <c r="AU14" s="244" t="s">
        <v>246</v>
      </c>
      <c r="AV14" s="109" t="s">
        <v>151</v>
      </c>
      <c r="AW14" s="144" t="s">
        <v>152</v>
      </c>
    </row>
    <row r="15" spans="1:49" ht="51" customHeight="1" thickBot="1">
      <c r="A15" s="26"/>
      <c r="B15" s="27"/>
      <c r="C15" s="27"/>
      <c r="D15" s="351"/>
      <c r="E15" s="352"/>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4"/>
    </row>
    <row r="16" spans="1:49" ht="15">
      <c r="A16" s="160" t="s">
        <v>203</v>
      </c>
      <c r="B16" s="4"/>
      <c r="C16" s="4"/>
      <c r="D16" s="4"/>
      <c r="E16" s="4"/>
      <c r="F16" s="4"/>
      <c r="G16" s="4"/>
      <c r="H16" s="4"/>
      <c r="I16" s="4"/>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4"/>
      <c r="AN16" s="4"/>
      <c r="AO16" s="4"/>
      <c r="AP16" s="4"/>
      <c r="AQ16" s="4"/>
      <c r="AR16" s="4"/>
      <c r="AS16" s="4"/>
      <c r="AT16" s="4"/>
      <c r="AU16" s="4"/>
      <c r="AV16" s="4"/>
      <c r="AW16" s="4"/>
    </row>
    <row r="17" spans="1:49" ht="25.5" customHeight="1">
      <c r="A17" s="179" t="s">
        <v>204</v>
      </c>
      <c r="B17" s="370" t="s">
        <v>205</v>
      </c>
      <c r="C17" s="370"/>
      <c r="D17" s="370"/>
      <c r="E17" s="370"/>
      <c r="F17" s="370"/>
      <c r="G17" s="370"/>
      <c r="H17" s="371" t="s">
        <v>206</v>
      </c>
      <c r="I17" s="371"/>
      <c r="J17" s="371"/>
      <c r="K17" s="37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4"/>
      <c r="AN17" s="4"/>
      <c r="AO17" s="4"/>
      <c r="AP17" s="4"/>
      <c r="AQ17" s="4"/>
      <c r="AR17" s="4"/>
      <c r="AS17" s="4"/>
      <c r="AT17" s="4"/>
      <c r="AU17" s="4"/>
      <c r="AV17" s="4"/>
      <c r="AW17" s="4"/>
    </row>
    <row r="18" spans="1:49" ht="25.5" customHeight="1">
      <c r="A18" s="180">
        <v>11</v>
      </c>
      <c r="B18" s="372" t="s">
        <v>207</v>
      </c>
      <c r="C18" s="372"/>
      <c r="D18" s="372"/>
      <c r="E18" s="372"/>
      <c r="F18" s="372"/>
      <c r="G18" s="372"/>
      <c r="H18" s="373" t="s">
        <v>208</v>
      </c>
      <c r="I18" s="373"/>
      <c r="J18" s="373"/>
      <c r="K18" s="373"/>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4"/>
      <c r="AN18" s="4"/>
      <c r="AO18" s="4"/>
      <c r="AP18" s="4"/>
      <c r="AQ18" s="4"/>
      <c r="AR18" s="4"/>
      <c r="AS18" s="4"/>
      <c r="AT18" s="4"/>
      <c r="AU18" s="4"/>
      <c r="AV18" s="4"/>
      <c r="AW18" s="4"/>
    </row>
    <row r="20" ht="15">
      <c r="AS20" s="1">
        <f>LEN(AS14)</f>
        <v>2888</v>
      </c>
    </row>
  </sheetData>
  <mergeCells count="49">
    <mergeCell ref="B17:G17"/>
    <mergeCell ref="H17:K17"/>
    <mergeCell ref="B18:G18"/>
    <mergeCell ref="H18:K18"/>
    <mergeCell ref="A2:G4"/>
    <mergeCell ref="H4:AL4"/>
    <mergeCell ref="H2:AW2"/>
    <mergeCell ref="H3:AW3"/>
    <mergeCell ref="U12:Z12"/>
    <mergeCell ref="AA12:AF12"/>
    <mergeCell ref="AG12:AL12"/>
    <mergeCell ref="S5:AW5"/>
    <mergeCell ref="J11:J13"/>
    <mergeCell ref="AV10:AV13"/>
    <mergeCell ref="AW10:AW13"/>
    <mergeCell ref="G11:G13"/>
    <mergeCell ref="AM4:AW4"/>
    <mergeCell ref="A5:R5"/>
    <mergeCell ref="A6:R6"/>
    <mergeCell ref="S6:AW6"/>
    <mergeCell ref="D15:AW15"/>
    <mergeCell ref="A10:C10"/>
    <mergeCell ref="S8:AW8"/>
    <mergeCell ref="D10:E10"/>
    <mergeCell ref="A7:R7"/>
    <mergeCell ref="A8:R8"/>
    <mergeCell ref="S7:AW7"/>
    <mergeCell ref="AU10:AU13"/>
    <mergeCell ref="AM11:AP11"/>
    <mergeCell ref="K12:N12"/>
    <mergeCell ref="K11:AL11"/>
    <mergeCell ref="O12:T12"/>
    <mergeCell ref="AR10:AR13"/>
    <mergeCell ref="AT10:AT13"/>
    <mergeCell ref="AS10:AS13"/>
    <mergeCell ref="AM12:AM13"/>
    <mergeCell ref="AN12:AN13"/>
    <mergeCell ref="F10:AP10"/>
    <mergeCell ref="H11:H13"/>
    <mergeCell ref="I11:I13"/>
    <mergeCell ref="AO12:AO13"/>
    <mergeCell ref="AP12:AP13"/>
    <mergeCell ref="AQ10:AQ13"/>
    <mergeCell ref="A11:A13"/>
    <mergeCell ref="C11:C13"/>
    <mergeCell ref="D11:D13"/>
    <mergeCell ref="E11:E13"/>
    <mergeCell ref="F11:F13"/>
    <mergeCell ref="B11:B13"/>
  </mergeCells>
  <printOptions horizontalCentered="1" verticalCentered="1"/>
  <pageMargins left="0" right="0" top="0" bottom="0.3937007874015748" header="0.31496062992125984" footer="0.31496062992125984"/>
  <pageSetup fitToWidth="0" horizontalDpi="600" verticalDpi="600" orientation="landscape" scale="4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9"/>
  <sheetViews>
    <sheetView zoomScale="57" zoomScaleNormal="57" zoomScaleSheetLayoutView="70" workbookViewId="0" topLeftCell="R22">
      <selection activeCell="AF13" sqref="AF13"/>
    </sheetView>
  </sheetViews>
  <sheetFormatPr defaultColWidth="11.421875" defaultRowHeight="17.25" customHeight="1"/>
  <cols>
    <col min="1" max="1" width="9.140625" style="1" customWidth="1"/>
    <col min="2" max="2" width="12.00390625" style="1" customWidth="1"/>
    <col min="3" max="3" width="17.140625" style="210" customWidth="1"/>
    <col min="4" max="4" width="13.140625" style="7" customWidth="1"/>
    <col min="5" max="5" width="13.57421875" style="7" customWidth="1"/>
    <col min="6" max="6" width="9.421875" style="7" customWidth="1"/>
    <col min="7" max="7" width="16.7109375" style="23" customWidth="1"/>
    <col min="8" max="8" width="15.8515625" style="8" customWidth="1"/>
    <col min="9" max="9" width="18.57421875" style="8" customWidth="1"/>
    <col min="10" max="10" width="18.28125" style="8" customWidth="1"/>
    <col min="11" max="11" width="16.140625" style="8" customWidth="1"/>
    <col min="12" max="12" width="16.57421875" style="8" customWidth="1"/>
    <col min="13" max="13" width="21.421875" style="8" customWidth="1"/>
    <col min="14" max="16" width="18.28125" style="8" customWidth="1"/>
    <col min="17" max="17" width="18.7109375" style="8" customWidth="1"/>
    <col min="18" max="18" width="19.421875" style="8" customWidth="1"/>
    <col min="19" max="19" width="21.7109375" style="8" customWidth="1"/>
    <col min="20" max="21" width="18.28125" style="8" customWidth="1"/>
    <col min="22" max="22" width="25.00390625" style="8" customWidth="1"/>
    <col min="23" max="23" width="18.140625" style="8" customWidth="1"/>
    <col min="24" max="24" width="18.7109375" style="8" customWidth="1"/>
    <col min="25" max="25" width="19.140625" style="8" customWidth="1"/>
    <col min="26" max="26" width="20.28125" style="8" customWidth="1"/>
    <col min="27" max="27" width="19.28125" style="8" customWidth="1"/>
    <col min="28" max="29" width="20.8515625" style="8" customWidth="1"/>
    <col min="30" max="30" width="10.140625" style="8" customWidth="1"/>
    <col min="31" max="31" width="16.00390625" style="8" customWidth="1"/>
    <col min="32" max="32" width="15.57421875" style="8" customWidth="1"/>
    <col min="33" max="33" width="17.57421875" style="8" customWidth="1"/>
    <col min="34" max="34" width="19.28125" style="8" customWidth="1"/>
    <col min="35" max="35" width="29.140625" style="8" customWidth="1"/>
    <col min="36" max="36" width="15.140625" style="8" customWidth="1"/>
    <col min="37" max="37" width="18.140625" style="1" customWidth="1"/>
    <col min="38" max="38" width="19.28125" style="1" customWidth="1"/>
    <col min="39" max="39" width="17.421875" style="21" customWidth="1"/>
    <col min="40" max="40" width="19.28125" style="21" customWidth="1"/>
    <col min="41" max="41" width="9.8515625" style="1" customWidth="1"/>
    <col min="42" max="42" width="9.00390625" style="1" customWidth="1"/>
    <col min="43" max="43" width="63.28125" style="1" customWidth="1"/>
    <col min="44" max="44" width="13.00390625" style="1" customWidth="1"/>
    <col min="45" max="45" width="12.140625" style="1" customWidth="1"/>
    <col min="46" max="46" width="42.140625" style="1" customWidth="1"/>
    <col min="47" max="47" width="20.28125" style="1" customWidth="1"/>
    <col min="48" max="49" width="11.421875" style="1" customWidth="1"/>
    <col min="50" max="16384" width="11.421875" style="1" customWidth="1"/>
  </cols>
  <sheetData>
    <row r="1" spans="1:47" s="173" customFormat="1" ht="26.25" customHeight="1">
      <c r="A1" s="473"/>
      <c r="B1" s="474"/>
      <c r="C1" s="474"/>
      <c r="D1" s="474"/>
      <c r="E1" s="475"/>
      <c r="F1" s="384" t="s">
        <v>194</v>
      </c>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row>
    <row r="2" spans="1:47" s="173" customFormat="1" ht="20.25" customHeight="1">
      <c r="A2" s="476"/>
      <c r="B2" s="477"/>
      <c r="C2" s="477"/>
      <c r="D2" s="477"/>
      <c r="E2" s="478"/>
      <c r="F2" s="482" t="s">
        <v>210</v>
      </c>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row>
    <row r="3" spans="1:47" s="174" customFormat="1" ht="20.25" customHeight="1" thickBot="1">
      <c r="A3" s="479"/>
      <c r="B3" s="480"/>
      <c r="C3" s="480"/>
      <c r="D3" s="480"/>
      <c r="E3" s="481"/>
      <c r="F3" s="339" t="s">
        <v>196</v>
      </c>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83"/>
      <c r="AM3" s="339" t="s">
        <v>197</v>
      </c>
      <c r="AN3" s="340"/>
      <c r="AO3" s="340"/>
      <c r="AP3" s="340"/>
      <c r="AQ3" s="340"/>
      <c r="AR3" s="340"/>
      <c r="AS3" s="340"/>
      <c r="AT3" s="340"/>
      <c r="AU3" s="340"/>
    </row>
    <row r="4" spans="1:47" ht="27" customHeight="1">
      <c r="A4" s="490" t="s">
        <v>0</v>
      </c>
      <c r="B4" s="491"/>
      <c r="C4" s="491"/>
      <c r="D4" s="491"/>
      <c r="E4" s="491"/>
      <c r="F4" s="491"/>
      <c r="G4" s="491"/>
      <c r="H4" s="491"/>
      <c r="I4" s="491"/>
      <c r="J4" s="491"/>
      <c r="K4" s="491"/>
      <c r="L4" s="491"/>
      <c r="M4" s="491"/>
      <c r="N4" s="491"/>
      <c r="O4" s="491"/>
      <c r="P4" s="492"/>
      <c r="Q4" s="459" t="s">
        <v>215</v>
      </c>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1"/>
    </row>
    <row r="5" spans="1:47" ht="42" customHeight="1" thickBot="1">
      <c r="A5" s="493" t="s">
        <v>2</v>
      </c>
      <c r="B5" s="494"/>
      <c r="C5" s="494"/>
      <c r="D5" s="494"/>
      <c r="E5" s="494"/>
      <c r="F5" s="494"/>
      <c r="G5" s="494"/>
      <c r="H5" s="494"/>
      <c r="I5" s="494"/>
      <c r="J5" s="494"/>
      <c r="K5" s="494"/>
      <c r="L5" s="494"/>
      <c r="M5" s="494"/>
      <c r="N5" s="494"/>
      <c r="O5" s="494"/>
      <c r="P5" s="495"/>
      <c r="Q5" s="462" t="s">
        <v>216</v>
      </c>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4"/>
    </row>
    <row r="6" spans="1:47" s="28" customFormat="1" ht="34.5" customHeight="1">
      <c r="A6" s="484" t="s">
        <v>32</v>
      </c>
      <c r="B6" s="447" t="s">
        <v>42</v>
      </c>
      <c r="C6" s="448"/>
      <c r="D6" s="449"/>
      <c r="E6" s="453" t="s">
        <v>46</v>
      </c>
      <c r="F6" s="453" t="s">
        <v>47</v>
      </c>
      <c r="G6" s="453" t="s">
        <v>48</v>
      </c>
      <c r="H6" s="453" t="s">
        <v>49</v>
      </c>
      <c r="I6" s="456" t="s">
        <v>50</v>
      </c>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8"/>
      <c r="AK6" s="456" t="s">
        <v>51</v>
      </c>
      <c r="AL6" s="457"/>
      <c r="AM6" s="457"/>
      <c r="AN6" s="458"/>
      <c r="AO6" s="453" t="s">
        <v>53</v>
      </c>
      <c r="AP6" s="453" t="s">
        <v>54</v>
      </c>
      <c r="AQ6" s="453" t="s">
        <v>55</v>
      </c>
      <c r="AR6" s="453" t="s">
        <v>56</v>
      </c>
      <c r="AS6" s="453" t="s">
        <v>57</v>
      </c>
      <c r="AT6" s="453" t="s">
        <v>58</v>
      </c>
      <c r="AU6" s="487" t="s">
        <v>59</v>
      </c>
    </row>
    <row r="7" spans="1:47" s="28" customFormat="1" ht="36.75" customHeight="1">
      <c r="A7" s="485"/>
      <c r="B7" s="450"/>
      <c r="C7" s="451"/>
      <c r="D7" s="452"/>
      <c r="E7" s="454"/>
      <c r="F7" s="454"/>
      <c r="G7" s="454"/>
      <c r="H7" s="454"/>
      <c r="I7" s="367">
        <v>2016</v>
      </c>
      <c r="J7" s="368"/>
      <c r="K7" s="368"/>
      <c r="L7" s="369"/>
      <c r="M7" s="367">
        <v>2017</v>
      </c>
      <c r="N7" s="368"/>
      <c r="O7" s="368"/>
      <c r="P7" s="368"/>
      <c r="Q7" s="368"/>
      <c r="R7" s="369"/>
      <c r="S7" s="367">
        <v>2018</v>
      </c>
      <c r="T7" s="368"/>
      <c r="U7" s="368"/>
      <c r="V7" s="368"/>
      <c r="W7" s="368"/>
      <c r="X7" s="369"/>
      <c r="Y7" s="367">
        <v>2019</v>
      </c>
      <c r="Z7" s="368"/>
      <c r="AA7" s="368"/>
      <c r="AB7" s="368"/>
      <c r="AC7" s="368"/>
      <c r="AD7" s="369"/>
      <c r="AE7" s="367">
        <v>2020</v>
      </c>
      <c r="AF7" s="368"/>
      <c r="AG7" s="368"/>
      <c r="AH7" s="368"/>
      <c r="AI7" s="368"/>
      <c r="AJ7" s="369"/>
      <c r="AK7" s="367" t="s">
        <v>52</v>
      </c>
      <c r="AL7" s="368"/>
      <c r="AM7" s="368"/>
      <c r="AN7" s="369"/>
      <c r="AO7" s="454"/>
      <c r="AP7" s="454"/>
      <c r="AQ7" s="454"/>
      <c r="AR7" s="454"/>
      <c r="AS7" s="454"/>
      <c r="AT7" s="454"/>
      <c r="AU7" s="488"/>
    </row>
    <row r="8" spans="1:47" s="28" customFormat="1" ht="48.75" customHeight="1" thickBot="1">
      <c r="A8" s="486"/>
      <c r="B8" s="175" t="s">
        <v>43</v>
      </c>
      <c r="C8" s="209" t="s">
        <v>44</v>
      </c>
      <c r="D8" s="175" t="s">
        <v>45</v>
      </c>
      <c r="E8" s="455"/>
      <c r="F8" s="455"/>
      <c r="G8" s="455"/>
      <c r="H8" s="454"/>
      <c r="I8" s="230" t="s">
        <v>146</v>
      </c>
      <c r="J8" s="230" t="s">
        <v>141</v>
      </c>
      <c r="K8" s="230" t="s">
        <v>147</v>
      </c>
      <c r="L8" s="230" t="s">
        <v>31</v>
      </c>
      <c r="M8" s="230" t="s">
        <v>143</v>
      </c>
      <c r="N8" s="230" t="s">
        <v>144</v>
      </c>
      <c r="O8" s="230" t="s">
        <v>145</v>
      </c>
      <c r="P8" s="230" t="s">
        <v>141</v>
      </c>
      <c r="Q8" s="230" t="s">
        <v>142</v>
      </c>
      <c r="R8" s="230" t="s">
        <v>31</v>
      </c>
      <c r="S8" s="230" t="s">
        <v>143</v>
      </c>
      <c r="T8" s="230" t="s">
        <v>144</v>
      </c>
      <c r="U8" s="230" t="s">
        <v>145</v>
      </c>
      <c r="V8" s="230" t="s">
        <v>141</v>
      </c>
      <c r="W8" s="230" t="s">
        <v>142</v>
      </c>
      <c r="X8" s="230" t="s">
        <v>31</v>
      </c>
      <c r="Y8" s="230" t="s">
        <v>143</v>
      </c>
      <c r="Z8" s="230" t="s">
        <v>144</v>
      </c>
      <c r="AA8" s="230" t="s">
        <v>145</v>
      </c>
      <c r="AB8" s="230" t="s">
        <v>141</v>
      </c>
      <c r="AC8" s="230" t="s">
        <v>142</v>
      </c>
      <c r="AD8" s="230" t="s">
        <v>31</v>
      </c>
      <c r="AE8" s="230" t="s">
        <v>143</v>
      </c>
      <c r="AF8" s="230" t="s">
        <v>144</v>
      </c>
      <c r="AG8" s="230" t="s">
        <v>145</v>
      </c>
      <c r="AH8" s="230" t="s">
        <v>141</v>
      </c>
      <c r="AI8" s="230" t="s">
        <v>142</v>
      </c>
      <c r="AJ8" s="230" t="s">
        <v>31</v>
      </c>
      <c r="AK8" s="230" t="s">
        <v>4</v>
      </c>
      <c r="AL8" s="230" t="s">
        <v>5</v>
      </c>
      <c r="AM8" s="230" t="s">
        <v>6</v>
      </c>
      <c r="AN8" s="230" t="s">
        <v>7</v>
      </c>
      <c r="AO8" s="454"/>
      <c r="AP8" s="454"/>
      <c r="AQ8" s="455"/>
      <c r="AR8" s="455"/>
      <c r="AS8" s="455"/>
      <c r="AT8" s="455"/>
      <c r="AU8" s="489"/>
    </row>
    <row r="9" spans="1:47" s="34" customFormat="1" ht="20.25" customHeight="1">
      <c r="A9" s="399" t="s">
        <v>90</v>
      </c>
      <c r="B9" s="401">
        <v>1</v>
      </c>
      <c r="C9" s="404" t="s">
        <v>81</v>
      </c>
      <c r="D9" s="407" t="s">
        <v>82</v>
      </c>
      <c r="E9" s="502">
        <v>379</v>
      </c>
      <c r="F9" s="502">
        <v>189</v>
      </c>
      <c r="G9" s="266" t="s">
        <v>8</v>
      </c>
      <c r="H9" s="270">
        <v>1</v>
      </c>
      <c r="I9" s="39">
        <v>0.2</v>
      </c>
      <c r="J9" s="271">
        <v>0.2</v>
      </c>
      <c r="K9" s="39">
        <v>0.2</v>
      </c>
      <c r="L9" s="40">
        <v>0.2</v>
      </c>
      <c r="M9" s="40">
        <v>0.65</v>
      </c>
      <c r="N9" s="39">
        <v>0.25</v>
      </c>
      <c r="O9" s="39">
        <v>0.65</v>
      </c>
      <c r="P9" s="39">
        <v>0.65</v>
      </c>
      <c r="Q9" s="39">
        <v>0.65</v>
      </c>
      <c r="R9" s="39">
        <v>0.59</v>
      </c>
      <c r="S9" s="39">
        <v>0.81</v>
      </c>
      <c r="T9" s="39">
        <v>0.81</v>
      </c>
      <c r="U9" s="39">
        <v>0.69</v>
      </c>
      <c r="V9" s="39">
        <v>0.75</v>
      </c>
      <c r="W9" s="229">
        <v>0.85</v>
      </c>
      <c r="X9" s="39">
        <v>0.7</v>
      </c>
      <c r="Y9" s="39">
        <v>1</v>
      </c>
      <c r="Z9" s="39">
        <v>1</v>
      </c>
      <c r="AA9" s="39">
        <v>1</v>
      </c>
      <c r="AB9" s="39"/>
      <c r="AC9" s="39"/>
      <c r="AD9" s="39"/>
      <c r="AE9" s="39"/>
      <c r="AF9" s="39"/>
      <c r="AG9" s="39"/>
      <c r="AH9" s="39"/>
      <c r="AI9" s="39"/>
      <c r="AJ9" s="39"/>
      <c r="AK9" s="272">
        <v>0.775</v>
      </c>
      <c r="AL9" s="40">
        <v>0.85</v>
      </c>
      <c r="AM9" s="40"/>
      <c r="AN9" s="40"/>
      <c r="AO9" s="273">
        <f>+AL9/AA9</f>
        <v>0.85</v>
      </c>
      <c r="AP9" s="274">
        <f>+AL9/H9</f>
        <v>0.85</v>
      </c>
      <c r="AQ9" s="410" t="s">
        <v>260</v>
      </c>
      <c r="AR9" s="396" t="s">
        <v>246</v>
      </c>
      <c r="AS9" s="396" t="s">
        <v>246</v>
      </c>
      <c r="AT9" s="419" t="s">
        <v>219</v>
      </c>
      <c r="AU9" s="419" t="s">
        <v>193</v>
      </c>
    </row>
    <row r="10" spans="1:47" s="5" customFormat="1" ht="20.25" customHeight="1">
      <c r="A10" s="400"/>
      <c r="B10" s="402"/>
      <c r="C10" s="405"/>
      <c r="D10" s="408"/>
      <c r="E10" s="503"/>
      <c r="F10" s="503"/>
      <c r="G10" s="267" t="s">
        <v>9</v>
      </c>
      <c r="H10" s="275">
        <f>L10+R10+X10+AA10</f>
        <v>5764164731</v>
      </c>
      <c r="I10" s="76">
        <v>973165848</v>
      </c>
      <c r="J10" s="36">
        <v>300000000</v>
      </c>
      <c r="K10" s="76">
        <f>913728324+63100000</f>
        <v>976828324</v>
      </c>
      <c r="L10" s="41">
        <v>973165848</v>
      </c>
      <c r="M10" s="41">
        <v>531000000</v>
      </c>
      <c r="N10" s="76">
        <v>531000000</v>
      </c>
      <c r="O10" s="76">
        <v>531000000</v>
      </c>
      <c r="P10" s="76">
        <v>531000000</v>
      </c>
      <c r="Q10" s="76">
        <v>531000000</v>
      </c>
      <c r="R10" s="76">
        <v>480859535</v>
      </c>
      <c r="S10" s="76">
        <v>1835000000</v>
      </c>
      <c r="T10" s="76">
        <v>1835000000</v>
      </c>
      <c r="U10" s="76">
        <v>550000000</v>
      </c>
      <c r="V10" s="76">
        <f>550000000+2000000000</f>
        <v>2550000000</v>
      </c>
      <c r="W10" s="215">
        <v>3876790719</v>
      </c>
      <c r="X10" s="41">
        <v>3772244206</v>
      </c>
      <c r="Y10" s="76">
        <v>447429280</v>
      </c>
      <c r="Z10" s="76">
        <v>447429280</v>
      </c>
      <c r="AA10" s="76">
        <v>537895142</v>
      </c>
      <c r="AB10" s="76"/>
      <c r="AC10" s="76"/>
      <c r="AD10" s="76"/>
      <c r="AE10" s="76"/>
      <c r="AF10" s="76"/>
      <c r="AG10" s="76"/>
      <c r="AH10" s="76"/>
      <c r="AI10" s="76"/>
      <c r="AJ10" s="76"/>
      <c r="AK10" s="41">
        <v>21452400</v>
      </c>
      <c r="AL10" s="41">
        <v>102698161</v>
      </c>
      <c r="AM10" s="41"/>
      <c r="AN10" s="41"/>
      <c r="AO10" s="249">
        <f>+AL10/AA10</f>
        <v>0.1909259872066292</v>
      </c>
      <c r="AP10" s="276">
        <f>(L10+R10+X10+AL10)/H10</f>
        <v>0.9244995586854958</v>
      </c>
      <c r="AQ10" s="411"/>
      <c r="AR10" s="397"/>
      <c r="AS10" s="397"/>
      <c r="AT10" s="420"/>
      <c r="AU10" s="420"/>
    </row>
    <row r="11" spans="1:47" s="34" customFormat="1" ht="20.25" customHeight="1">
      <c r="A11" s="400"/>
      <c r="B11" s="402"/>
      <c r="C11" s="405"/>
      <c r="D11" s="408"/>
      <c r="E11" s="503"/>
      <c r="F11" s="503"/>
      <c r="G11" s="268" t="s">
        <v>10</v>
      </c>
      <c r="H11" s="277"/>
      <c r="I11" s="194"/>
      <c r="J11" s="194"/>
      <c r="K11" s="194"/>
      <c r="L11" s="196"/>
      <c r="M11" s="196"/>
      <c r="N11" s="194"/>
      <c r="O11" s="194"/>
      <c r="P11" s="194"/>
      <c r="Q11" s="194"/>
      <c r="R11" s="197"/>
      <c r="S11" s="194"/>
      <c r="T11" s="194"/>
      <c r="U11" s="197"/>
      <c r="V11" s="197"/>
      <c r="W11" s="219"/>
      <c r="X11" s="248"/>
      <c r="Y11" s="197"/>
      <c r="Z11" s="194"/>
      <c r="AA11" s="194"/>
      <c r="AB11" s="194"/>
      <c r="AC11" s="250"/>
      <c r="AD11" s="250"/>
      <c r="AE11" s="250"/>
      <c r="AF11" s="76"/>
      <c r="AG11" s="250"/>
      <c r="AH11" s="250"/>
      <c r="AI11" s="250"/>
      <c r="AJ11" s="250"/>
      <c r="AK11" s="196"/>
      <c r="AL11" s="196"/>
      <c r="AM11" s="196"/>
      <c r="AN11" s="196"/>
      <c r="AO11" s="251"/>
      <c r="AP11" s="278"/>
      <c r="AQ11" s="411"/>
      <c r="AR11" s="397"/>
      <c r="AS11" s="397"/>
      <c r="AT11" s="420"/>
      <c r="AU11" s="420"/>
    </row>
    <row r="12" spans="1:47" s="35" customFormat="1" ht="20.25" customHeight="1">
      <c r="A12" s="400"/>
      <c r="B12" s="402"/>
      <c r="C12" s="405"/>
      <c r="D12" s="408"/>
      <c r="E12" s="503"/>
      <c r="F12" s="503"/>
      <c r="G12" s="267" t="s">
        <v>11</v>
      </c>
      <c r="H12" s="275">
        <f>L12+R12+X12+AA12</f>
        <v>4910458585</v>
      </c>
      <c r="I12" s="194"/>
      <c r="J12" s="194"/>
      <c r="K12" s="194"/>
      <c r="L12" s="196"/>
      <c r="M12" s="41">
        <v>973165848</v>
      </c>
      <c r="N12" s="100">
        <v>1025129504</v>
      </c>
      <c r="O12" s="89">
        <v>973165848</v>
      </c>
      <c r="P12" s="78">
        <v>973165848</v>
      </c>
      <c r="Q12" s="78">
        <v>973165848</v>
      </c>
      <c r="R12" s="190">
        <v>855216372</v>
      </c>
      <c r="S12" s="78">
        <f>70926744+94157286+4983333+69961809+3243000+43675366+21832000</f>
        <v>308779538</v>
      </c>
      <c r="T12" s="78">
        <f>70926744+94157286+4983333+69961809+3243000+43675366+21832000</f>
        <v>308779538</v>
      </c>
      <c r="U12" s="78">
        <f>70926744+94157286+4983333+69961809+3243000+43675366+21832000</f>
        <v>308779538</v>
      </c>
      <c r="V12" s="78">
        <v>306254538</v>
      </c>
      <c r="W12" s="220">
        <v>306254538</v>
      </c>
      <c r="X12" s="78">
        <v>302973507</v>
      </c>
      <c r="Y12" s="78">
        <v>3752268706</v>
      </c>
      <c r="Z12" s="78">
        <f>+Y12</f>
        <v>3752268706</v>
      </c>
      <c r="AA12" s="78">
        <v>3752268706</v>
      </c>
      <c r="AB12" s="78"/>
      <c r="AC12" s="78"/>
      <c r="AD12" s="78"/>
      <c r="AE12" s="78"/>
      <c r="AF12" s="78"/>
      <c r="AG12" s="78"/>
      <c r="AH12" s="78"/>
      <c r="AI12" s="78"/>
      <c r="AJ12" s="78"/>
      <c r="AK12" s="78">
        <v>329147550</v>
      </c>
      <c r="AL12" s="78">
        <v>1350394293</v>
      </c>
      <c r="AM12" s="78"/>
      <c r="AN12" s="78"/>
      <c r="AO12" s="249">
        <f>+AL12/AA12</f>
        <v>0.35988741713531214</v>
      </c>
      <c r="AP12" s="276">
        <f>(L12+R12+X12+AL12)/H12</f>
        <v>0.5108655594129199</v>
      </c>
      <c r="AQ12" s="411"/>
      <c r="AR12" s="397"/>
      <c r="AS12" s="397"/>
      <c r="AT12" s="420"/>
      <c r="AU12" s="420"/>
    </row>
    <row r="13" spans="1:47" s="34" customFormat="1" ht="20.25" customHeight="1">
      <c r="A13" s="400"/>
      <c r="B13" s="402"/>
      <c r="C13" s="405"/>
      <c r="D13" s="408"/>
      <c r="E13" s="503"/>
      <c r="F13" s="503"/>
      <c r="G13" s="268" t="s">
        <v>12</v>
      </c>
      <c r="H13" s="279">
        <f>+H9+H11</f>
        <v>1</v>
      </c>
      <c r="I13" s="79">
        <f>+I9+I11</f>
        <v>0.2</v>
      </c>
      <c r="J13" s="37">
        <f aca="true" t="shared" si="0" ref="J13:L14">+J9+J11</f>
        <v>0.2</v>
      </c>
      <c r="K13" s="79">
        <f t="shared" si="0"/>
        <v>0.2</v>
      </c>
      <c r="L13" s="77">
        <f t="shared" si="0"/>
        <v>0.2</v>
      </c>
      <c r="M13" s="77">
        <f>+M9+M11</f>
        <v>0.65</v>
      </c>
      <c r="N13" s="79">
        <v>0.25</v>
      </c>
      <c r="O13" s="79">
        <v>0.65</v>
      </c>
      <c r="P13" s="79">
        <v>0.65</v>
      </c>
      <c r="Q13" s="79">
        <v>0.65</v>
      </c>
      <c r="R13" s="79">
        <f aca="true" t="shared" si="1" ref="R13:T14">+R9+R11</f>
        <v>0.59</v>
      </c>
      <c r="S13" s="79">
        <f t="shared" si="1"/>
        <v>0.81</v>
      </c>
      <c r="T13" s="79">
        <f t="shared" si="1"/>
        <v>0.81</v>
      </c>
      <c r="U13" s="79">
        <f>+U9+U11</f>
        <v>0.69</v>
      </c>
      <c r="V13" s="79">
        <f>+V9+V11</f>
        <v>0.75</v>
      </c>
      <c r="W13" s="221">
        <f aca="true" t="shared" si="2" ref="W13:W14">+W9+W11</f>
        <v>0.85</v>
      </c>
      <c r="X13" s="79">
        <f aca="true" t="shared" si="3" ref="X13">+AN13</f>
        <v>0</v>
      </c>
      <c r="Y13" s="79">
        <f aca="true" t="shared" si="4" ref="Y13:AA14">+Y9+Y11</f>
        <v>1</v>
      </c>
      <c r="Z13" s="79">
        <f t="shared" si="4"/>
        <v>1</v>
      </c>
      <c r="AA13" s="79">
        <f t="shared" si="4"/>
        <v>1</v>
      </c>
      <c r="AB13" s="79"/>
      <c r="AC13" s="79"/>
      <c r="AD13" s="79"/>
      <c r="AE13" s="79"/>
      <c r="AF13" s="79"/>
      <c r="AG13" s="79"/>
      <c r="AH13" s="79"/>
      <c r="AI13" s="79"/>
      <c r="AJ13" s="79"/>
      <c r="AK13" s="105">
        <f aca="true" t="shared" si="5" ref="AK13:AN14">+AK9+AK11</f>
        <v>0.775</v>
      </c>
      <c r="AL13" s="77">
        <f t="shared" si="5"/>
        <v>0.85</v>
      </c>
      <c r="AM13" s="77">
        <f t="shared" si="5"/>
        <v>0</v>
      </c>
      <c r="AN13" s="77">
        <f t="shared" si="5"/>
        <v>0</v>
      </c>
      <c r="AO13" s="249">
        <f aca="true" t="shared" si="6" ref="AO13:AO16">+AL13/AA13</f>
        <v>0.85</v>
      </c>
      <c r="AP13" s="276">
        <f>+AL13/H13</f>
        <v>0.85</v>
      </c>
      <c r="AQ13" s="411"/>
      <c r="AR13" s="397"/>
      <c r="AS13" s="397"/>
      <c r="AT13" s="420"/>
      <c r="AU13" s="420"/>
    </row>
    <row r="14" spans="1:47" s="5" customFormat="1" ht="20.25" customHeight="1" thickBot="1">
      <c r="A14" s="400"/>
      <c r="B14" s="403"/>
      <c r="C14" s="406"/>
      <c r="D14" s="409"/>
      <c r="E14" s="503"/>
      <c r="F14" s="503"/>
      <c r="G14" s="269" t="s">
        <v>13</v>
      </c>
      <c r="H14" s="280">
        <f>+H10+H12</f>
        <v>10674623316</v>
      </c>
      <c r="I14" s="88">
        <f>+I10+I12</f>
        <v>973165848</v>
      </c>
      <c r="J14" s="70">
        <f t="shared" si="0"/>
        <v>300000000</v>
      </c>
      <c r="K14" s="88">
        <f t="shared" si="0"/>
        <v>976828324</v>
      </c>
      <c r="L14" s="80">
        <f t="shared" si="0"/>
        <v>973165848</v>
      </c>
      <c r="M14" s="80">
        <f>+M10+M12</f>
        <v>1504165848</v>
      </c>
      <c r="N14" s="88">
        <v>1556129504</v>
      </c>
      <c r="O14" s="88">
        <v>1504165848</v>
      </c>
      <c r="P14" s="88">
        <v>1504165848</v>
      </c>
      <c r="Q14" s="88">
        <v>1504165848</v>
      </c>
      <c r="R14" s="88">
        <f t="shared" si="1"/>
        <v>1336075907</v>
      </c>
      <c r="S14" s="88">
        <f t="shared" si="1"/>
        <v>2143779538</v>
      </c>
      <c r="T14" s="88">
        <f t="shared" si="1"/>
        <v>2143779538</v>
      </c>
      <c r="U14" s="88">
        <f>+U10+U12</f>
        <v>858779538</v>
      </c>
      <c r="V14" s="88">
        <f>+V10+V12</f>
        <v>2856254538</v>
      </c>
      <c r="W14" s="228">
        <f t="shared" si="2"/>
        <v>4183045257</v>
      </c>
      <c r="X14" s="80">
        <f>X10+X12</f>
        <v>4075217713</v>
      </c>
      <c r="Y14" s="88">
        <f t="shared" si="4"/>
        <v>4199697986</v>
      </c>
      <c r="Z14" s="88">
        <f t="shared" si="4"/>
        <v>4199697986</v>
      </c>
      <c r="AA14" s="88">
        <f t="shared" si="4"/>
        <v>4290163848</v>
      </c>
      <c r="AB14" s="88"/>
      <c r="AC14" s="88"/>
      <c r="AD14" s="88"/>
      <c r="AE14" s="88"/>
      <c r="AF14" s="88"/>
      <c r="AG14" s="88"/>
      <c r="AH14" s="88"/>
      <c r="AI14" s="88"/>
      <c r="AJ14" s="88"/>
      <c r="AK14" s="80">
        <f t="shared" si="5"/>
        <v>350599950</v>
      </c>
      <c r="AL14" s="80">
        <f>+AL10+AL12</f>
        <v>1453092454</v>
      </c>
      <c r="AM14" s="80">
        <f t="shared" si="5"/>
        <v>0</v>
      </c>
      <c r="AN14" s="80">
        <f t="shared" si="5"/>
        <v>0</v>
      </c>
      <c r="AO14" s="281">
        <f t="shared" si="6"/>
        <v>0.33870325364785464</v>
      </c>
      <c r="AP14" s="282">
        <f>(L14+R14+X14+AL14)/H14</f>
        <v>0.7342228095536106</v>
      </c>
      <c r="AQ14" s="412"/>
      <c r="AR14" s="398"/>
      <c r="AS14" s="398"/>
      <c r="AT14" s="421"/>
      <c r="AU14" s="421"/>
    </row>
    <row r="15" spans="1:47" s="5" customFormat="1" ht="17.25" customHeight="1">
      <c r="A15" s="400"/>
      <c r="B15" s="416">
        <v>2</v>
      </c>
      <c r="C15" s="413" t="s">
        <v>83</v>
      </c>
      <c r="D15" s="407" t="s">
        <v>84</v>
      </c>
      <c r="E15" s="503"/>
      <c r="F15" s="503"/>
      <c r="G15" s="266" t="s">
        <v>8</v>
      </c>
      <c r="H15" s="283">
        <v>5</v>
      </c>
      <c r="I15" s="101">
        <v>1</v>
      </c>
      <c r="J15" s="38">
        <v>1</v>
      </c>
      <c r="K15" s="81">
        <v>1</v>
      </c>
      <c r="L15" s="284">
        <v>0.6</v>
      </c>
      <c r="M15" s="284">
        <v>1</v>
      </c>
      <c r="N15" s="81">
        <v>1</v>
      </c>
      <c r="O15" s="81">
        <v>1</v>
      </c>
      <c r="P15" s="81">
        <v>1</v>
      </c>
      <c r="Q15" s="81">
        <v>1</v>
      </c>
      <c r="R15" s="81">
        <v>1</v>
      </c>
      <c r="S15" s="81">
        <v>1</v>
      </c>
      <c r="T15" s="81">
        <v>1</v>
      </c>
      <c r="U15" s="81">
        <v>1</v>
      </c>
      <c r="V15" s="81">
        <v>1</v>
      </c>
      <c r="W15" s="222">
        <v>1</v>
      </c>
      <c r="X15" s="81">
        <v>1</v>
      </c>
      <c r="Y15" s="81">
        <v>1</v>
      </c>
      <c r="Z15" s="285">
        <v>2</v>
      </c>
      <c r="AA15" s="285">
        <v>2</v>
      </c>
      <c r="AB15" s="285"/>
      <c r="AC15" s="285"/>
      <c r="AD15" s="285"/>
      <c r="AE15" s="285"/>
      <c r="AF15" s="285"/>
      <c r="AG15" s="81"/>
      <c r="AH15" s="81"/>
      <c r="AI15" s="81"/>
      <c r="AJ15" s="81"/>
      <c r="AK15" s="286">
        <v>0.4</v>
      </c>
      <c r="AL15" s="286">
        <v>0.4</v>
      </c>
      <c r="AM15" s="286"/>
      <c r="AN15" s="284"/>
      <c r="AO15" s="273">
        <f t="shared" si="6"/>
        <v>0.2</v>
      </c>
      <c r="AP15" s="287">
        <f>(L15+R15+R17+X15+AL15)/H15</f>
        <v>0.6799999999999999</v>
      </c>
      <c r="AQ15" s="410" t="s">
        <v>253</v>
      </c>
      <c r="AR15" s="396" t="s">
        <v>246</v>
      </c>
      <c r="AS15" s="439" t="s">
        <v>246</v>
      </c>
      <c r="AT15" s="469" t="s">
        <v>153</v>
      </c>
      <c r="AU15" s="469" t="s">
        <v>154</v>
      </c>
    </row>
    <row r="16" spans="1:47" s="5" customFormat="1" ht="17.25" customHeight="1">
      <c r="A16" s="400"/>
      <c r="B16" s="417"/>
      <c r="C16" s="414"/>
      <c r="D16" s="408"/>
      <c r="E16" s="503"/>
      <c r="F16" s="503"/>
      <c r="G16" s="267" t="s">
        <v>9</v>
      </c>
      <c r="H16" s="275">
        <f>L16+R16+X16+AA16</f>
        <v>463419683</v>
      </c>
      <c r="I16" s="85">
        <v>250000000</v>
      </c>
      <c r="J16" s="67">
        <v>124000000</v>
      </c>
      <c r="K16" s="86">
        <f>85595420+38404580</f>
        <v>124000000</v>
      </c>
      <c r="L16" s="41">
        <v>110575745</v>
      </c>
      <c r="M16" s="41">
        <v>155000000</v>
      </c>
      <c r="N16" s="76">
        <v>155000000</v>
      </c>
      <c r="O16" s="76">
        <v>155000000</v>
      </c>
      <c r="P16" s="76">
        <v>155000000</v>
      </c>
      <c r="Q16" s="76">
        <v>155000000</v>
      </c>
      <c r="R16" s="76">
        <v>29234500</v>
      </c>
      <c r="S16" s="76">
        <v>115000000</v>
      </c>
      <c r="T16" s="76">
        <v>115000000</v>
      </c>
      <c r="U16" s="76">
        <v>115000000</v>
      </c>
      <c r="V16" s="76">
        <v>115000000</v>
      </c>
      <c r="W16" s="215">
        <v>148583000</v>
      </c>
      <c r="X16" s="253">
        <v>142270558</v>
      </c>
      <c r="Y16" s="76">
        <v>181338880</v>
      </c>
      <c r="Z16" s="76">
        <v>181338880</v>
      </c>
      <c r="AA16" s="254">
        <v>181338880</v>
      </c>
      <c r="AB16" s="254"/>
      <c r="AC16" s="254"/>
      <c r="AD16" s="254"/>
      <c r="AE16" s="254"/>
      <c r="AF16" s="254"/>
      <c r="AG16" s="76"/>
      <c r="AH16" s="76"/>
      <c r="AI16" s="76"/>
      <c r="AJ16" s="76"/>
      <c r="AK16" s="41">
        <v>0</v>
      </c>
      <c r="AL16" s="41">
        <f>25065000+7250000</f>
        <v>32315000</v>
      </c>
      <c r="AM16" s="41"/>
      <c r="AN16" s="41"/>
      <c r="AO16" s="249">
        <f t="shared" si="6"/>
        <v>0.1782022696952799</v>
      </c>
      <c r="AP16" s="288">
        <f>(L16+R16+X16+AL16)/H16</f>
        <v>0.6784256572028253</v>
      </c>
      <c r="AQ16" s="411"/>
      <c r="AR16" s="397"/>
      <c r="AS16" s="440"/>
      <c r="AT16" s="470"/>
      <c r="AU16" s="470"/>
    </row>
    <row r="17" spans="1:47" s="5" customFormat="1" ht="17.25" customHeight="1">
      <c r="A17" s="400"/>
      <c r="B17" s="417"/>
      <c r="C17" s="414"/>
      <c r="D17" s="408"/>
      <c r="E17" s="503"/>
      <c r="F17" s="503"/>
      <c r="G17" s="268" t="s">
        <v>10</v>
      </c>
      <c r="H17" s="289">
        <v>0</v>
      </c>
      <c r="I17" s="198"/>
      <c r="J17" s="198"/>
      <c r="K17" s="198"/>
      <c r="L17" s="199"/>
      <c r="M17" s="103">
        <v>0.4</v>
      </c>
      <c r="N17" s="119">
        <v>0.4</v>
      </c>
      <c r="O17" s="120">
        <v>0.4</v>
      </c>
      <c r="P17" s="120">
        <v>0.4</v>
      </c>
      <c r="Q17" s="120">
        <v>0.4</v>
      </c>
      <c r="R17" s="120">
        <v>0.4</v>
      </c>
      <c r="S17" s="64">
        <v>0</v>
      </c>
      <c r="T17" s="64">
        <v>0</v>
      </c>
      <c r="U17" s="64">
        <v>0</v>
      </c>
      <c r="V17" s="64">
        <v>0</v>
      </c>
      <c r="W17" s="223"/>
      <c r="X17" s="198"/>
      <c r="Y17" s="256"/>
      <c r="Z17" s="256"/>
      <c r="AA17" s="256"/>
      <c r="AB17" s="256"/>
      <c r="AC17" s="256"/>
      <c r="AD17" s="256"/>
      <c r="AE17" s="256"/>
      <c r="AF17" s="256"/>
      <c r="AG17" s="256"/>
      <c r="AH17" s="256"/>
      <c r="AI17" s="256"/>
      <c r="AJ17" s="256"/>
      <c r="AK17" s="256"/>
      <c r="AL17" s="256"/>
      <c r="AM17" s="256"/>
      <c r="AN17" s="256"/>
      <c r="AO17" s="256"/>
      <c r="AP17" s="290"/>
      <c r="AQ17" s="411"/>
      <c r="AR17" s="397"/>
      <c r="AS17" s="440"/>
      <c r="AT17" s="470"/>
      <c r="AU17" s="470"/>
    </row>
    <row r="18" spans="1:47" s="5" customFormat="1" ht="17.25" customHeight="1">
      <c r="A18" s="400"/>
      <c r="B18" s="417"/>
      <c r="C18" s="414"/>
      <c r="D18" s="408"/>
      <c r="E18" s="503"/>
      <c r="F18" s="503"/>
      <c r="G18" s="267" t="s">
        <v>11</v>
      </c>
      <c r="H18" s="275">
        <f>L18+R18+X18+AA18</f>
        <v>200102087</v>
      </c>
      <c r="I18" s="198"/>
      <c r="J18" s="198"/>
      <c r="K18" s="198"/>
      <c r="L18" s="195"/>
      <c r="M18" s="41">
        <v>80302963</v>
      </c>
      <c r="N18" s="83">
        <v>28339305</v>
      </c>
      <c r="O18" s="83">
        <v>80302963</v>
      </c>
      <c r="P18" s="83">
        <v>80302963</v>
      </c>
      <c r="Q18" s="83">
        <v>80302963</v>
      </c>
      <c r="R18" s="83">
        <v>80302963</v>
      </c>
      <c r="S18" s="83">
        <v>1190467</v>
      </c>
      <c r="T18" s="83">
        <v>0</v>
      </c>
      <c r="U18" s="83">
        <v>0</v>
      </c>
      <c r="V18" s="83">
        <v>0</v>
      </c>
      <c r="W18" s="224"/>
      <c r="X18" s="198"/>
      <c r="Y18" s="83">
        <v>119799124</v>
      </c>
      <c r="Z18" s="83">
        <v>119799124</v>
      </c>
      <c r="AA18" s="83">
        <v>119799124</v>
      </c>
      <c r="AB18" s="83"/>
      <c r="AC18" s="83"/>
      <c r="AD18" s="83"/>
      <c r="AE18" s="83"/>
      <c r="AF18" s="83"/>
      <c r="AG18" s="83"/>
      <c r="AH18" s="83"/>
      <c r="AI18" s="83"/>
      <c r="AJ18" s="83"/>
      <c r="AK18" s="41">
        <v>24710582</v>
      </c>
      <c r="AL18" s="41">
        <v>101338432</v>
      </c>
      <c r="AM18" s="41">
        <v>0</v>
      </c>
      <c r="AN18" s="41">
        <v>0</v>
      </c>
      <c r="AO18" s="252">
        <f>+AL18/AA18</f>
        <v>0.8459029466692929</v>
      </c>
      <c r="AP18" s="276">
        <f>(L18+R18+X18+AL18)/H18</f>
        <v>0.9077436308797718</v>
      </c>
      <c r="AQ18" s="411"/>
      <c r="AR18" s="397"/>
      <c r="AS18" s="440"/>
      <c r="AT18" s="470"/>
      <c r="AU18" s="470"/>
    </row>
    <row r="19" spans="1:47" s="5" customFormat="1" ht="17.25" customHeight="1">
      <c r="A19" s="400"/>
      <c r="B19" s="417"/>
      <c r="C19" s="414"/>
      <c r="D19" s="408"/>
      <c r="E19" s="503"/>
      <c r="F19" s="503"/>
      <c r="G19" s="268" t="s">
        <v>12</v>
      </c>
      <c r="H19" s="291">
        <f>+H15+H17</f>
        <v>5</v>
      </c>
      <c r="I19" s="84">
        <f>+I15+I17</f>
        <v>1</v>
      </c>
      <c r="J19" s="68">
        <f aca="true" t="shared" si="7" ref="J19:L20">+J15+J17</f>
        <v>1</v>
      </c>
      <c r="K19" s="84">
        <f t="shared" si="7"/>
        <v>1</v>
      </c>
      <c r="L19" s="82">
        <f t="shared" si="7"/>
        <v>0.6</v>
      </c>
      <c r="M19" s="104">
        <f>+M15+M17</f>
        <v>1.4</v>
      </c>
      <c r="N19" s="121">
        <v>1.4</v>
      </c>
      <c r="O19" s="121">
        <v>1.4</v>
      </c>
      <c r="P19" s="121">
        <v>1.4</v>
      </c>
      <c r="Q19" s="121">
        <v>1.4</v>
      </c>
      <c r="R19" s="121">
        <v>1.4</v>
      </c>
      <c r="S19" s="84">
        <f aca="true" t="shared" si="8" ref="R19:W20">+S15+S17</f>
        <v>1</v>
      </c>
      <c r="T19" s="84">
        <f t="shared" si="8"/>
        <v>1</v>
      </c>
      <c r="U19" s="84">
        <f t="shared" si="8"/>
        <v>1</v>
      </c>
      <c r="V19" s="84">
        <f t="shared" si="8"/>
        <v>1</v>
      </c>
      <c r="W19" s="225">
        <f t="shared" si="8"/>
        <v>1</v>
      </c>
      <c r="X19" s="253">
        <f>X15</f>
        <v>1</v>
      </c>
      <c r="Y19" s="257">
        <f aca="true" t="shared" si="9" ref="Y19:AA20">+Y15+Y17</f>
        <v>1</v>
      </c>
      <c r="Z19" s="257">
        <f t="shared" si="9"/>
        <v>2</v>
      </c>
      <c r="AA19" s="257">
        <f t="shared" si="9"/>
        <v>2</v>
      </c>
      <c r="AB19" s="257"/>
      <c r="AC19" s="257"/>
      <c r="AD19" s="257"/>
      <c r="AE19" s="257"/>
      <c r="AF19" s="257"/>
      <c r="AG19" s="257"/>
      <c r="AH19" s="257"/>
      <c r="AI19" s="257"/>
      <c r="AJ19" s="257"/>
      <c r="AK19" s="82">
        <f>+AK15+AK17</f>
        <v>0.4</v>
      </c>
      <c r="AL19" s="82">
        <f aca="true" t="shared" si="10" ref="AL19:AN19">+AL15+AL17</f>
        <v>0.4</v>
      </c>
      <c r="AM19" s="82">
        <f t="shared" si="10"/>
        <v>0</v>
      </c>
      <c r="AN19" s="82">
        <f t="shared" si="10"/>
        <v>0</v>
      </c>
      <c r="AO19" s="252">
        <f>+AL19/AA19</f>
        <v>0.2</v>
      </c>
      <c r="AP19" s="292">
        <f>(L19+R19+X19+AL19)/H19</f>
        <v>0.6799999999999999</v>
      </c>
      <c r="AQ19" s="411"/>
      <c r="AR19" s="397"/>
      <c r="AS19" s="440"/>
      <c r="AT19" s="470"/>
      <c r="AU19" s="470"/>
    </row>
    <row r="20" spans="1:47" s="5" customFormat="1" ht="17.25" customHeight="1" thickBot="1">
      <c r="A20" s="400"/>
      <c r="B20" s="428"/>
      <c r="C20" s="446"/>
      <c r="D20" s="442"/>
      <c r="E20" s="503"/>
      <c r="F20" s="503"/>
      <c r="G20" s="269" t="s">
        <v>13</v>
      </c>
      <c r="H20" s="280">
        <f>+H16+H18</f>
        <v>663521770</v>
      </c>
      <c r="I20" s="293">
        <f>+I16+I18</f>
        <v>250000000</v>
      </c>
      <c r="J20" s="294">
        <f t="shared" si="7"/>
        <v>124000000</v>
      </c>
      <c r="K20" s="293">
        <f t="shared" si="7"/>
        <v>124000000</v>
      </c>
      <c r="L20" s="80">
        <f t="shared" si="7"/>
        <v>110575745</v>
      </c>
      <c r="M20" s="80">
        <f>+M16+M18</f>
        <v>235302963</v>
      </c>
      <c r="N20" s="293">
        <v>183339305</v>
      </c>
      <c r="O20" s="293">
        <v>235302963</v>
      </c>
      <c r="P20" s="293">
        <v>235302963</v>
      </c>
      <c r="Q20" s="293">
        <v>235302963</v>
      </c>
      <c r="R20" s="293">
        <f t="shared" si="8"/>
        <v>109537463</v>
      </c>
      <c r="S20" s="293">
        <f t="shared" si="8"/>
        <v>116190467</v>
      </c>
      <c r="T20" s="293">
        <f t="shared" si="8"/>
        <v>115000000</v>
      </c>
      <c r="U20" s="293">
        <f t="shared" si="8"/>
        <v>115000000</v>
      </c>
      <c r="V20" s="293">
        <f t="shared" si="8"/>
        <v>115000000</v>
      </c>
      <c r="W20" s="295">
        <f t="shared" si="8"/>
        <v>148583000</v>
      </c>
      <c r="X20" s="90">
        <f>+X16+X18</f>
        <v>142270558</v>
      </c>
      <c r="Y20" s="88">
        <f t="shared" si="9"/>
        <v>301138004</v>
      </c>
      <c r="Z20" s="88">
        <f t="shared" si="9"/>
        <v>301138004</v>
      </c>
      <c r="AA20" s="88">
        <f t="shared" si="9"/>
        <v>301138004</v>
      </c>
      <c r="AB20" s="88"/>
      <c r="AC20" s="88"/>
      <c r="AD20" s="88"/>
      <c r="AE20" s="88"/>
      <c r="AF20" s="88"/>
      <c r="AG20" s="88"/>
      <c r="AH20" s="88"/>
      <c r="AI20" s="88"/>
      <c r="AJ20" s="88"/>
      <c r="AK20" s="80">
        <f>+AK16+AK18</f>
        <v>24710582</v>
      </c>
      <c r="AL20" s="80">
        <f>+AL16+AL18</f>
        <v>133653432</v>
      </c>
      <c r="AM20" s="80">
        <f>+AM16+AM18</f>
        <v>0</v>
      </c>
      <c r="AN20" s="80">
        <f>+AN16+AN18</f>
        <v>0</v>
      </c>
      <c r="AO20" s="296">
        <f>+AL20/AA20</f>
        <v>0.44382784711557033</v>
      </c>
      <c r="AP20" s="282">
        <f>(L20+R20+X20+AL20)/H20</f>
        <v>0.7475824011019262</v>
      </c>
      <c r="AQ20" s="412"/>
      <c r="AR20" s="398"/>
      <c r="AS20" s="441"/>
      <c r="AT20" s="471"/>
      <c r="AU20" s="471"/>
    </row>
    <row r="21" spans="1:47" s="5" customFormat="1" ht="17.25" customHeight="1">
      <c r="A21" s="400"/>
      <c r="B21" s="416">
        <v>3</v>
      </c>
      <c r="C21" s="413" t="s">
        <v>85</v>
      </c>
      <c r="D21" s="407" t="s">
        <v>82</v>
      </c>
      <c r="E21" s="503"/>
      <c r="F21" s="503"/>
      <c r="G21" s="266" t="s">
        <v>8</v>
      </c>
      <c r="H21" s="322">
        <v>0.25</v>
      </c>
      <c r="I21" s="87">
        <v>5</v>
      </c>
      <c r="J21" s="69">
        <v>5</v>
      </c>
      <c r="K21" s="87">
        <v>5</v>
      </c>
      <c r="L21" s="298">
        <v>5</v>
      </c>
      <c r="M21" s="298">
        <v>10</v>
      </c>
      <c r="N21" s="87">
        <v>10</v>
      </c>
      <c r="O21" s="87">
        <v>10</v>
      </c>
      <c r="P21" s="87">
        <v>10</v>
      </c>
      <c r="Q21" s="87">
        <v>10</v>
      </c>
      <c r="R21" s="87">
        <v>10</v>
      </c>
      <c r="S21" s="87">
        <v>15</v>
      </c>
      <c r="T21" s="87">
        <v>15</v>
      </c>
      <c r="U21" s="87">
        <v>15</v>
      </c>
      <c r="V21" s="87">
        <v>15</v>
      </c>
      <c r="W21" s="218">
        <v>15</v>
      </c>
      <c r="X21" s="87">
        <v>15</v>
      </c>
      <c r="Y21" s="87">
        <v>20</v>
      </c>
      <c r="Z21" s="299">
        <v>25</v>
      </c>
      <c r="AA21" s="39">
        <v>0.25</v>
      </c>
      <c r="AB21" s="87"/>
      <c r="AC21" s="87"/>
      <c r="AD21" s="87"/>
      <c r="AE21" s="87"/>
      <c r="AF21" s="87"/>
      <c r="AG21" s="87"/>
      <c r="AH21" s="87"/>
      <c r="AI21" s="87"/>
      <c r="AJ21" s="87"/>
      <c r="AK21" s="299">
        <v>17.5</v>
      </c>
      <c r="AL21" s="40">
        <v>0.2</v>
      </c>
      <c r="AM21" s="284"/>
      <c r="AN21" s="286"/>
      <c r="AO21" s="273">
        <f>+AL21/AA21</f>
        <v>0.8</v>
      </c>
      <c r="AP21" s="274">
        <f>+AL21/H21</f>
        <v>0.8</v>
      </c>
      <c r="AQ21" s="410" t="s">
        <v>245</v>
      </c>
      <c r="AR21" s="396" t="s">
        <v>246</v>
      </c>
      <c r="AS21" s="396" t="s">
        <v>246</v>
      </c>
      <c r="AT21" s="419" t="s">
        <v>156</v>
      </c>
      <c r="AU21" s="419" t="s">
        <v>155</v>
      </c>
    </row>
    <row r="22" spans="1:47" s="5" customFormat="1" ht="17.25" customHeight="1">
      <c r="A22" s="400"/>
      <c r="B22" s="417"/>
      <c r="C22" s="414"/>
      <c r="D22" s="408"/>
      <c r="E22" s="503"/>
      <c r="F22" s="503"/>
      <c r="G22" s="267" t="s">
        <v>9</v>
      </c>
      <c r="H22" s="275">
        <f>L22+R22+X22+AA22</f>
        <v>206493359</v>
      </c>
      <c r="I22" s="76">
        <v>66493359</v>
      </c>
      <c r="J22" s="36">
        <v>70000000</v>
      </c>
      <c r="K22" s="76">
        <v>70000000</v>
      </c>
      <c r="L22" s="41">
        <v>66493359</v>
      </c>
      <c r="M22" s="41">
        <v>30000000</v>
      </c>
      <c r="N22" s="76">
        <v>30000000</v>
      </c>
      <c r="O22" s="76">
        <v>30000000</v>
      </c>
      <c r="P22" s="76">
        <v>30000000</v>
      </c>
      <c r="Q22" s="76">
        <v>30000000</v>
      </c>
      <c r="R22" s="191">
        <v>30000000</v>
      </c>
      <c r="S22" s="76">
        <v>50000000</v>
      </c>
      <c r="T22" s="76">
        <v>50000000</v>
      </c>
      <c r="U22" s="76">
        <v>50000000</v>
      </c>
      <c r="V22" s="76">
        <v>50000000</v>
      </c>
      <c r="W22" s="215">
        <v>50000000</v>
      </c>
      <c r="X22" s="76">
        <v>50000000</v>
      </c>
      <c r="Y22" s="76">
        <v>60000000</v>
      </c>
      <c r="Z22" s="76">
        <v>60000000</v>
      </c>
      <c r="AA22" s="76">
        <v>60000000</v>
      </c>
      <c r="AB22" s="76"/>
      <c r="AC22" s="76"/>
      <c r="AD22" s="76"/>
      <c r="AE22" s="76"/>
      <c r="AF22" s="41"/>
      <c r="AG22" s="41">
        <v>0</v>
      </c>
      <c r="AH22" s="41">
        <v>0</v>
      </c>
      <c r="AI22" s="41">
        <v>0</v>
      </c>
      <c r="AJ22" s="41">
        <v>0</v>
      </c>
      <c r="AK22" s="41">
        <v>0</v>
      </c>
      <c r="AL22" s="41">
        <v>45000000</v>
      </c>
      <c r="AM22" s="41">
        <v>0</v>
      </c>
      <c r="AN22" s="41"/>
      <c r="AO22" s="249">
        <f>+AL22/AA22</f>
        <v>0.75</v>
      </c>
      <c r="AP22" s="276">
        <f>(L22+R22+X22+AL22)/H22</f>
        <v>0.9273584386798609</v>
      </c>
      <c r="AQ22" s="411"/>
      <c r="AR22" s="397"/>
      <c r="AS22" s="397"/>
      <c r="AT22" s="420"/>
      <c r="AU22" s="420"/>
    </row>
    <row r="23" spans="1:47" s="5" customFormat="1" ht="17.25" customHeight="1">
      <c r="A23" s="400"/>
      <c r="B23" s="417"/>
      <c r="C23" s="414"/>
      <c r="D23" s="408"/>
      <c r="E23" s="503"/>
      <c r="F23" s="503"/>
      <c r="G23" s="268" t="s">
        <v>10</v>
      </c>
      <c r="H23" s="277"/>
      <c r="I23" s="193"/>
      <c r="J23" s="193"/>
      <c r="K23" s="193"/>
      <c r="L23" s="199"/>
      <c r="M23" s="199"/>
      <c r="N23" s="193"/>
      <c r="O23" s="193"/>
      <c r="P23" s="193"/>
      <c r="Q23" s="193"/>
      <c r="R23" s="193"/>
      <c r="S23" s="193"/>
      <c r="T23" s="193"/>
      <c r="U23" s="193"/>
      <c r="V23" s="193"/>
      <c r="W23" s="216"/>
      <c r="X23" s="193"/>
      <c r="Y23" s="193"/>
      <c r="Z23" s="193"/>
      <c r="AA23" s="193"/>
      <c r="AB23" s="193"/>
      <c r="AC23" s="193"/>
      <c r="AD23" s="193"/>
      <c r="AE23" s="193"/>
      <c r="AF23" s="193"/>
      <c r="AG23" s="193"/>
      <c r="AH23" s="193"/>
      <c r="AI23" s="193"/>
      <c r="AJ23" s="193"/>
      <c r="AK23" s="193"/>
      <c r="AL23" s="193"/>
      <c r="AM23" s="193"/>
      <c r="AN23" s="193"/>
      <c r="AO23" s="251"/>
      <c r="AP23" s="278"/>
      <c r="AQ23" s="411"/>
      <c r="AR23" s="397"/>
      <c r="AS23" s="397"/>
      <c r="AT23" s="420"/>
      <c r="AU23" s="420"/>
    </row>
    <row r="24" spans="1:47" s="5" customFormat="1" ht="17.25" customHeight="1">
      <c r="A24" s="400"/>
      <c r="B24" s="417"/>
      <c r="C24" s="414"/>
      <c r="D24" s="408"/>
      <c r="E24" s="503"/>
      <c r="F24" s="503"/>
      <c r="G24" s="267" t="s">
        <v>11</v>
      </c>
      <c r="H24" s="275">
        <f>L24+R24+X24+AA24</f>
        <v>101504978</v>
      </c>
      <c r="I24" s="193"/>
      <c r="J24" s="193"/>
      <c r="K24" s="193"/>
      <c r="L24" s="195"/>
      <c r="M24" s="41">
        <v>21511408</v>
      </c>
      <c r="N24" s="76">
        <v>40300517</v>
      </c>
      <c r="O24" s="76">
        <v>21511408</v>
      </c>
      <c r="P24" s="76">
        <v>21511408</v>
      </c>
      <c r="Q24" s="76">
        <v>21511408</v>
      </c>
      <c r="R24" s="76">
        <v>21511408</v>
      </c>
      <c r="S24" s="76">
        <v>29994052</v>
      </c>
      <c r="T24" s="76">
        <v>29994052</v>
      </c>
      <c r="U24" s="76">
        <v>29994052</v>
      </c>
      <c r="V24" s="76">
        <v>29994052</v>
      </c>
      <c r="W24" s="215">
        <v>29994052</v>
      </c>
      <c r="X24" s="76">
        <v>29993570</v>
      </c>
      <c r="Y24" s="76">
        <v>50000000</v>
      </c>
      <c r="Z24" s="76">
        <v>50000000</v>
      </c>
      <c r="AA24" s="76">
        <v>50000000</v>
      </c>
      <c r="AB24" s="76"/>
      <c r="AC24" s="76"/>
      <c r="AD24" s="76"/>
      <c r="AE24" s="76"/>
      <c r="AF24" s="76"/>
      <c r="AG24" s="76"/>
      <c r="AH24" s="76"/>
      <c r="AI24" s="76"/>
      <c r="AJ24" s="76"/>
      <c r="AK24" s="41">
        <v>0</v>
      </c>
      <c r="AL24" s="211">
        <v>50000000</v>
      </c>
      <c r="AM24" s="41"/>
      <c r="AN24" s="41"/>
      <c r="AO24" s="249">
        <f>+AL24/AA24</f>
        <v>1</v>
      </c>
      <c r="AP24" s="276">
        <f>(L24+R24+X24+AL24)/H24</f>
        <v>1</v>
      </c>
      <c r="AQ24" s="411"/>
      <c r="AR24" s="397"/>
      <c r="AS24" s="397"/>
      <c r="AT24" s="420"/>
      <c r="AU24" s="420"/>
    </row>
    <row r="25" spans="1:47" s="5" customFormat="1" ht="17.25" customHeight="1">
      <c r="A25" s="400"/>
      <c r="B25" s="417"/>
      <c r="C25" s="414"/>
      <c r="D25" s="408"/>
      <c r="E25" s="503"/>
      <c r="F25" s="503"/>
      <c r="G25" s="268" t="s">
        <v>12</v>
      </c>
      <c r="H25" s="279">
        <f>+H21+H23</f>
        <v>0.25</v>
      </c>
      <c r="I25" s="76">
        <f>+I21+I23</f>
        <v>5</v>
      </c>
      <c r="J25" s="36">
        <f aca="true" t="shared" si="11" ref="J25:L26">+J21+J23</f>
        <v>5</v>
      </c>
      <c r="K25" s="76">
        <f t="shared" si="11"/>
        <v>5</v>
      </c>
      <c r="L25" s="82">
        <f t="shared" si="11"/>
        <v>5</v>
      </c>
      <c r="M25" s="82">
        <f>+M21+M23</f>
        <v>10</v>
      </c>
      <c r="N25" s="76">
        <v>10</v>
      </c>
      <c r="O25" s="76">
        <v>10</v>
      </c>
      <c r="P25" s="76">
        <v>10</v>
      </c>
      <c r="Q25" s="76">
        <v>10</v>
      </c>
      <c r="R25" s="76">
        <f aca="true" t="shared" si="12" ref="R25:W26">+R21+R23</f>
        <v>10</v>
      </c>
      <c r="S25" s="76">
        <f t="shared" si="12"/>
        <v>15</v>
      </c>
      <c r="T25" s="76">
        <f t="shared" si="12"/>
        <v>15</v>
      </c>
      <c r="U25" s="76">
        <f t="shared" si="12"/>
        <v>15</v>
      </c>
      <c r="V25" s="76" t="s">
        <v>163</v>
      </c>
      <c r="W25" s="215">
        <f aca="true" t="shared" si="13" ref="W25">+W21+W23</f>
        <v>15</v>
      </c>
      <c r="X25" s="76">
        <f aca="true" t="shared" si="14" ref="X25">+AN25</f>
        <v>0</v>
      </c>
      <c r="Y25" s="76">
        <f aca="true" t="shared" si="15" ref="Y25:AA26">+Y21+Y23</f>
        <v>20</v>
      </c>
      <c r="Z25" s="76">
        <f t="shared" si="15"/>
        <v>25</v>
      </c>
      <c r="AA25" s="76">
        <f t="shared" si="15"/>
        <v>0.25</v>
      </c>
      <c r="AB25" s="76">
        <f aca="true" t="shared" si="16" ref="AB25:AK25">+AB21+AB23</f>
        <v>0</v>
      </c>
      <c r="AC25" s="76">
        <f t="shared" si="16"/>
        <v>0</v>
      </c>
      <c r="AD25" s="76">
        <f t="shared" si="16"/>
        <v>0</v>
      </c>
      <c r="AE25" s="76">
        <f t="shared" si="16"/>
        <v>0</v>
      </c>
      <c r="AF25" s="76">
        <f t="shared" si="16"/>
        <v>0</v>
      </c>
      <c r="AG25" s="76">
        <f t="shared" si="16"/>
        <v>0</v>
      </c>
      <c r="AH25" s="76">
        <f t="shared" si="16"/>
        <v>0</v>
      </c>
      <c r="AI25" s="76">
        <f t="shared" si="16"/>
        <v>0</v>
      </c>
      <c r="AJ25" s="76">
        <f t="shared" si="16"/>
        <v>0</v>
      </c>
      <c r="AK25" s="102">
        <f t="shared" si="16"/>
        <v>17.5</v>
      </c>
      <c r="AL25" s="77">
        <f>+AL21+AL23</f>
        <v>0.2</v>
      </c>
      <c r="AM25" s="82">
        <f aca="true" t="shared" si="17" ref="AK25:AN26">+AM21+AM23</f>
        <v>0</v>
      </c>
      <c r="AN25" s="82">
        <f t="shared" si="17"/>
        <v>0</v>
      </c>
      <c r="AO25" s="249">
        <f>+AL25/AA25</f>
        <v>0.8</v>
      </c>
      <c r="AP25" s="276">
        <f>+AL25/H25</f>
        <v>0.8</v>
      </c>
      <c r="AQ25" s="411"/>
      <c r="AR25" s="397"/>
      <c r="AS25" s="397"/>
      <c r="AT25" s="420"/>
      <c r="AU25" s="420"/>
    </row>
    <row r="26" spans="1:47" s="5" customFormat="1" ht="17.25" customHeight="1" thickBot="1">
      <c r="A26" s="400"/>
      <c r="B26" s="418"/>
      <c r="C26" s="415"/>
      <c r="D26" s="409"/>
      <c r="E26" s="503"/>
      <c r="F26" s="503"/>
      <c r="G26" s="269" t="s">
        <v>13</v>
      </c>
      <c r="H26" s="280">
        <f>+H22+H24</f>
        <v>307998337</v>
      </c>
      <c r="I26" s="88">
        <f>+I22+I24</f>
        <v>66493359</v>
      </c>
      <c r="J26" s="70">
        <f t="shared" si="11"/>
        <v>70000000</v>
      </c>
      <c r="K26" s="88">
        <f t="shared" si="11"/>
        <v>70000000</v>
      </c>
      <c r="L26" s="80">
        <f t="shared" si="11"/>
        <v>66493359</v>
      </c>
      <c r="M26" s="80">
        <f>+M22+M24</f>
        <v>51511408</v>
      </c>
      <c r="N26" s="88">
        <v>70300517</v>
      </c>
      <c r="O26" s="88">
        <v>51511408</v>
      </c>
      <c r="P26" s="88">
        <v>51511408</v>
      </c>
      <c r="Q26" s="88">
        <v>51511408</v>
      </c>
      <c r="R26" s="88">
        <f t="shared" si="12"/>
        <v>51511408</v>
      </c>
      <c r="S26" s="88">
        <f t="shared" si="12"/>
        <v>79994052</v>
      </c>
      <c r="T26" s="88">
        <f t="shared" si="12"/>
        <v>79994052</v>
      </c>
      <c r="U26" s="88">
        <f t="shared" si="12"/>
        <v>79994052</v>
      </c>
      <c r="V26" s="88">
        <f t="shared" si="12"/>
        <v>79994052</v>
      </c>
      <c r="W26" s="228">
        <f t="shared" si="12"/>
        <v>79994052</v>
      </c>
      <c r="X26" s="88">
        <f>X22+X24</f>
        <v>79993570</v>
      </c>
      <c r="Y26" s="88">
        <f t="shared" si="15"/>
        <v>110000000</v>
      </c>
      <c r="Z26" s="88">
        <f t="shared" si="15"/>
        <v>110000000</v>
      </c>
      <c r="AA26" s="88">
        <f t="shared" si="15"/>
        <v>110000000</v>
      </c>
      <c r="AB26" s="88"/>
      <c r="AC26" s="88"/>
      <c r="AD26" s="88"/>
      <c r="AE26" s="88"/>
      <c r="AF26" s="88"/>
      <c r="AG26" s="88"/>
      <c r="AH26" s="88"/>
      <c r="AI26" s="88"/>
      <c r="AJ26" s="88"/>
      <c r="AK26" s="80">
        <f t="shared" si="17"/>
        <v>0</v>
      </c>
      <c r="AL26" s="41">
        <f t="shared" si="17"/>
        <v>95000000</v>
      </c>
      <c r="AM26" s="80">
        <f t="shared" si="17"/>
        <v>0</v>
      </c>
      <c r="AN26" s="80">
        <f t="shared" si="17"/>
        <v>0</v>
      </c>
      <c r="AO26" s="281">
        <f>+AL26/AA26</f>
        <v>0.8636363636363636</v>
      </c>
      <c r="AP26" s="282">
        <f>(L26+R26+X26+AL26)/H26</f>
        <v>0.9512984383418928</v>
      </c>
      <c r="AQ26" s="412"/>
      <c r="AR26" s="398"/>
      <c r="AS26" s="398"/>
      <c r="AT26" s="421"/>
      <c r="AU26" s="421"/>
    </row>
    <row r="27" spans="1:47" s="212" customFormat="1" ht="17.25" customHeight="1">
      <c r="A27" s="505" t="s">
        <v>91</v>
      </c>
      <c r="B27" s="417">
        <v>4</v>
      </c>
      <c r="C27" s="414" t="s">
        <v>86</v>
      </c>
      <c r="D27" s="408" t="s">
        <v>82</v>
      </c>
      <c r="E27" s="503"/>
      <c r="F27" s="503"/>
      <c r="G27" s="268" t="s">
        <v>8</v>
      </c>
      <c r="H27" s="297">
        <v>10</v>
      </c>
      <c r="I27" s="299">
        <v>0.8</v>
      </c>
      <c r="J27" s="69">
        <v>1</v>
      </c>
      <c r="K27" s="87">
        <v>1</v>
      </c>
      <c r="L27" s="284">
        <v>0.8</v>
      </c>
      <c r="M27" s="284">
        <v>4</v>
      </c>
      <c r="N27" s="87">
        <v>4</v>
      </c>
      <c r="O27" s="87">
        <v>4</v>
      </c>
      <c r="P27" s="87">
        <v>4</v>
      </c>
      <c r="Q27" s="87">
        <v>4</v>
      </c>
      <c r="R27" s="87">
        <v>4</v>
      </c>
      <c r="S27" s="87">
        <v>7</v>
      </c>
      <c r="T27" s="87">
        <v>7</v>
      </c>
      <c r="U27" s="87">
        <v>7</v>
      </c>
      <c r="V27" s="87">
        <v>7</v>
      </c>
      <c r="W27" s="218">
        <v>7</v>
      </c>
      <c r="X27" s="299">
        <v>6.5</v>
      </c>
      <c r="Y27" s="87">
        <v>9</v>
      </c>
      <c r="Z27" s="87">
        <v>10</v>
      </c>
      <c r="AA27" s="87">
        <v>10</v>
      </c>
      <c r="AB27" s="87"/>
      <c r="AC27" s="87"/>
      <c r="AD27" s="87"/>
      <c r="AE27" s="87"/>
      <c r="AF27" s="87"/>
      <c r="AG27" s="87"/>
      <c r="AH27" s="87"/>
      <c r="AI27" s="87"/>
      <c r="AJ27" s="87"/>
      <c r="AK27" s="286">
        <v>7.7</v>
      </c>
      <c r="AL27" s="286">
        <v>8.5</v>
      </c>
      <c r="AM27" s="284"/>
      <c r="AN27" s="284"/>
      <c r="AO27" s="300">
        <f>+AL27/AA27</f>
        <v>0.85</v>
      </c>
      <c r="AP27" s="301">
        <f>(AL27)/H27</f>
        <v>0.85</v>
      </c>
      <c r="AQ27" s="429" t="s">
        <v>247</v>
      </c>
      <c r="AR27" s="431" t="s">
        <v>246</v>
      </c>
      <c r="AS27" s="431" t="s">
        <v>246</v>
      </c>
      <c r="AT27" s="465" t="s">
        <v>157</v>
      </c>
      <c r="AU27" s="467" t="s">
        <v>158</v>
      </c>
    </row>
    <row r="28" spans="1:47" s="213" customFormat="1" ht="17.25" customHeight="1">
      <c r="A28" s="400"/>
      <c r="B28" s="417"/>
      <c r="C28" s="414"/>
      <c r="D28" s="408"/>
      <c r="E28" s="503"/>
      <c r="F28" s="503"/>
      <c r="G28" s="267" t="s">
        <v>9</v>
      </c>
      <c r="H28" s="275">
        <f>L28+R28+X28+AA28</f>
        <v>1236450721</v>
      </c>
      <c r="I28" s="76">
        <v>129054090</v>
      </c>
      <c r="J28" s="36">
        <v>380062738</v>
      </c>
      <c r="K28" s="76">
        <f>247726072+132336666</f>
        <v>380062738</v>
      </c>
      <c r="L28" s="41">
        <v>129054090</v>
      </c>
      <c r="M28" s="41">
        <v>549823000</v>
      </c>
      <c r="N28" s="76">
        <v>549823000</v>
      </c>
      <c r="O28" s="76">
        <v>549823000</v>
      </c>
      <c r="P28" s="76">
        <v>549823000</v>
      </c>
      <c r="Q28" s="76">
        <f>549823000-1367840</f>
        <v>548455160</v>
      </c>
      <c r="R28" s="76">
        <v>534003078</v>
      </c>
      <c r="S28" s="76">
        <v>470000000</v>
      </c>
      <c r="T28" s="76">
        <v>470000000</v>
      </c>
      <c r="U28" s="76">
        <v>470000000</v>
      </c>
      <c r="V28" s="76">
        <v>468632160</v>
      </c>
      <c r="W28" s="215">
        <v>244323294</v>
      </c>
      <c r="X28" s="76">
        <v>208655553</v>
      </c>
      <c r="Y28" s="76">
        <v>458047700</v>
      </c>
      <c r="Z28" s="76">
        <f>+Y28</f>
        <v>458047700</v>
      </c>
      <c r="AA28" s="76">
        <f>332438000+32300000</f>
        <v>364738000</v>
      </c>
      <c r="AB28" s="76"/>
      <c r="AC28" s="76"/>
      <c r="AD28" s="76"/>
      <c r="AE28" s="76"/>
      <c r="AF28" s="76"/>
      <c r="AG28" s="76"/>
      <c r="AH28" s="76"/>
      <c r="AI28" s="76"/>
      <c r="AJ28" s="76"/>
      <c r="AK28" s="41">
        <v>18876000</v>
      </c>
      <c r="AL28" s="41">
        <v>115596000</v>
      </c>
      <c r="AM28" s="41"/>
      <c r="AN28" s="41"/>
      <c r="AO28" s="252">
        <f>+AL28/AA28</f>
        <v>0.31692886400649234</v>
      </c>
      <c r="AP28" s="292">
        <f>(L28+R28+X28+AL28)/H28</f>
        <v>0.7985022809493756</v>
      </c>
      <c r="AQ28" s="411"/>
      <c r="AR28" s="397"/>
      <c r="AS28" s="397"/>
      <c r="AT28" s="420"/>
      <c r="AU28" s="444"/>
    </row>
    <row r="29" spans="1:47" s="213" customFormat="1" ht="17.25" customHeight="1">
      <c r="A29" s="400"/>
      <c r="B29" s="417"/>
      <c r="C29" s="414"/>
      <c r="D29" s="408"/>
      <c r="E29" s="503"/>
      <c r="F29" s="503"/>
      <c r="G29" s="268" t="s">
        <v>10</v>
      </c>
      <c r="H29" s="277"/>
      <c r="I29" s="193"/>
      <c r="J29" s="193"/>
      <c r="K29" s="193"/>
      <c r="L29" s="199"/>
      <c r="M29" s="199"/>
      <c r="N29" s="193"/>
      <c r="O29" s="193"/>
      <c r="P29" s="193"/>
      <c r="Q29" s="193"/>
      <c r="R29" s="193"/>
      <c r="S29" s="193"/>
      <c r="T29" s="193"/>
      <c r="U29" s="193"/>
      <c r="V29" s="193"/>
      <c r="W29" s="216"/>
      <c r="X29" s="193"/>
      <c r="Y29" s="193"/>
      <c r="Z29" s="193"/>
      <c r="AA29" s="193"/>
      <c r="AB29" s="193"/>
      <c r="AC29" s="193"/>
      <c r="AD29" s="193"/>
      <c r="AE29" s="193"/>
      <c r="AF29" s="193"/>
      <c r="AG29" s="76"/>
      <c r="AH29" s="76"/>
      <c r="AI29" s="76"/>
      <c r="AJ29" s="76"/>
      <c r="AK29" s="199">
        <v>0</v>
      </c>
      <c r="AL29" s="199">
        <v>0</v>
      </c>
      <c r="AM29" s="199"/>
      <c r="AN29" s="258">
        <v>0</v>
      </c>
      <c r="AO29" s="259"/>
      <c r="AP29" s="302"/>
      <c r="AQ29" s="411"/>
      <c r="AR29" s="397"/>
      <c r="AS29" s="397"/>
      <c r="AT29" s="420"/>
      <c r="AU29" s="444"/>
    </row>
    <row r="30" spans="1:47" s="213" customFormat="1" ht="17.25" customHeight="1">
      <c r="A30" s="400"/>
      <c r="B30" s="417"/>
      <c r="C30" s="414"/>
      <c r="D30" s="408"/>
      <c r="E30" s="503"/>
      <c r="F30" s="503"/>
      <c r="G30" s="267" t="s">
        <v>11</v>
      </c>
      <c r="H30" s="275">
        <f>L30+R30+X30+AA30</f>
        <v>533139886</v>
      </c>
      <c r="I30" s="193"/>
      <c r="J30" s="193"/>
      <c r="K30" s="193"/>
      <c r="L30" s="195"/>
      <c r="M30" s="41">
        <v>115472095</v>
      </c>
      <c r="N30" s="76">
        <v>96683188</v>
      </c>
      <c r="O30" s="76">
        <v>115472095</v>
      </c>
      <c r="P30" s="76">
        <v>115472095</v>
      </c>
      <c r="Q30" s="76">
        <v>115472095</v>
      </c>
      <c r="R30" s="76">
        <v>115472095</v>
      </c>
      <c r="S30" s="76">
        <f>1773200+17245700+8004334+3492800+2837900+323000000+3856633+66531591+4219267+1673633</f>
        <v>432635058</v>
      </c>
      <c r="T30" s="76">
        <v>404885358</v>
      </c>
      <c r="U30" s="76">
        <v>404885358</v>
      </c>
      <c r="V30" s="108">
        <v>398263591</v>
      </c>
      <c r="W30" s="217">
        <v>398263591</v>
      </c>
      <c r="X30" s="76">
        <v>365963591</v>
      </c>
      <c r="Y30" s="76">
        <v>51704200</v>
      </c>
      <c r="Z30" s="76">
        <v>51704200</v>
      </c>
      <c r="AA30" s="76">
        <v>51704200</v>
      </c>
      <c r="AB30" s="76"/>
      <c r="AC30" s="76"/>
      <c r="AD30" s="76"/>
      <c r="AE30" s="76"/>
      <c r="AF30" s="76"/>
      <c r="AG30" s="76"/>
      <c r="AH30" s="76"/>
      <c r="AI30" s="76"/>
      <c r="AJ30" s="76"/>
      <c r="AK30" s="41">
        <v>16782867</v>
      </c>
      <c r="AL30" s="41">
        <v>33846834</v>
      </c>
      <c r="AM30" s="41"/>
      <c r="AN30" s="41"/>
      <c r="AO30" s="252">
        <f>+AL30/AA30</f>
        <v>0.6546244599084794</v>
      </c>
      <c r="AP30" s="276">
        <f>(L30+R30+X30+AL30)/H30</f>
        <v>0.966505289758043</v>
      </c>
      <c r="AQ30" s="411"/>
      <c r="AR30" s="397"/>
      <c r="AS30" s="397"/>
      <c r="AT30" s="420"/>
      <c r="AU30" s="444"/>
    </row>
    <row r="31" spans="1:47" s="213" customFormat="1" ht="17.25" customHeight="1">
      <c r="A31" s="400"/>
      <c r="B31" s="417"/>
      <c r="C31" s="414"/>
      <c r="D31" s="408"/>
      <c r="E31" s="503"/>
      <c r="F31" s="503"/>
      <c r="G31" s="268" t="s">
        <v>12</v>
      </c>
      <c r="H31" s="275">
        <f>+H27+H29</f>
        <v>10</v>
      </c>
      <c r="I31" s="102">
        <f>+I27+I29</f>
        <v>0.8</v>
      </c>
      <c r="J31" s="36">
        <f aca="true" t="shared" si="18" ref="J31:L32">+J27+J29</f>
        <v>1</v>
      </c>
      <c r="K31" s="76">
        <f t="shared" si="18"/>
        <v>1</v>
      </c>
      <c r="L31" s="82">
        <f t="shared" si="18"/>
        <v>0.8</v>
      </c>
      <c r="M31" s="82">
        <f>+M27+M29</f>
        <v>4</v>
      </c>
      <c r="N31" s="76">
        <v>4</v>
      </c>
      <c r="O31" s="76">
        <v>4</v>
      </c>
      <c r="P31" s="76">
        <v>4</v>
      </c>
      <c r="Q31" s="76">
        <v>4</v>
      </c>
      <c r="R31" s="76">
        <f aca="true" t="shared" si="19" ref="R31:W32">+R27+R29</f>
        <v>4</v>
      </c>
      <c r="S31" s="76">
        <f t="shared" si="19"/>
        <v>7</v>
      </c>
      <c r="T31" s="76">
        <f>+T27+T29</f>
        <v>7</v>
      </c>
      <c r="U31" s="76">
        <f>+U27+U29</f>
        <v>7</v>
      </c>
      <c r="V31" s="76">
        <f>+V27+V29</f>
        <v>7</v>
      </c>
      <c r="W31" s="215">
        <f aca="true" t="shared" si="20" ref="W31">+W27+W29</f>
        <v>7</v>
      </c>
      <c r="X31" s="76">
        <f aca="true" t="shared" si="21" ref="X31">+AN31</f>
        <v>0</v>
      </c>
      <c r="Y31" s="76">
        <f aca="true" t="shared" si="22" ref="Y31:AA32">+Y27+Y29</f>
        <v>9</v>
      </c>
      <c r="Z31" s="76">
        <f t="shared" si="22"/>
        <v>10</v>
      </c>
      <c r="AA31" s="76">
        <f t="shared" si="22"/>
        <v>10</v>
      </c>
      <c r="AB31" s="76"/>
      <c r="AC31" s="76"/>
      <c r="AD31" s="76"/>
      <c r="AE31" s="76"/>
      <c r="AF31" s="76"/>
      <c r="AG31" s="76"/>
      <c r="AH31" s="76"/>
      <c r="AI31" s="76"/>
      <c r="AJ31" s="76"/>
      <c r="AK31" s="82">
        <f aca="true" t="shared" si="23" ref="AK31:AN32">+AK27+AK29</f>
        <v>7.7</v>
      </c>
      <c r="AL31" s="82">
        <f>+AL27+AL29</f>
        <v>8.5</v>
      </c>
      <c r="AM31" s="82"/>
      <c r="AN31" s="82">
        <f>+AN27+AN29</f>
        <v>0</v>
      </c>
      <c r="AO31" s="252">
        <f>+AL31/AA31</f>
        <v>0.85</v>
      </c>
      <c r="AP31" s="276">
        <f>+AL31/H31</f>
        <v>0.85</v>
      </c>
      <c r="AQ31" s="411"/>
      <c r="AR31" s="397"/>
      <c r="AS31" s="397"/>
      <c r="AT31" s="420"/>
      <c r="AU31" s="444"/>
    </row>
    <row r="32" spans="1:47" s="214" customFormat="1" ht="17.25" customHeight="1" thickBot="1">
      <c r="A32" s="506"/>
      <c r="B32" s="417"/>
      <c r="C32" s="414"/>
      <c r="D32" s="408"/>
      <c r="E32" s="503"/>
      <c r="F32" s="503"/>
      <c r="G32" s="267" t="s">
        <v>13</v>
      </c>
      <c r="H32" s="280">
        <f>+H28+H30</f>
        <v>1769590607</v>
      </c>
      <c r="I32" s="88">
        <f>+I28+I30</f>
        <v>129054090</v>
      </c>
      <c r="J32" s="70">
        <f t="shared" si="18"/>
        <v>380062738</v>
      </c>
      <c r="K32" s="88">
        <f t="shared" si="18"/>
        <v>380062738</v>
      </c>
      <c r="L32" s="80">
        <f t="shared" si="18"/>
        <v>129054090</v>
      </c>
      <c r="M32" s="80">
        <f>+M28+M30</f>
        <v>665295095</v>
      </c>
      <c r="N32" s="88">
        <v>646506188</v>
      </c>
      <c r="O32" s="88">
        <v>646506188</v>
      </c>
      <c r="P32" s="88">
        <v>646506188</v>
      </c>
      <c r="Q32" s="88">
        <v>646506188</v>
      </c>
      <c r="R32" s="88">
        <f t="shared" si="19"/>
        <v>649475173</v>
      </c>
      <c r="S32" s="88">
        <f t="shared" si="19"/>
        <v>902635058</v>
      </c>
      <c r="T32" s="88">
        <f t="shared" si="19"/>
        <v>874885358</v>
      </c>
      <c r="U32" s="88">
        <f t="shared" si="19"/>
        <v>874885358</v>
      </c>
      <c r="V32" s="88">
        <f t="shared" si="19"/>
        <v>866895751</v>
      </c>
      <c r="W32" s="228">
        <f t="shared" si="19"/>
        <v>642586885</v>
      </c>
      <c r="X32" s="88">
        <f>X28+X30</f>
        <v>574619144</v>
      </c>
      <c r="Y32" s="88">
        <f t="shared" si="22"/>
        <v>509751900</v>
      </c>
      <c r="Z32" s="88">
        <f t="shared" si="22"/>
        <v>509751900</v>
      </c>
      <c r="AA32" s="88">
        <f t="shared" si="22"/>
        <v>416442200</v>
      </c>
      <c r="AB32" s="88"/>
      <c r="AC32" s="88"/>
      <c r="AD32" s="88"/>
      <c r="AE32" s="88"/>
      <c r="AF32" s="88"/>
      <c r="AG32" s="88"/>
      <c r="AH32" s="88"/>
      <c r="AI32" s="88"/>
      <c r="AJ32" s="88"/>
      <c r="AK32" s="80">
        <f t="shared" si="23"/>
        <v>35658867</v>
      </c>
      <c r="AL32" s="80">
        <f t="shared" si="23"/>
        <v>149442834</v>
      </c>
      <c r="AM32" s="80">
        <f t="shared" si="23"/>
        <v>0</v>
      </c>
      <c r="AN32" s="80">
        <f t="shared" si="23"/>
        <v>0</v>
      </c>
      <c r="AO32" s="252">
        <f>+AL32/AA32</f>
        <v>0.3588561245714291</v>
      </c>
      <c r="AP32" s="282">
        <f>(L32+R32+X32+AK32)/H32</f>
        <v>0.7848184029154942</v>
      </c>
      <c r="AQ32" s="430"/>
      <c r="AR32" s="432"/>
      <c r="AS32" s="432"/>
      <c r="AT32" s="466"/>
      <c r="AU32" s="468"/>
    </row>
    <row r="33" spans="1:47" s="34" customFormat="1" ht="17.25" customHeight="1">
      <c r="A33" s="507" t="s">
        <v>92</v>
      </c>
      <c r="B33" s="416">
        <v>5</v>
      </c>
      <c r="C33" s="413" t="s">
        <v>87</v>
      </c>
      <c r="D33" s="407" t="s">
        <v>82</v>
      </c>
      <c r="E33" s="503"/>
      <c r="F33" s="503"/>
      <c r="G33" s="266" t="s">
        <v>8</v>
      </c>
      <c r="H33" s="303">
        <v>0.9</v>
      </c>
      <c r="I33" s="304">
        <v>0.85</v>
      </c>
      <c r="J33" s="305">
        <v>0.85</v>
      </c>
      <c r="K33" s="304">
        <v>0.85</v>
      </c>
      <c r="L33" s="40">
        <v>0.85</v>
      </c>
      <c r="M33" s="272">
        <v>0.865</v>
      </c>
      <c r="N33" s="306">
        <v>0.865</v>
      </c>
      <c r="O33" s="306">
        <v>0.865</v>
      </c>
      <c r="P33" s="306">
        <v>0.865</v>
      </c>
      <c r="Q33" s="306">
        <v>0.865</v>
      </c>
      <c r="R33" s="306">
        <v>0.865</v>
      </c>
      <c r="S33" s="304">
        <v>0.88</v>
      </c>
      <c r="T33" s="304">
        <v>0.88</v>
      </c>
      <c r="U33" s="304">
        <v>0.88</v>
      </c>
      <c r="V33" s="304">
        <v>0.88</v>
      </c>
      <c r="W33" s="307">
        <v>0.88</v>
      </c>
      <c r="X33" s="304">
        <v>0.88</v>
      </c>
      <c r="Y33" s="304">
        <v>0.89</v>
      </c>
      <c r="Z33" s="304">
        <v>0.89</v>
      </c>
      <c r="AA33" s="304">
        <v>0.89</v>
      </c>
      <c r="AB33" s="304"/>
      <c r="AC33" s="304"/>
      <c r="AD33" s="304"/>
      <c r="AE33" s="304">
        <v>0.9</v>
      </c>
      <c r="AF33" s="304"/>
      <c r="AG33" s="304"/>
      <c r="AH33" s="304"/>
      <c r="AI33" s="304"/>
      <c r="AJ33" s="304"/>
      <c r="AK33" s="308">
        <v>0.8825</v>
      </c>
      <c r="AL33" s="308">
        <v>0.885</v>
      </c>
      <c r="AM33" s="308"/>
      <c r="AN33" s="40"/>
      <c r="AO33" s="252">
        <f>+AL33/AA33</f>
        <v>0.9943820224719101</v>
      </c>
      <c r="AP33" s="274">
        <f>(AL33)/H33</f>
        <v>0.9833333333333333</v>
      </c>
      <c r="AQ33" s="433" t="s">
        <v>248</v>
      </c>
      <c r="AR33" s="396" t="s">
        <v>246</v>
      </c>
      <c r="AS33" s="436" t="s">
        <v>246</v>
      </c>
      <c r="AT33" s="419" t="s">
        <v>159</v>
      </c>
      <c r="AU33" s="443" t="s">
        <v>160</v>
      </c>
    </row>
    <row r="34" spans="1:47" s="5" customFormat="1" ht="17.25" customHeight="1">
      <c r="A34" s="507"/>
      <c r="B34" s="417"/>
      <c r="C34" s="414"/>
      <c r="D34" s="408"/>
      <c r="E34" s="503"/>
      <c r="F34" s="503"/>
      <c r="G34" s="267" t="s">
        <v>9</v>
      </c>
      <c r="H34" s="275">
        <f>L34+R34+X34+AA34</f>
        <v>2089293898</v>
      </c>
      <c r="I34" s="309">
        <v>425843558</v>
      </c>
      <c r="J34" s="71">
        <v>456438958</v>
      </c>
      <c r="K34" s="76">
        <f>8500000+417938958</f>
        <v>426438958</v>
      </c>
      <c r="L34" s="41">
        <v>425843558</v>
      </c>
      <c r="M34" s="41">
        <v>521417500</v>
      </c>
      <c r="N34" s="76">
        <v>522000000</v>
      </c>
      <c r="O34" s="76">
        <v>522000000</v>
      </c>
      <c r="P34" s="76">
        <v>522000000</v>
      </c>
      <c r="Q34" s="76">
        <v>522000000</v>
      </c>
      <c r="R34" s="191">
        <v>521417500</v>
      </c>
      <c r="S34" s="76">
        <v>527000000</v>
      </c>
      <c r="T34" s="76">
        <f>+S34</f>
        <v>527000000</v>
      </c>
      <c r="U34" s="76">
        <v>524176500</v>
      </c>
      <c r="V34" s="76">
        <v>524176500</v>
      </c>
      <c r="W34" s="215">
        <v>538355500</v>
      </c>
      <c r="X34" s="76">
        <v>537875500</v>
      </c>
      <c r="Y34" s="76">
        <v>604157340</v>
      </c>
      <c r="Z34" s="76">
        <v>604157340</v>
      </c>
      <c r="AA34" s="76">
        <v>604157340</v>
      </c>
      <c r="AB34" s="76"/>
      <c r="AC34" s="76"/>
      <c r="AD34" s="76"/>
      <c r="AE34" s="76">
        <v>810000000</v>
      </c>
      <c r="AF34" s="76"/>
      <c r="AG34" s="76"/>
      <c r="AH34" s="76"/>
      <c r="AI34" s="76"/>
      <c r="AJ34" s="76"/>
      <c r="AK34" s="41">
        <v>529980000</v>
      </c>
      <c r="AL34" s="41">
        <v>556052000</v>
      </c>
      <c r="AM34" s="41"/>
      <c r="AN34" s="41"/>
      <c r="AO34" s="252">
        <f>+AL34/AA34</f>
        <v>0.9203761391031019</v>
      </c>
      <c r="AP34" s="276">
        <f>(L34+R34+X34+AL34)/H34</f>
        <v>0.9769753120678477</v>
      </c>
      <c r="AQ34" s="434"/>
      <c r="AR34" s="397"/>
      <c r="AS34" s="437"/>
      <c r="AT34" s="420"/>
      <c r="AU34" s="444"/>
    </row>
    <row r="35" spans="1:47" s="34" customFormat="1" ht="17.25" customHeight="1">
      <c r="A35" s="507"/>
      <c r="B35" s="417"/>
      <c r="C35" s="414"/>
      <c r="D35" s="408"/>
      <c r="E35" s="503"/>
      <c r="F35" s="503"/>
      <c r="G35" s="268" t="s">
        <v>10</v>
      </c>
      <c r="H35" s="310"/>
      <c r="I35" s="194"/>
      <c r="J35" s="194"/>
      <c r="K35" s="194"/>
      <c r="L35" s="196"/>
      <c r="M35" s="196"/>
      <c r="N35" s="194"/>
      <c r="O35" s="194"/>
      <c r="P35" s="194"/>
      <c r="Q35" s="194"/>
      <c r="R35" s="194"/>
      <c r="S35" s="194"/>
      <c r="T35" s="194"/>
      <c r="U35" s="194"/>
      <c r="V35" s="194"/>
      <c r="W35" s="226"/>
      <c r="X35" s="194"/>
      <c r="Y35" s="194"/>
      <c r="Z35" s="194"/>
      <c r="AA35" s="194"/>
      <c r="AB35" s="194"/>
      <c r="AC35" s="194"/>
      <c r="AD35" s="194"/>
      <c r="AE35" s="194"/>
      <c r="AF35" s="194"/>
      <c r="AG35" s="66"/>
      <c r="AH35" s="66"/>
      <c r="AI35" s="66"/>
      <c r="AJ35" s="66"/>
      <c r="AK35" s="196">
        <v>0</v>
      </c>
      <c r="AL35" s="196"/>
      <c r="AM35" s="196"/>
      <c r="AN35" s="196">
        <v>0</v>
      </c>
      <c r="AO35" s="259"/>
      <c r="AP35" s="278"/>
      <c r="AQ35" s="434"/>
      <c r="AR35" s="397"/>
      <c r="AS35" s="437"/>
      <c r="AT35" s="420"/>
      <c r="AU35" s="444"/>
    </row>
    <row r="36" spans="1:47" s="5" customFormat="1" ht="17.25" customHeight="1">
      <c r="A36" s="507"/>
      <c r="B36" s="417"/>
      <c r="C36" s="414"/>
      <c r="D36" s="408"/>
      <c r="E36" s="503"/>
      <c r="F36" s="503"/>
      <c r="G36" s="267" t="s">
        <v>11</v>
      </c>
      <c r="H36" s="275">
        <f>L36+R36+X36+AA36</f>
        <v>205360950</v>
      </c>
      <c r="I36" s="194"/>
      <c r="J36" s="194"/>
      <c r="K36" s="193"/>
      <c r="L36" s="195"/>
      <c r="M36" s="41">
        <v>130745383</v>
      </c>
      <c r="N36" s="76">
        <v>117004537</v>
      </c>
      <c r="O36" s="76">
        <v>130745383</v>
      </c>
      <c r="P36" s="76">
        <v>130745383</v>
      </c>
      <c r="Q36" s="76">
        <v>130745383</v>
      </c>
      <c r="R36" s="191">
        <v>130745383</v>
      </c>
      <c r="S36" s="76">
        <v>2885500</v>
      </c>
      <c r="T36" s="76">
        <v>2885500</v>
      </c>
      <c r="U36" s="76">
        <v>2885500</v>
      </c>
      <c r="V36" s="76">
        <v>2885500</v>
      </c>
      <c r="W36" s="215">
        <v>2885500</v>
      </c>
      <c r="X36" s="76">
        <v>2885500</v>
      </c>
      <c r="Y36" s="76">
        <v>72376134</v>
      </c>
      <c r="Z36" s="76">
        <v>72376134</v>
      </c>
      <c r="AA36" s="76">
        <v>71730067</v>
      </c>
      <c r="AB36" s="76"/>
      <c r="AC36" s="76"/>
      <c r="AD36" s="76"/>
      <c r="AE36" s="76"/>
      <c r="AF36" s="76"/>
      <c r="AG36" s="76"/>
      <c r="AH36" s="76"/>
      <c r="AI36" s="76"/>
      <c r="AJ36" s="76"/>
      <c r="AK36" s="41">
        <v>68315667</v>
      </c>
      <c r="AL36" s="41">
        <v>71730067</v>
      </c>
      <c r="AM36" s="41"/>
      <c r="AN36" s="41"/>
      <c r="AO36" s="252">
        <f>+AL36/AA36</f>
        <v>1</v>
      </c>
      <c r="AP36" s="276">
        <f>(L36+R36+X36+AL36)/H36</f>
        <v>1</v>
      </c>
      <c r="AQ36" s="434"/>
      <c r="AR36" s="397"/>
      <c r="AS36" s="437"/>
      <c r="AT36" s="420"/>
      <c r="AU36" s="444"/>
    </row>
    <row r="37" spans="1:47" s="34" customFormat="1" ht="17.25" customHeight="1">
      <c r="A37" s="507"/>
      <c r="B37" s="417"/>
      <c r="C37" s="414"/>
      <c r="D37" s="408"/>
      <c r="E37" s="503"/>
      <c r="F37" s="503"/>
      <c r="G37" s="268" t="s">
        <v>12</v>
      </c>
      <c r="H37" s="311">
        <f>+H33+H35</f>
        <v>0.9</v>
      </c>
      <c r="I37" s="66">
        <f>+I33+I35</f>
        <v>0.85</v>
      </c>
      <c r="J37" s="44">
        <f aca="true" t="shared" si="24" ref="J37:L38">+J33+J35</f>
        <v>0.85</v>
      </c>
      <c r="K37" s="66">
        <f t="shared" si="24"/>
        <v>0.85</v>
      </c>
      <c r="L37" s="77">
        <f t="shared" si="24"/>
        <v>0.85</v>
      </c>
      <c r="M37" s="105">
        <f>+M33+M35</f>
        <v>0.865</v>
      </c>
      <c r="N37" s="122">
        <v>0.865</v>
      </c>
      <c r="O37" s="122">
        <v>0.865</v>
      </c>
      <c r="P37" s="122">
        <v>0.865</v>
      </c>
      <c r="Q37" s="122">
        <v>0.865</v>
      </c>
      <c r="R37" s="122">
        <f aca="true" t="shared" si="25" ref="R37:T38">+R33+R35</f>
        <v>0.865</v>
      </c>
      <c r="S37" s="66">
        <f t="shared" si="25"/>
        <v>0.88</v>
      </c>
      <c r="T37" s="66">
        <f t="shared" si="25"/>
        <v>0.88</v>
      </c>
      <c r="U37" s="66">
        <f>+U33+U35</f>
        <v>0.88</v>
      </c>
      <c r="V37" s="66">
        <f>+V33+V35</f>
        <v>0.88</v>
      </c>
      <c r="W37" s="227">
        <f aca="true" t="shared" si="26" ref="W37">+W33+W35</f>
        <v>0.88</v>
      </c>
      <c r="X37" s="261">
        <f>X33</f>
        <v>0.88</v>
      </c>
      <c r="Y37" s="66">
        <f>+Y33+Y35</f>
        <v>0.89</v>
      </c>
      <c r="Z37" s="66">
        <f>+Z33+Z35</f>
        <v>0.89</v>
      </c>
      <c r="AA37" s="66">
        <f aca="true" t="shared" si="27" ref="AA37:AJ37">+AA33+AA35</f>
        <v>0.89</v>
      </c>
      <c r="AB37" s="66">
        <f t="shared" si="27"/>
        <v>0</v>
      </c>
      <c r="AC37" s="66">
        <f t="shared" si="27"/>
        <v>0</v>
      </c>
      <c r="AD37" s="66">
        <f t="shared" si="27"/>
        <v>0</v>
      </c>
      <c r="AE37" s="66">
        <f aca="true" t="shared" si="28" ref="AE37">+AE33+AE35</f>
        <v>0.9</v>
      </c>
      <c r="AF37" s="66"/>
      <c r="AG37" s="66">
        <f t="shared" si="27"/>
        <v>0</v>
      </c>
      <c r="AH37" s="66">
        <f t="shared" si="27"/>
        <v>0</v>
      </c>
      <c r="AI37" s="66">
        <f t="shared" si="27"/>
        <v>0</v>
      </c>
      <c r="AJ37" s="66">
        <f t="shared" si="27"/>
        <v>0</v>
      </c>
      <c r="AK37" s="262">
        <f aca="true" t="shared" si="29" ref="AK37">+AK33+AK35</f>
        <v>0.8825</v>
      </c>
      <c r="AL37" s="66">
        <f aca="true" t="shared" si="30" ref="AL37:AN38">+AL33+AL35</f>
        <v>0.885</v>
      </c>
      <c r="AM37" s="66">
        <f t="shared" si="30"/>
        <v>0</v>
      </c>
      <c r="AN37" s="66">
        <f t="shared" si="30"/>
        <v>0</v>
      </c>
      <c r="AO37" s="252">
        <f>+AL37/AA37</f>
        <v>0.9943820224719101</v>
      </c>
      <c r="AP37" s="276">
        <f>+AL37/H37</f>
        <v>0.9833333333333333</v>
      </c>
      <c r="AQ37" s="434"/>
      <c r="AR37" s="397"/>
      <c r="AS37" s="437"/>
      <c r="AT37" s="420"/>
      <c r="AU37" s="444"/>
    </row>
    <row r="38" spans="1:47" s="5" customFormat="1" ht="17.25" customHeight="1" thickBot="1">
      <c r="A38" s="507"/>
      <c r="B38" s="418"/>
      <c r="C38" s="415"/>
      <c r="D38" s="409"/>
      <c r="E38" s="503"/>
      <c r="F38" s="503"/>
      <c r="G38" s="269" t="s">
        <v>13</v>
      </c>
      <c r="H38" s="280">
        <f>+H34+H36</f>
        <v>2294654848</v>
      </c>
      <c r="I38" s="88">
        <f>+I34+I36</f>
        <v>425843558</v>
      </c>
      <c r="J38" s="70">
        <f t="shared" si="24"/>
        <v>456438958</v>
      </c>
      <c r="K38" s="88">
        <f t="shared" si="24"/>
        <v>426438958</v>
      </c>
      <c r="L38" s="80">
        <f t="shared" si="24"/>
        <v>425843558</v>
      </c>
      <c r="M38" s="80">
        <f>+M34+M36</f>
        <v>652162883</v>
      </c>
      <c r="N38" s="88">
        <v>639004537</v>
      </c>
      <c r="O38" s="88">
        <v>652745383</v>
      </c>
      <c r="P38" s="88">
        <v>652745383</v>
      </c>
      <c r="Q38" s="88">
        <v>652745383</v>
      </c>
      <c r="R38" s="88">
        <f t="shared" si="25"/>
        <v>652162883</v>
      </c>
      <c r="S38" s="88">
        <f>+S34+S36</f>
        <v>529885500</v>
      </c>
      <c r="T38" s="88">
        <f>+T34+T36</f>
        <v>529885500</v>
      </c>
      <c r="U38" s="88">
        <f>+U34+U36</f>
        <v>527062000</v>
      </c>
      <c r="V38" s="88">
        <f>+V34+V36</f>
        <v>527062000</v>
      </c>
      <c r="W38" s="228">
        <f>+W34+W36</f>
        <v>541241000</v>
      </c>
      <c r="X38" s="88">
        <f>X34+X36</f>
        <v>540761000</v>
      </c>
      <c r="Y38" s="88">
        <f>+Y34+Y36</f>
        <v>676533474</v>
      </c>
      <c r="Z38" s="88">
        <f>+Z34+Z36</f>
        <v>676533474</v>
      </c>
      <c r="AA38" s="88">
        <f>+AA34+AA36</f>
        <v>675887407</v>
      </c>
      <c r="AB38" s="88"/>
      <c r="AC38" s="88"/>
      <c r="AD38" s="88"/>
      <c r="AE38" s="88">
        <f>+AE34+AE36</f>
        <v>810000000</v>
      </c>
      <c r="AF38" s="88"/>
      <c r="AG38" s="88"/>
      <c r="AH38" s="88"/>
      <c r="AI38" s="88"/>
      <c r="AJ38" s="88"/>
      <c r="AK38" s="88">
        <f>+AK34+AK36</f>
        <v>598295667</v>
      </c>
      <c r="AL38" s="88">
        <f t="shared" si="30"/>
        <v>627782067</v>
      </c>
      <c r="AM38" s="88">
        <f t="shared" si="30"/>
        <v>0</v>
      </c>
      <c r="AN38" s="88">
        <f t="shared" si="30"/>
        <v>0</v>
      </c>
      <c r="AO38" s="296">
        <f>+AL38/AA38</f>
        <v>0.9288263999272884</v>
      </c>
      <c r="AP38" s="282">
        <f>(L38+R38+X38+AL38)/H38</f>
        <v>0.9790359146858499</v>
      </c>
      <c r="AQ38" s="435"/>
      <c r="AR38" s="398"/>
      <c r="AS38" s="438"/>
      <c r="AT38" s="421"/>
      <c r="AU38" s="445"/>
    </row>
    <row r="39" spans="1:47" s="34" customFormat="1" ht="17.25" customHeight="1">
      <c r="A39" s="507"/>
      <c r="B39" s="416">
        <v>6</v>
      </c>
      <c r="C39" s="413" t="s">
        <v>88</v>
      </c>
      <c r="D39" s="407" t="s">
        <v>89</v>
      </c>
      <c r="E39" s="503"/>
      <c r="F39" s="503"/>
      <c r="G39" s="266" t="s">
        <v>8</v>
      </c>
      <c r="H39" s="313">
        <v>0.82</v>
      </c>
      <c r="I39" s="39">
        <v>0.82</v>
      </c>
      <c r="J39" s="39">
        <v>0.82</v>
      </c>
      <c r="K39" s="39">
        <v>0.82</v>
      </c>
      <c r="L39" s="40">
        <v>0.82</v>
      </c>
      <c r="M39" s="40">
        <v>0.82</v>
      </c>
      <c r="N39" s="39">
        <v>0.82</v>
      </c>
      <c r="O39" s="39">
        <v>0.82</v>
      </c>
      <c r="P39" s="39">
        <v>0.82</v>
      </c>
      <c r="Q39" s="39">
        <v>0.82</v>
      </c>
      <c r="R39" s="39">
        <v>0.82</v>
      </c>
      <c r="S39" s="39">
        <v>0.82</v>
      </c>
      <c r="T39" s="39">
        <v>0.82</v>
      </c>
      <c r="U39" s="39">
        <v>0.82</v>
      </c>
      <c r="V39" s="39">
        <v>0.82</v>
      </c>
      <c r="W39" s="229">
        <v>0.82</v>
      </c>
      <c r="X39" s="39">
        <v>0.82</v>
      </c>
      <c r="Y39" s="39">
        <v>0.82</v>
      </c>
      <c r="Z39" s="39">
        <v>0.82</v>
      </c>
      <c r="AA39" s="39">
        <v>0.82</v>
      </c>
      <c r="AB39" s="39"/>
      <c r="AC39" s="39"/>
      <c r="AD39" s="39"/>
      <c r="AE39" s="39">
        <v>0.82</v>
      </c>
      <c r="AF39" s="39"/>
      <c r="AG39" s="39"/>
      <c r="AH39" s="39"/>
      <c r="AI39" s="39"/>
      <c r="AJ39" s="39"/>
      <c r="AK39" s="40">
        <v>0.82</v>
      </c>
      <c r="AL39" s="40">
        <v>0.82</v>
      </c>
      <c r="AM39" s="40"/>
      <c r="AN39" s="40"/>
      <c r="AO39" s="314">
        <f>+AL39/AA39</f>
        <v>1</v>
      </c>
      <c r="AP39" s="287">
        <f>(H39/16)*12</f>
        <v>0.615</v>
      </c>
      <c r="AQ39" s="410" t="s">
        <v>249</v>
      </c>
      <c r="AR39" s="396" t="s">
        <v>246</v>
      </c>
      <c r="AS39" s="396" t="s">
        <v>246</v>
      </c>
      <c r="AT39" s="419" t="s">
        <v>161</v>
      </c>
      <c r="AU39" s="443" t="s">
        <v>162</v>
      </c>
    </row>
    <row r="40" spans="1:49" s="5" customFormat="1" ht="17.25" customHeight="1">
      <c r="A40" s="507"/>
      <c r="B40" s="417"/>
      <c r="C40" s="414"/>
      <c r="D40" s="408"/>
      <c r="E40" s="503"/>
      <c r="F40" s="503"/>
      <c r="G40" s="267" t="s">
        <v>9</v>
      </c>
      <c r="H40" s="275">
        <f>L40+R40+X40+AA40</f>
        <v>1975049464</v>
      </c>
      <c r="I40" s="72">
        <v>381526164</v>
      </c>
      <c r="J40" s="71">
        <v>351561042</v>
      </c>
      <c r="K40" s="76">
        <f>+J40+30000000</f>
        <v>381561042</v>
      </c>
      <c r="L40" s="41">
        <v>381526164</v>
      </c>
      <c r="M40" s="41">
        <v>480689000</v>
      </c>
      <c r="N40" s="76">
        <v>502000000</v>
      </c>
      <c r="O40" s="76">
        <v>502000000</v>
      </c>
      <c r="P40" s="76">
        <v>502000000</v>
      </c>
      <c r="Q40" s="76">
        <v>502000000</v>
      </c>
      <c r="R40" s="191">
        <v>480689000</v>
      </c>
      <c r="S40" s="76">
        <v>520000000</v>
      </c>
      <c r="T40" s="76">
        <v>522000000</v>
      </c>
      <c r="U40" s="107">
        <f>+AL40</f>
        <v>560912000</v>
      </c>
      <c r="V40" s="76">
        <v>522823500</v>
      </c>
      <c r="W40" s="215">
        <v>534037500</v>
      </c>
      <c r="X40" s="41">
        <v>529542500</v>
      </c>
      <c r="Y40" s="76">
        <v>583291800</v>
      </c>
      <c r="Z40" s="76">
        <v>583291800</v>
      </c>
      <c r="AA40" s="76">
        <v>583291800</v>
      </c>
      <c r="AB40" s="76"/>
      <c r="AC40" s="76"/>
      <c r="AD40" s="76"/>
      <c r="AE40" s="76">
        <v>611000000</v>
      </c>
      <c r="AF40" s="76"/>
      <c r="AG40" s="76"/>
      <c r="AH40" s="76"/>
      <c r="AI40" s="76"/>
      <c r="AJ40" s="76"/>
      <c r="AK40" s="41">
        <v>537202000</v>
      </c>
      <c r="AL40" s="41">
        <v>560912000</v>
      </c>
      <c r="AM40" s="41"/>
      <c r="AN40" s="41"/>
      <c r="AO40" s="263">
        <f>+AL40/AA40</f>
        <v>0.9616318967624781</v>
      </c>
      <c r="AP40" s="276">
        <f>(L40+R40+X40+AL40)/H40</f>
        <v>0.9886687394883392</v>
      </c>
      <c r="AQ40" s="411"/>
      <c r="AR40" s="397"/>
      <c r="AS40" s="397"/>
      <c r="AT40" s="420"/>
      <c r="AU40" s="444"/>
      <c r="AW40" s="75"/>
    </row>
    <row r="41" spans="1:47" s="34" customFormat="1" ht="17.25" customHeight="1">
      <c r="A41" s="507"/>
      <c r="B41" s="417"/>
      <c r="C41" s="414"/>
      <c r="D41" s="408"/>
      <c r="E41" s="503"/>
      <c r="F41" s="503"/>
      <c r="G41" s="268" t="s">
        <v>10</v>
      </c>
      <c r="H41" s="315"/>
      <c r="I41" s="192"/>
      <c r="J41" s="194"/>
      <c r="K41" s="194"/>
      <c r="L41" s="196"/>
      <c r="M41" s="196"/>
      <c r="N41" s="197"/>
      <c r="O41" s="197"/>
      <c r="P41" s="197"/>
      <c r="Q41" s="197"/>
      <c r="R41" s="197"/>
      <c r="S41" s="197"/>
      <c r="T41" s="197"/>
      <c r="U41" s="197"/>
      <c r="V41" s="197"/>
      <c r="W41" s="219"/>
      <c r="X41" s="248"/>
      <c r="Y41" s="197"/>
      <c r="Z41" s="197"/>
      <c r="AA41" s="197"/>
      <c r="AB41" s="197"/>
      <c r="AC41" s="197"/>
      <c r="AD41" s="197"/>
      <c r="AE41" s="197"/>
      <c r="AF41" s="197"/>
      <c r="AG41" s="250"/>
      <c r="AH41" s="250"/>
      <c r="AI41" s="250"/>
      <c r="AJ41" s="250"/>
      <c r="AK41" s="196">
        <v>0</v>
      </c>
      <c r="AL41" s="196"/>
      <c r="AM41" s="196"/>
      <c r="AN41" s="196"/>
      <c r="AO41" s="260"/>
      <c r="AP41" s="302"/>
      <c r="AQ41" s="411"/>
      <c r="AR41" s="397"/>
      <c r="AS41" s="397"/>
      <c r="AT41" s="420"/>
      <c r="AU41" s="444"/>
    </row>
    <row r="42" spans="1:47" s="35" customFormat="1" ht="17.25" customHeight="1">
      <c r="A42" s="507"/>
      <c r="B42" s="417"/>
      <c r="C42" s="414"/>
      <c r="D42" s="408"/>
      <c r="E42" s="503"/>
      <c r="F42" s="503"/>
      <c r="G42" s="267" t="s">
        <v>11</v>
      </c>
      <c r="H42" s="275">
        <f>L42+R42+X42+AA42</f>
        <v>164660572</v>
      </c>
      <c r="I42" s="192"/>
      <c r="J42" s="194"/>
      <c r="K42" s="194"/>
      <c r="L42" s="200"/>
      <c r="M42" s="106">
        <v>97152272</v>
      </c>
      <c r="N42" s="123">
        <v>110892918</v>
      </c>
      <c r="O42" s="123">
        <v>97152272</v>
      </c>
      <c r="P42" s="123">
        <v>97152272</v>
      </c>
      <c r="Q42" s="123">
        <v>97152272</v>
      </c>
      <c r="R42" s="123">
        <v>97152272</v>
      </c>
      <c r="S42" s="76">
        <f>4091967+2442733+19383000</f>
        <v>25917700</v>
      </c>
      <c r="T42" s="76">
        <f>4091967+2442733+19383000</f>
        <v>25917700</v>
      </c>
      <c r="U42" s="76">
        <f>4091967+2442733+19383000</f>
        <v>25917700</v>
      </c>
      <c r="V42" s="76">
        <v>25702333</v>
      </c>
      <c r="W42" s="215">
        <v>25702333</v>
      </c>
      <c r="X42" s="41">
        <v>25702333</v>
      </c>
      <c r="Y42" s="76">
        <v>44119467</v>
      </c>
      <c r="Z42" s="76">
        <v>44119467</v>
      </c>
      <c r="AA42" s="76">
        <v>41805967</v>
      </c>
      <c r="AB42" s="89"/>
      <c r="AC42" s="89"/>
      <c r="AD42" s="89"/>
      <c r="AE42" s="89"/>
      <c r="AF42" s="89"/>
      <c r="AG42" s="89"/>
      <c r="AH42" s="89"/>
      <c r="AI42" s="89"/>
      <c r="AJ42" s="89"/>
      <c r="AK42" s="41">
        <v>41805967</v>
      </c>
      <c r="AL42" s="41">
        <v>41805967</v>
      </c>
      <c r="AM42" s="41"/>
      <c r="AN42" s="41"/>
      <c r="AO42" s="255">
        <f>+AL42/AA42</f>
        <v>1</v>
      </c>
      <c r="AP42" s="288"/>
      <c r="AQ42" s="411"/>
      <c r="AR42" s="397"/>
      <c r="AS42" s="397"/>
      <c r="AT42" s="420"/>
      <c r="AU42" s="444"/>
    </row>
    <row r="43" spans="1:47" s="34" customFormat="1" ht="17.25" customHeight="1">
      <c r="A43" s="507"/>
      <c r="B43" s="417"/>
      <c r="C43" s="414"/>
      <c r="D43" s="408"/>
      <c r="E43" s="503"/>
      <c r="F43" s="503"/>
      <c r="G43" s="268" t="s">
        <v>12</v>
      </c>
      <c r="H43" s="279">
        <f>+H39+H41</f>
        <v>0.82</v>
      </c>
      <c r="I43" s="79">
        <f>+I39+I41</f>
        <v>0.82</v>
      </c>
      <c r="J43" s="37">
        <f aca="true" t="shared" si="31" ref="J43:L44">+J39+J41</f>
        <v>0.82</v>
      </c>
      <c r="K43" s="79">
        <f t="shared" si="31"/>
        <v>0.82</v>
      </c>
      <c r="L43" s="77">
        <f t="shared" si="31"/>
        <v>0.82</v>
      </c>
      <c r="M43" s="77">
        <f>+M39+M41</f>
        <v>0.82</v>
      </c>
      <c r="N43" s="79">
        <v>0.82</v>
      </c>
      <c r="O43" s="79">
        <v>0.82</v>
      </c>
      <c r="P43" s="79">
        <v>0.82</v>
      </c>
      <c r="Q43" s="79">
        <v>0.82</v>
      </c>
      <c r="R43" s="79">
        <f aca="true" t="shared" si="32" ref="R43:AG44">+R39+R41</f>
        <v>0.82</v>
      </c>
      <c r="S43" s="79">
        <f t="shared" si="32"/>
        <v>0.82</v>
      </c>
      <c r="T43" s="79">
        <f t="shared" si="32"/>
        <v>0.82</v>
      </c>
      <c r="U43" s="79">
        <f t="shared" si="32"/>
        <v>0.82</v>
      </c>
      <c r="V43" s="79">
        <f t="shared" si="32"/>
        <v>0.82</v>
      </c>
      <c r="W43" s="221">
        <f t="shared" si="32"/>
        <v>0.82</v>
      </c>
      <c r="X43" s="79">
        <f aca="true" t="shared" si="33" ref="X43">+AN43</f>
        <v>0</v>
      </c>
      <c r="Y43" s="79">
        <f t="shared" si="32"/>
        <v>0.82</v>
      </c>
      <c r="Z43" s="79">
        <f t="shared" si="32"/>
        <v>0.82</v>
      </c>
      <c r="AA43" s="79">
        <f t="shared" si="32"/>
        <v>0.82</v>
      </c>
      <c r="AB43" s="79">
        <f t="shared" si="32"/>
        <v>0</v>
      </c>
      <c r="AC43" s="79">
        <f t="shared" si="32"/>
        <v>0</v>
      </c>
      <c r="AD43" s="79">
        <f t="shared" si="32"/>
        <v>0</v>
      </c>
      <c r="AE43" s="79">
        <f aca="true" t="shared" si="34" ref="AE43">+AE39+AE41</f>
        <v>0.82</v>
      </c>
      <c r="AF43" s="79"/>
      <c r="AG43" s="79">
        <f t="shared" si="32"/>
        <v>0</v>
      </c>
      <c r="AH43" s="79">
        <f aca="true" t="shared" si="35" ref="AH43:AK43">+AH39+AH41</f>
        <v>0</v>
      </c>
      <c r="AI43" s="79">
        <f t="shared" si="35"/>
        <v>0</v>
      </c>
      <c r="AJ43" s="79">
        <f t="shared" si="35"/>
        <v>0</v>
      </c>
      <c r="AK43" s="79">
        <f t="shared" si="35"/>
        <v>0.82</v>
      </c>
      <c r="AL43" s="79">
        <f aca="true" t="shared" si="36" ref="AL43:AN44">+AL39+AL41</f>
        <v>0.82</v>
      </c>
      <c r="AM43" s="79">
        <f t="shared" si="36"/>
        <v>0</v>
      </c>
      <c r="AN43" s="79">
        <f t="shared" si="36"/>
        <v>0</v>
      </c>
      <c r="AO43" s="255">
        <f>+AL43/AA43</f>
        <v>1</v>
      </c>
      <c r="AP43" s="316"/>
      <c r="AQ43" s="411"/>
      <c r="AR43" s="397"/>
      <c r="AS43" s="397"/>
      <c r="AT43" s="420"/>
      <c r="AU43" s="444"/>
    </row>
    <row r="44" spans="1:47" s="5" customFormat="1" ht="17.25" customHeight="1" thickBot="1">
      <c r="A44" s="507"/>
      <c r="B44" s="428"/>
      <c r="C44" s="446"/>
      <c r="D44" s="442"/>
      <c r="E44" s="503"/>
      <c r="F44" s="503"/>
      <c r="G44" s="312" t="s">
        <v>13</v>
      </c>
      <c r="H44" s="280">
        <f>+H40+H42</f>
        <v>2139710036</v>
      </c>
      <c r="I44" s="88">
        <f>+I40+I42</f>
        <v>381526164</v>
      </c>
      <c r="J44" s="70">
        <f t="shared" si="31"/>
        <v>351561042</v>
      </c>
      <c r="K44" s="88">
        <f t="shared" si="31"/>
        <v>381561042</v>
      </c>
      <c r="L44" s="80">
        <f t="shared" si="31"/>
        <v>381526164</v>
      </c>
      <c r="M44" s="80">
        <f>+M40+M42</f>
        <v>577841272</v>
      </c>
      <c r="N44" s="88">
        <v>612892918</v>
      </c>
      <c r="O44" s="88">
        <v>599152272</v>
      </c>
      <c r="P44" s="88">
        <v>599152272</v>
      </c>
      <c r="Q44" s="88">
        <v>599152272</v>
      </c>
      <c r="R44" s="88">
        <f t="shared" si="32"/>
        <v>577841272</v>
      </c>
      <c r="S44" s="88">
        <f t="shared" si="32"/>
        <v>545917700</v>
      </c>
      <c r="T44" s="88">
        <f t="shared" si="32"/>
        <v>547917700</v>
      </c>
      <c r="U44" s="88">
        <f t="shared" si="32"/>
        <v>586829700</v>
      </c>
      <c r="V44" s="88">
        <f t="shared" si="32"/>
        <v>548525833</v>
      </c>
      <c r="W44" s="228">
        <f t="shared" si="32"/>
        <v>559739833</v>
      </c>
      <c r="X44" s="80">
        <f>X40+X42</f>
        <v>555244833</v>
      </c>
      <c r="Y44" s="88">
        <f>+Y40+Y42</f>
        <v>627411267</v>
      </c>
      <c r="Z44" s="88">
        <f>+Z40+Z42</f>
        <v>627411267</v>
      </c>
      <c r="AA44" s="88">
        <f>+AA40+AA42</f>
        <v>625097767</v>
      </c>
      <c r="AB44" s="88"/>
      <c r="AC44" s="88"/>
      <c r="AD44" s="88"/>
      <c r="AE44" s="88">
        <f>+AE40+AE42</f>
        <v>611000000</v>
      </c>
      <c r="AF44" s="88"/>
      <c r="AG44" s="88"/>
      <c r="AH44" s="88"/>
      <c r="AI44" s="88"/>
      <c r="AJ44" s="88"/>
      <c r="AK44" s="88">
        <f>+AK40+AK42</f>
        <v>579007967</v>
      </c>
      <c r="AL44" s="88">
        <f t="shared" si="36"/>
        <v>602717967</v>
      </c>
      <c r="AM44" s="88">
        <f t="shared" si="36"/>
        <v>0</v>
      </c>
      <c r="AN44" s="88">
        <f t="shared" si="36"/>
        <v>0</v>
      </c>
      <c r="AO44" s="255">
        <f>+AL44/AA44</f>
        <v>0.964197920419063</v>
      </c>
      <c r="AP44" s="282">
        <f>(L44+R44+X44+AK44)/H44</f>
        <v>0.9784597916425345</v>
      </c>
      <c r="AQ44" s="412"/>
      <c r="AR44" s="398"/>
      <c r="AS44" s="398"/>
      <c r="AT44" s="421"/>
      <c r="AU44" s="445"/>
    </row>
    <row r="45" spans="1:47" s="34" customFormat="1" ht="17.25" customHeight="1" thickBot="1">
      <c r="A45" s="496" t="s">
        <v>226</v>
      </c>
      <c r="B45" s="499">
        <v>7</v>
      </c>
      <c r="C45" s="413" t="s">
        <v>226</v>
      </c>
      <c r="D45" s="407" t="s">
        <v>89</v>
      </c>
      <c r="E45" s="503"/>
      <c r="F45" s="503"/>
      <c r="G45" s="317" t="s">
        <v>8</v>
      </c>
      <c r="H45" s="313">
        <v>1</v>
      </c>
      <c r="I45" s="690"/>
      <c r="J45" s="690"/>
      <c r="K45" s="690"/>
      <c r="L45" s="691"/>
      <c r="M45" s="691"/>
      <c r="N45" s="690"/>
      <c r="O45" s="690"/>
      <c r="P45" s="690"/>
      <c r="Q45" s="690"/>
      <c r="R45" s="690"/>
      <c r="S45" s="690"/>
      <c r="T45" s="690"/>
      <c r="U45" s="690"/>
      <c r="V45" s="690"/>
      <c r="W45" s="692"/>
      <c r="X45" s="690"/>
      <c r="Y45" s="690"/>
      <c r="Z45" s="690"/>
      <c r="AA45" s="39">
        <v>1</v>
      </c>
      <c r="AB45" s="39">
        <v>0</v>
      </c>
      <c r="AC45" s="39">
        <v>0</v>
      </c>
      <c r="AD45" s="39">
        <v>0</v>
      </c>
      <c r="AE45" s="39">
        <v>1</v>
      </c>
      <c r="AF45" s="39"/>
      <c r="AG45" s="39"/>
      <c r="AH45" s="39"/>
      <c r="AI45" s="39"/>
      <c r="AJ45" s="39"/>
      <c r="AK45" s="40">
        <v>0</v>
      </c>
      <c r="AL45" s="40">
        <v>0</v>
      </c>
      <c r="AM45" s="40"/>
      <c r="AN45" s="40"/>
      <c r="AO45" s="314">
        <v>0</v>
      </c>
      <c r="AP45" s="287">
        <v>0</v>
      </c>
      <c r="AQ45" s="410" t="s">
        <v>250</v>
      </c>
      <c r="AR45" s="396" t="s">
        <v>246</v>
      </c>
      <c r="AS45" s="396" t="s">
        <v>246</v>
      </c>
      <c r="AT45" s="419" t="s">
        <v>161</v>
      </c>
      <c r="AU45" s="443" t="s">
        <v>162</v>
      </c>
    </row>
    <row r="46" spans="1:49" s="5" customFormat="1" ht="17.25" customHeight="1">
      <c r="A46" s="497"/>
      <c r="B46" s="500"/>
      <c r="C46" s="414"/>
      <c r="D46" s="408"/>
      <c r="E46" s="503"/>
      <c r="F46" s="503"/>
      <c r="G46" s="318" t="s">
        <v>9</v>
      </c>
      <c r="H46" s="275">
        <f>L46+R46+X46+AA46</f>
        <v>2843838</v>
      </c>
      <c r="I46" s="201"/>
      <c r="J46" s="693"/>
      <c r="K46" s="193"/>
      <c r="L46" s="195"/>
      <c r="M46" s="195"/>
      <c r="N46" s="193"/>
      <c r="O46" s="193"/>
      <c r="P46" s="193"/>
      <c r="Q46" s="193"/>
      <c r="R46" s="694"/>
      <c r="S46" s="193"/>
      <c r="T46" s="193"/>
      <c r="U46" s="695"/>
      <c r="V46" s="193"/>
      <c r="W46" s="216"/>
      <c r="X46" s="195"/>
      <c r="Y46" s="193"/>
      <c r="Z46" s="193"/>
      <c r="AA46" s="107">
        <f>35143838-32300000</f>
        <v>2843838</v>
      </c>
      <c r="AB46" s="76"/>
      <c r="AC46" s="76"/>
      <c r="AD46" s="76"/>
      <c r="AE46" s="76">
        <v>0</v>
      </c>
      <c r="AF46" s="76"/>
      <c r="AG46" s="76"/>
      <c r="AH46" s="76"/>
      <c r="AI46" s="76"/>
      <c r="AJ46" s="76"/>
      <c r="AK46" s="41">
        <v>0</v>
      </c>
      <c r="AL46" s="40">
        <v>0</v>
      </c>
      <c r="AM46" s="41"/>
      <c r="AN46" s="41"/>
      <c r="AO46" s="263">
        <v>0</v>
      </c>
      <c r="AP46" s="292">
        <f>(L46+R46+W46)/H46</f>
        <v>0</v>
      </c>
      <c r="AQ46" s="411"/>
      <c r="AR46" s="397"/>
      <c r="AS46" s="397"/>
      <c r="AT46" s="420"/>
      <c r="AU46" s="444"/>
      <c r="AW46" s="75"/>
    </row>
    <row r="47" spans="1:47" s="34" customFormat="1" ht="17.25" customHeight="1">
      <c r="A47" s="497"/>
      <c r="B47" s="500"/>
      <c r="C47" s="414"/>
      <c r="D47" s="408"/>
      <c r="E47" s="503"/>
      <c r="F47" s="503"/>
      <c r="G47" s="319" t="s">
        <v>10</v>
      </c>
      <c r="H47" s="315"/>
      <c r="I47" s="192"/>
      <c r="J47" s="194"/>
      <c r="K47" s="194"/>
      <c r="L47" s="196"/>
      <c r="M47" s="196"/>
      <c r="N47" s="197"/>
      <c r="O47" s="197"/>
      <c r="P47" s="197"/>
      <c r="Q47" s="197"/>
      <c r="R47" s="197"/>
      <c r="S47" s="197"/>
      <c r="T47" s="197"/>
      <c r="U47" s="197"/>
      <c r="V47" s="197"/>
      <c r="W47" s="219"/>
      <c r="X47" s="248"/>
      <c r="Y47" s="197"/>
      <c r="Z47" s="197"/>
      <c r="AA47" s="197"/>
      <c r="AB47" s="197"/>
      <c r="AC47" s="197"/>
      <c r="AD47" s="197"/>
      <c r="AE47" s="197"/>
      <c r="AF47" s="197"/>
      <c r="AG47" s="250"/>
      <c r="AH47" s="250"/>
      <c r="AI47" s="250"/>
      <c r="AJ47" s="250"/>
      <c r="AK47" s="196">
        <v>0</v>
      </c>
      <c r="AL47" s="196"/>
      <c r="AM47" s="196"/>
      <c r="AN47" s="196"/>
      <c r="AO47" s="255"/>
      <c r="AP47" s="302"/>
      <c r="AQ47" s="411"/>
      <c r="AR47" s="397"/>
      <c r="AS47" s="397"/>
      <c r="AT47" s="420"/>
      <c r="AU47" s="444"/>
    </row>
    <row r="48" spans="1:47" s="35" customFormat="1" ht="17.25" customHeight="1">
      <c r="A48" s="497"/>
      <c r="B48" s="500"/>
      <c r="C48" s="414"/>
      <c r="D48" s="408"/>
      <c r="E48" s="503"/>
      <c r="F48" s="503"/>
      <c r="G48" s="318" t="s">
        <v>11</v>
      </c>
      <c r="H48" s="315"/>
      <c r="I48" s="192"/>
      <c r="J48" s="194"/>
      <c r="K48" s="194"/>
      <c r="L48" s="200"/>
      <c r="M48" s="200"/>
      <c r="N48" s="696"/>
      <c r="O48" s="696"/>
      <c r="P48" s="696"/>
      <c r="Q48" s="696"/>
      <c r="R48" s="696"/>
      <c r="S48" s="193"/>
      <c r="T48" s="193"/>
      <c r="U48" s="193"/>
      <c r="V48" s="193"/>
      <c r="W48" s="216"/>
      <c r="X48" s="195"/>
      <c r="Y48" s="193"/>
      <c r="Z48" s="193"/>
      <c r="AA48" s="89"/>
      <c r="AB48" s="89"/>
      <c r="AC48" s="89"/>
      <c r="AD48" s="89"/>
      <c r="AE48" s="264"/>
      <c r="AF48" s="264"/>
      <c r="AG48" s="89"/>
      <c r="AH48" s="89"/>
      <c r="AI48" s="89"/>
      <c r="AJ48" s="89"/>
      <c r="AK48" s="41">
        <v>0</v>
      </c>
      <c r="AL48" s="41"/>
      <c r="AM48" s="41"/>
      <c r="AN48" s="41"/>
      <c r="AO48" s="255">
        <v>0</v>
      </c>
      <c r="AP48" s="288"/>
      <c r="AQ48" s="411"/>
      <c r="AR48" s="397"/>
      <c r="AS48" s="397"/>
      <c r="AT48" s="420"/>
      <c r="AU48" s="444"/>
    </row>
    <row r="49" spans="1:47" s="34" customFormat="1" ht="17.25" customHeight="1">
      <c r="A49" s="497"/>
      <c r="B49" s="500"/>
      <c r="C49" s="414"/>
      <c r="D49" s="408"/>
      <c r="E49" s="503"/>
      <c r="F49" s="503"/>
      <c r="G49" s="319" t="s">
        <v>12</v>
      </c>
      <c r="H49" s="279">
        <f>+H45+H47</f>
        <v>1</v>
      </c>
      <c r="I49" s="248"/>
      <c r="J49" s="248"/>
      <c r="K49" s="248"/>
      <c r="L49" s="196"/>
      <c r="M49" s="196"/>
      <c r="N49" s="248"/>
      <c r="O49" s="248"/>
      <c r="P49" s="248"/>
      <c r="Q49" s="248"/>
      <c r="R49" s="248"/>
      <c r="S49" s="248"/>
      <c r="T49" s="248"/>
      <c r="U49" s="248"/>
      <c r="V49" s="248"/>
      <c r="W49" s="697"/>
      <c r="X49" s="248"/>
      <c r="Y49" s="248"/>
      <c r="Z49" s="248"/>
      <c r="AA49" s="79">
        <f aca="true" t="shared" si="37" ref="Y49:AN49">+AA45+AA47</f>
        <v>1</v>
      </c>
      <c r="AB49" s="79">
        <f t="shared" si="37"/>
        <v>0</v>
      </c>
      <c r="AC49" s="79">
        <f t="shared" si="37"/>
        <v>0</v>
      </c>
      <c r="AD49" s="79">
        <f t="shared" si="37"/>
        <v>0</v>
      </c>
      <c r="AE49" s="79">
        <f aca="true" t="shared" si="38" ref="AE49">+AE45+AE47</f>
        <v>1</v>
      </c>
      <c r="AF49" s="79"/>
      <c r="AG49" s="79">
        <f t="shared" si="37"/>
        <v>0</v>
      </c>
      <c r="AH49" s="79">
        <f t="shared" si="37"/>
        <v>0</v>
      </c>
      <c r="AI49" s="79">
        <f t="shared" si="37"/>
        <v>0</v>
      </c>
      <c r="AJ49" s="79">
        <f t="shared" si="37"/>
        <v>0</v>
      </c>
      <c r="AK49" s="79">
        <f t="shared" si="37"/>
        <v>0</v>
      </c>
      <c r="AL49" s="79">
        <f t="shared" si="37"/>
        <v>0</v>
      </c>
      <c r="AM49" s="79">
        <f t="shared" si="37"/>
        <v>0</v>
      </c>
      <c r="AN49" s="79">
        <f t="shared" si="37"/>
        <v>0</v>
      </c>
      <c r="AO49" s="255">
        <v>0</v>
      </c>
      <c r="AP49" s="316"/>
      <c r="AQ49" s="411"/>
      <c r="AR49" s="397"/>
      <c r="AS49" s="397"/>
      <c r="AT49" s="420"/>
      <c r="AU49" s="444"/>
    </row>
    <row r="50" spans="1:47" s="5" customFormat="1" ht="17.25" customHeight="1" thickBot="1">
      <c r="A50" s="498"/>
      <c r="B50" s="501"/>
      <c r="C50" s="415"/>
      <c r="D50" s="409"/>
      <c r="E50" s="504"/>
      <c r="F50" s="504"/>
      <c r="G50" s="320" t="s">
        <v>13</v>
      </c>
      <c r="H50" s="280">
        <f>+H46+H48</f>
        <v>2843838</v>
      </c>
      <c r="I50" s="698"/>
      <c r="J50" s="698"/>
      <c r="K50" s="698"/>
      <c r="L50" s="699"/>
      <c r="M50" s="699"/>
      <c r="N50" s="698"/>
      <c r="O50" s="698"/>
      <c r="P50" s="698"/>
      <c r="Q50" s="698"/>
      <c r="R50" s="698"/>
      <c r="S50" s="698"/>
      <c r="T50" s="698"/>
      <c r="U50" s="698"/>
      <c r="V50" s="698"/>
      <c r="W50" s="700"/>
      <c r="X50" s="699"/>
      <c r="Y50" s="698"/>
      <c r="Z50" s="698"/>
      <c r="AA50" s="88"/>
      <c r="AB50" s="88"/>
      <c r="AC50" s="88"/>
      <c r="AD50" s="88"/>
      <c r="AE50" s="88">
        <f>+AE46+AE48</f>
        <v>0</v>
      </c>
      <c r="AF50" s="88"/>
      <c r="AG50" s="88"/>
      <c r="AH50" s="88"/>
      <c r="AI50" s="88"/>
      <c r="AJ50" s="88"/>
      <c r="AK50" s="88">
        <f>+AK46+AK48</f>
        <v>0</v>
      </c>
      <c r="AL50" s="88">
        <f aca="true" t="shared" si="39" ref="AL50:AN50">+AL46+AL48</f>
        <v>0</v>
      </c>
      <c r="AM50" s="88">
        <f t="shared" si="39"/>
        <v>0</v>
      </c>
      <c r="AN50" s="88">
        <f t="shared" si="39"/>
        <v>0</v>
      </c>
      <c r="AO50" s="296">
        <v>0</v>
      </c>
      <c r="AP50" s="282">
        <f>(L50+R50+X50+AK50)/H50</f>
        <v>0</v>
      </c>
      <c r="AQ50" s="412"/>
      <c r="AR50" s="398"/>
      <c r="AS50" s="398"/>
      <c r="AT50" s="421"/>
      <c r="AU50" s="445"/>
    </row>
    <row r="51" spans="1:47" ht="17.25" customHeight="1">
      <c r="A51" s="422" t="s">
        <v>14</v>
      </c>
      <c r="B51" s="423"/>
      <c r="C51" s="423"/>
      <c r="D51" s="423"/>
      <c r="E51" s="423"/>
      <c r="F51" s="424"/>
      <c r="G51" s="176" t="s">
        <v>9</v>
      </c>
      <c r="H51" s="73">
        <f>+H10+H16+H22+H28+H34+H40+H46</f>
        <v>11737715694</v>
      </c>
      <c r="I51" s="73">
        <f aca="true" t="shared" si="40" ref="I51">+I10+I16+I22+I28+I34+I40</f>
        <v>2226083019</v>
      </c>
      <c r="J51" s="73">
        <f>+J10+J16+J22+J28+J34+J40</f>
        <v>1682062738</v>
      </c>
      <c r="K51" s="73">
        <f>+K10+K16+K22+K28+K34+K40</f>
        <v>2358891062</v>
      </c>
      <c r="L51" s="73">
        <f>+L10+L16+L22+L28+L34+L40</f>
        <v>2086658764</v>
      </c>
      <c r="M51" s="73">
        <f aca="true" t="shared" si="41" ref="M51">+M10+M16+M22+M28+M34+M40</f>
        <v>2267929500</v>
      </c>
      <c r="N51" s="73">
        <f>+N10+N16+N22+N28+N34+N40</f>
        <v>2289823000</v>
      </c>
      <c r="O51" s="73">
        <f aca="true" t="shared" si="42" ref="O51:AJ51">+O10+O16+O22+O28+O34+O40</f>
        <v>2289823000</v>
      </c>
      <c r="P51" s="73">
        <f t="shared" si="42"/>
        <v>2289823000</v>
      </c>
      <c r="Q51" s="73">
        <f>+Q10+Q16+Q22+Q28+Q34+Q40</f>
        <v>2288455160</v>
      </c>
      <c r="R51" s="73">
        <f>+R10+R16+R22+R28+R34+R40</f>
        <v>2076203613</v>
      </c>
      <c r="S51" s="73">
        <f t="shared" si="42"/>
        <v>3517000000</v>
      </c>
      <c r="T51" s="73">
        <f t="shared" si="42"/>
        <v>3519000000</v>
      </c>
      <c r="U51" s="73">
        <f>+U10+U16+U22+U28+U34+U40</f>
        <v>2270088500</v>
      </c>
      <c r="V51" s="73">
        <f>+V10+V16+V22+V28+V34+V40</f>
        <v>4230632160</v>
      </c>
      <c r="W51" s="245">
        <f t="shared" si="42"/>
        <v>5392090013</v>
      </c>
      <c r="X51" s="73">
        <f t="shared" si="42"/>
        <v>5240588317</v>
      </c>
      <c r="Y51" s="73">
        <f t="shared" si="42"/>
        <v>2334265000</v>
      </c>
      <c r="Z51" s="73">
        <f t="shared" si="42"/>
        <v>2334265000</v>
      </c>
      <c r="AA51" s="73">
        <f>+AA10+AA16+AA22+AA28+AA34+AA40+AA46</f>
        <v>2334265000</v>
      </c>
      <c r="AB51" s="73">
        <f t="shared" si="42"/>
        <v>0</v>
      </c>
      <c r="AC51" s="73">
        <f t="shared" si="42"/>
        <v>0</v>
      </c>
      <c r="AD51" s="73">
        <f t="shared" si="42"/>
        <v>0</v>
      </c>
      <c r="AE51" s="73">
        <f aca="true" t="shared" si="43" ref="AE51">+AE10+AE16+AE22+AE28+AE34+AE40</f>
        <v>1421000000</v>
      </c>
      <c r="AF51" s="73"/>
      <c r="AG51" s="73">
        <f t="shared" si="42"/>
        <v>0</v>
      </c>
      <c r="AH51" s="73">
        <f t="shared" si="42"/>
        <v>0</v>
      </c>
      <c r="AI51" s="73">
        <f t="shared" si="42"/>
        <v>0</v>
      </c>
      <c r="AJ51" s="73">
        <f t="shared" si="42"/>
        <v>0</v>
      </c>
      <c r="AK51" s="73">
        <f>+AK10+AK16+AK22+AK28+AK34+AK40</f>
        <v>1107510400</v>
      </c>
      <c r="AL51" s="73">
        <f>+AL10+AL16+AL22+AL28+AL34+AL40</f>
        <v>1412573161</v>
      </c>
      <c r="AM51" s="73">
        <f>+AM10+AM16+AM22+AM28+AM34+AM40</f>
        <v>0</v>
      </c>
      <c r="AN51" s="73">
        <f>+AN10+AN16+AN22+AN28+AN34+AN40</f>
        <v>0</v>
      </c>
      <c r="AO51" s="255">
        <f>+AL51/AA51</f>
        <v>0.6051468710707654</v>
      </c>
      <c r="AP51" s="321"/>
      <c r="AQ51" s="508"/>
      <c r="AR51" s="509"/>
      <c r="AS51" s="509"/>
      <c r="AT51" s="509"/>
      <c r="AU51" s="510"/>
    </row>
    <row r="52" spans="1:47" ht="17.25" customHeight="1">
      <c r="A52" s="422"/>
      <c r="B52" s="423"/>
      <c r="C52" s="423"/>
      <c r="D52" s="423"/>
      <c r="E52" s="423"/>
      <c r="F52" s="424"/>
      <c r="G52" s="177" t="s">
        <v>11</v>
      </c>
      <c r="H52" s="72">
        <f>+H12+H18+H24+H30+H36+H42+H48</f>
        <v>6115227058</v>
      </c>
      <c r="I52" s="73">
        <f aca="true" t="shared" si="44" ref="I52:R52">+I12+I18+I24+I30+I36+I42</f>
        <v>0</v>
      </c>
      <c r="J52" s="72">
        <f t="shared" si="44"/>
        <v>0</v>
      </c>
      <c r="K52" s="201"/>
      <c r="L52" s="201"/>
      <c r="M52" s="73">
        <f t="shared" si="44"/>
        <v>1418349969</v>
      </c>
      <c r="N52" s="72">
        <f t="shared" si="44"/>
        <v>1418349969</v>
      </c>
      <c r="O52" s="72">
        <f t="shared" si="44"/>
        <v>1418349969</v>
      </c>
      <c r="P52" s="72">
        <f t="shared" si="44"/>
        <v>1418349969</v>
      </c>
      <c r="Q52" s="72">
        <f t="shared" si="44"/>
        <v>1418349969</v>
      </c>
      <c r="R52" s="72">
        <f t="shared" si="44"/>
        <v>1300400493</v>
      </c>
      <c r="S52" s="72">
        <f aca="true" t="shared" si="45" ref="S52:AJ52">+S12+S18+S24+S30+S36+S42</f>
        <v>801402315</v>
      </c>
      <c r="T52" s="72">
        <f>+T12+T18+T24+T30+T36+T42</f>
        <v>772462148</v>
      </c>
      <c r="U52" s="72">
        <f>+U12+U18+U24+U30+U36+U42</f>
        <v>772462148</v>
      </c>
      <c r="V52" s="72">
        <f t="shared" si="45"/>
        <v>763100014</v>
      </c>
      <c r="W52" s="246">
        <f t="shared" si="45"/>
        <v>763100014</v>
      </c>
      <c r="X52" s="72">
        <f t="shared" si="45"/>
        <v>727518501</v>
      </c>
      <c r="Y52" s="72">
        <f t="shared" si="45"/>
        <v>4090267631</v>
      </c>
      <c r="Z52" s="72">
        <f t="shared" si="45"/>
        <v>4090267631</v>
      </c>
      <c r="AA52" s="72">
        <f t="shared" si="45"/>
        <v>4087308064</v>
      </c>
      <c r="AB52" s="72">
        <f t="shared" si="45"/>
        <v>0</v>
      </c>
      <c r="AC52" s="72">
        <f t="shared" si="45"/>
        <v>0</v>
      </c>
      <c r="AD52" s="72">
        <f t="shared" si="45"/>
        <v>0</v>
      </c>
      <c r="AE52" s="72">
        <f aca="true" t="shared" si="46" ref="AE52">+AE12+AE18+AE24+AE30+AE36+AE42</f>
        <v>0</v>
      </c>
      <c r="AF52" s="72"/>
      <c r="AG52" s="72">
        <f t="shared" si="45"/>
        <v>0</v>
      </c>
      <c r="AH52" s="72">
        <f t="shared" si="45"/>
        <v>0</v>
      </c>
      <c r="AI52" s="72">
        <f t="shared" si="45"/>
        <v>0</v>
      </c>
      <c r="AJ52" s="72">
        <f t="shared" si="45"/>
        <v>0</v>
      </c>
      <c r="AK52" s="72">
        <f>+AK12+AK18+AK24+AK30+AK36+AK42</f>
        <v>480762633</v>
      </c>
      <c r="AL52" s="72">
        <f>+AL12+AL18+AL24+AL30+AL36+AL42</f>
        <v>1649115593</v>
      </c>
      <c r="AM52" s="72">
        <f>+AM12+AM18+AM24+AM30+AM36+AM42</f>
        <v>0</v>
      </c>
      <c r="AN52" s="72">
        <f>+AN12+AN18+AN24+AN30+AN36+AN42</f>
        <v>0</v>
      </c>
      <c r="AO52" s="255">
        <f aca="true" t="shared" si="47" ref="AO52:AO53">+AL52/AA52</f>
        <v>0.4034723018617077</v>
      </c>
      <c r="AP52" s="265"/>
      <c r="AQ52" s="511"/>
      <c r="AR52" s="512"/>
      <c r="AS52" s="512"/>
      <c r="AT52" s="512"/>
      <c r="AU52" s="513"/>
    </row>
    <row r="53" spans="1:51" ht="17.25" customHeight="1" thickBot="1">
      <c r="A53" s="425"/>
      <c r="B53" s="426"/>
      <c r="C53" s="426"/>
      <c r="D53" s="426"/>
      <c r="E53" s="426"/>
      <c r="F53" s="427"/>
      <c r="G53" s="178" t="s">
        <v>14</v>
      </c>
      <c r="H53" s="74">
        <f>+H51+H52</f>
        <v>17852942752</v>
      </c>
      <c r="I53" s="90">
        <f aca="true" t="shared" si="48" ref="I53:R53">+I51+I52</f>
        <v>2226083019</v>
      </c>
      <c r="J53" s="74">
        <f t="shared" si="48"/>
        <v>1682062738</v>
      </c>
      <c r="K53" s="90">
        <f t="shared" si="48"/>
        <v>2358891062</v>
      </c>
      <c r="L53" s="90">
        <f t="shared" si="48"/>
        <v>2086658764</v>
      </c>
      <c r="M53" s="90">
        <f t="shared" si="48"/>
        <v>3686279469</v>
      </c>
      <c r="N53" s="90">
        <f t="shared" si="48"/>
        <v>3708172969</v>
      </c>
      <c r="O53" s="90">
        <f t="shared" si="48"/>
        <v>3708172969</v>
      </c>
      <c r="P53" s="90">
        <f t="shared" si="48"/>
        <v>3708172969</v>
      </c>
      <c r="Q53" s="90">
        <f t="shared" si="48"/>
        <v>3706805129</v>
      </c>
      <c r="R53" s="90">
        <f t="shared" si="48"/>
        <v>3376604106</v>
      </c>
      <c r="S53" s="90">
        <f aca="true" t="shared" si="49" ref="S53:AK53">+S51+S52</f>
        <v>4318402315</v>
      </c>
      <c r="T53" s="90">
        <f t="shared" si="49"/>
        <v>4291462148</v>
      </c>
      <c r="U53" s="90">
        <f>+U51+U52</f>
        <v>3042550648</v>
      </c>
      <c r="V53" s="90">
        <f t="shared" si="49"/>
        <v>4993732174</v>
      </c>
      <c r="W53" s="247">
        <f t="shared" si="49"/>
        <v>6155190027</v>
      </c>
      <c r="X53" s="253">
        <f t="shared" si="49"/>
        <v>5968106818</v>
      </c>
      <c r="Y53" s="253">
        <f>+Y51+Y52</f>
        <v>6424532631</v>
      </c>
      <c r="Z53" s="253">
        <f t="shared" si="49"/>
        <v>6424532631</v>
      </c>
      <c r="AA53" s="253">
        <f t="shared" si="49"/>
        <v>6421573064</v>
      </c>
      <c r="AB53" s="253">
        <f t="shared" si="49"/>
        <v>0</v>
      </c>
      <c r="AC53" s="253">
        <f t="shared" si="49"/>
        <v>0</v>
      </c>
      <c r="AD53" s="253">
        <f t="shared" si="49"/>
        <v>0</v>
      </c>
      <c r="AE53" s="253">
        <f aca="true" t="shared" si="50" ref="AE53">+AE51+AE52</f>
        <v>1421000000</v>
      </c>
      <c r="AF53" s="253"/>
      <c r="AG53" s="253">
        <f t="shared" si="49"/>
        <v>0</v>
      </c>
      <c r="AH53" s="253">
        <f t="shared" si="49"/>
        <v>0</v>
      </c>
      <c r="AI53" s="253">
        <f t="shared" si="49"/>
        <v>0</v>
      </c>
      <c r="AJ53" s="253">
        <f t="shared" si="49"/>
        <v>0</v>
      </c>
      <c r="AK53" s="253">
        <f t="shared" si="49"/>
        <v>1588273033</v>
      </c>
      <c r="AL53" s="253">
        <f>+AL51+AL52</f>
        <v>3061688754</v>
      </c>
      <c r="AM53" s="253">
        <f>+AM51+AM52</f>
        <v>0</v>
      </c>
      <c r="AN53" s="253">
        <f>+AN51+AN52</f>
        <v>0</v>
      </c>
      <c r="AO53" s="255">
        <f t="shared" si="47"/>
        <v>0.47678173610826646</v>
      </c>
      <c r="AP53" s="265"/>
      <c r="AQ53" s="514"/>
      <c r="AR53" s="515"/>
      <c r="AS53" s="515"/>
      <c r="AT53" s="515"/>
      <c r="AU53" s="516"/>
      <c r="AV53" s="6"/>
      <c r="AW53" s="6"/>
      <c r="AX53" s="6"/>
      <c r="AY53" s="6"/>
    </row>
    <row r="54" spans="1:47" ht="17.25" customHeight="1">
      <c r="A54" s="521"/>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row>
    <row r="55" spans="38:40" ht="17.25" customHeight="1">
      <c r="AL55" s="203">
        <f>1412573161-AL51</f>
        <v>0</v>
      </c>
      <c r="AN55" s="110"/>
    </row>
    <row r="56" spans="1:40" ht="17.25" customHeight="1">
      <c r="A56" s="171" t="s">
        <v>203</v>
      </c>
      <c r="G56" s="171"/>
      <c r="H56" s="1"/>
      <c r="I56" s="1"/>
      <c r="J56" s="1"/>
      <c r="K56" s="1"/>
      <c r="L56" s="1"/>
      <c r="M56" s="1"/>
      <c r="AA56" s="202"/>
      <c r="AL56" s="1" t="s">
        <v>227</v>
      </c>
      <c r="AM56" s="25"/>
      <c r="AN56" s="25"/>
    </row>
    <row r="57" spans="1:40" ht="17.25" customHeight="1">
      <c r="A57" s="232" t="s">
        <v>204</v>
      </c>
      <c r="B57" s="517" t="s">
        <v>205</v>
      </c>
      <c r="C57" s="518"/>
      <c r="D57" s="518"/>
      <c r="E57" s="519"/>
      <c r="F57" s="520" t="s">
        <v>206</v>
      </c>
      <c r="G57" s="520"/>
      <c r="H57" s="520"/>
      <c r="AM57" s="25"/>
      <c r="AN57" s="25"/>
    </row>
    <row r="58" spans="1:40" ht="13.5" customHeight="1">
      <c r="A58" s="233">
        <v>11</v>
      </c>
      <c r="B58" s="233" t="s">
        <v>207</v>
      </c>
      <c r="C58" s="233"/>
      <c r="D58" s="233"/>
      <c r="E58" s="233"/>
      <c r="F58" s="472" t="s">
        <v>208</v>
      </c>
      <c r="G58" s="472"/>
      <c r="H58" s="472"/>
      <c r="AM58" s="25"/>
      <c r="AN58" s="25"/>
    </row>
    <row r="59" spans="39:40" ht="17.25" customHeight="1">
      <c r="AM59" s="25"/>
      <c r="AN59" s="25"/>
    </row>
  </sheetData>
  <autoFilter ref="B8:D53"/>
  <mergeCells count="98">
    <mergeCell ref="AQ51:AU53"/>
    <mergeCell ref="B57:E57"/>
    <mergeCell ref="AS45:AS50"/>
    <mergeCell ref="AT45:AT50"/>
    <mergeCell ref="AU45:AU50"/>
    <mergeCell ref="AR45:AR50"/>
    <mergeCell ref="F57:H57"/>
    <mergeCell ref="A54:AU54"/>
    <mergeCell ref="A45:A50"/>
    <mergeCell ref="B45:B50"/>
    <mergeCell ref="C45:C50"/>
    <mergeCell ref="D45:D50"/>
    <mergeCell ref="AQ45:AQ50"/>
    <mergeCell ref="F9:F50"/>
    <mergeCell ref="E9:E50"/>
    <mergeCell ref="C15:C20"/>
    <mergeCell ref="C27:C32"/>
    <mergeCell ref="C33:C38"/>
    <mergeCell ref="A27:A32"/>
    <mergeCell ref="A33:A44"/>
    <mergeCell ref="B27:B32"/>
    <mergeCell ref="B33:B38"/>
    <mergeCell ref="F58:H58"/>
    <mergeCell ref="A1:E3"/>
    <mergeCell ref="F3:AL3"/>
    <mergeCell ref="F1:AU1"/>
    <mergeCell ref="F2:AU2"/>
    <mergeCell ref="AK6:AN6"/>
    <mergeCell ref="AO6:AO8"/>
    <mergeCell ref="AR6:AR8"/>
    <mergeCell ref="A6:A8"/>
    <mergeCell ref="AS6:AS8"/>
    <mergeCell ref="AT6:AT8"/>
    <mergeCell ref="AU6:AU8"/>
    <mergeCell ref="AQ6:AQ8"/>
    <mergeCell ref="AM3:AU3"/>
    <mergeCell ref="A4:P4"/>
    <mergeCell ref="A5:P5"/>
    <mergeCell ref="AU9:AU14"/>
    <mergeCell ref="AR9:AR14"/>
    <mergeCell ref="AT15:AT20"/>
    <mergeCell ref="AU15:AU20"/>
    <mergeCell ref="AS9:AS14"/>
    <mergeCell ref="AT33:AT38"/>
    <mergeCell ref="AU33:AU38"/>
    <mergeCell ref="AT27:AT32"/>
    <mergeCell ref="AU27:AU32"/>
    <mergeCell ref="AQ21:AQ26"/>
    <mergeCell ref="AR21:AR26"/>
    <mergeCell ref="AS21:AS26"/>
    <mergeCell ref="AU21:AU26"/>
    <mergeCell ref="AT21:AT26"/>
    <mergeCell ref="Q4:AU4"/>
    <mergeCell ref="F6:F8"/>
    <mergeCell ref="G6:G8"/>
    <mergeCell ref="H6:H8"/>
    <mergeCell ref="AP6:AP8"/>
    <mergeCell ref="Q5:AU5"/>
    <mergeCell ref="AK7:AN7"/>
    <mergeCell ref="AE7:AJ7"/>
    <mergeCell ref="B6:D7"/>
    <mergeCell ref="E6:E8"/>
    <mergeCell ref="I7:L7"/>
    <mergeCell ref="I6:AJ6"/>
    <mergeCell ref="M7:R7"/>
    <mergeCell ref="S7:X7"/>
    <mergeCell ref="Y7:AD7"/>
    <mergeCell ref="AT39:AT44"/>
    <mergeCell ref="AU39:AU44"/>
    <mergeCell ref="B39:B44"/>
    <mergeCell ref="C39:C44"/>
    <mergeCell ref="D39:D44"/>
    <mergeCell ref="AR39:AR44"/>
    <mergeCell ref="AT9:AT14"/>
    <mergeCell ref="A51:F53"/>
    <mergeCell ref="B15:B20"/>
    <mergeCell ref="AQ27:AQ32"/>
    <mergeCell ref="AR27:AR32"/>
    <mergeCell ref="AS39:AS44"/>
    <mergeCell ref="AQ39:AQ44"/>
    <mergeCell ref="D21:D26"/>
    <mergeCell ref="D27:D32"/>
    <mergeCell ref="D33:D38"/>
    <mergeCell ref="AS27:AS32"/>
    <mergeCell ref="AQ33:AQ38"/>
    <mergeCell ref="AR33:AR38"/>
    <mergeCell ref="AS33:AS38"/>
    <mergeCell ref="AS15:AS20"/>
    <mergeCell ref="D15:D20"/>
    <mergeCell ref="AR15:AR20"/>
    <mergeCell ref="A9:A26"/>
    <mergeCell ref="B9:B14"/>
    <mergeCell ref="C9:C14"/>
    <mergeCell ref="D9:D14"/>
    <mergeCell ref="AQ9:AQ14"/>
    <mergeCell ref="AQ15:AQ20"/>
    <mergeCell ref="C21:C26"/>
    <mergeCell ref="B21:B26"/>
  </mergeCells>
  <printOptions horizontalCentered="1" verticalCentered="1"/>
  <pageMargins left="0.2362204724409449" right="0.2362204724409449" top="0" bottom="0.5905511811023623" header="0.31496062992125984" footer="0.31496062992125984"/>
  <pageSetup fitToHeight="0" horizontalDpi="600" verticalDpi="600" orientation="landscape" paperSize="9" scale="50"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45"/>
  <sheetViews>
    <sheetView zoomScale="80" zoomScaleNormal="80" zoomScaleSheetLayoutView="80" workbookViewId="0" topLeftCell="A61">
      <selection activeCell="M8" sqref="M8"/>
    </sheetView>
  </sheetViews>
  <sheetFormatPr defaultColWidth="11.421875" defaultRowHeight="15"/>
  <cols>
    <col min="1" max="1" width="6.57421875" style="9" customWidth="1"/>
    <col min="2" max="2" width="8.421875" style="9" customWidth="1"/>
    <col min="3" max="3" width="22.7109375" style="137" customWidth="1"/>
    <col min="4" max="4" width="9.140625" style="9" customWidth="1"/>
    <col min="5" max="5" width="9.421875" style="9" customWidth="1"/>
    <col min="6" max="6" width="6.57421875" style="9" customWidth="1"/>
    <col min="7" max="13" width="7.7109375" style="9" customWidth="1"/>
    <col min="14" max="15" width="7.7109375" style="10" customWidth="1"/>
    <col min="16" max="16" width="7.28125" style="10" customWidth="1"/>
    <col min="17" max="17" width="8.00390625" style="10" customWidth="1"/>
    <col min="18" max="18" width="7.7109375" style="10" customWidth="1"/>
    <col min="19" max="19" width="6.421875" style="10" customWidth="1"/>
    <col min="20" max="20" width="10.421875" style="10" customWidth="1"/>
    <col min="21" max="21" width="10.8515625" style="10" customWidth="1"/>
    <col min="22" max="22" width="34.7109375" style="189" customWidth="1"/>
    <col min="23" max="23" width="10.00390625" style="231" customWidth="1"/>
    <col min="24" max="24" width="17.140625" style="13" customWidth="1"/>
    <col min="25" max="60" width="11.421875" style="13" customWidth="1"/>
    <col min="61" max="16384" width="11.421875" style="9" customWidth="1"/>
  </cols>
  <sheetData>
    <row r="1" spans="1:23" s="11" customFormat="1" ht="24.75" customHeight="1">
      <c r="A1" s="473"/>
      <c r="B1" s="474"/>
      <c r="C1" s="474"/>
      <c r="D1" s="541" t="s">
        <v>194</v>
      </c>
      <c r="E1" s="542"/>
      <c r="F1" s="542"/>
      <c r="G1" s="542"/>
      <c r="H1" s="542"/>
      <c r="I1" s="542"/>
      <c r="J1" s="542"/>
      <c r="K1" s="542"/>
      <c r="L1" s="542"/>
      <c r="M1" s="542"/>
      <c r="N1" s="542"/>
      <c r="O1" s="542"/>
      <c r="P1" s="542"/>
      <c r="Q1" s="542"/>
      <c r="R1" s="542"/>
      <c r="S1" s="542"/>
      <c r="T1" s="542"/>
      <c r="U1" s="542"/>
      <c r="V1" s="543"/>
      <c r="W1" s="231"/>
    </row>
    <row r="2" spans="1:23" s="11" customFormat="1" ht="30.75" customHeight="1">
      <c r="A2" s="476"/>
      <c r="B2" s="477"/>
      <c r="C2" s="477"/>
      <c r="D2" s="544" t="s">
        <v>209</v>
      </c>
      <c r="E2" s="545"/>
      <c r="F2" s="545"/>
      <c r="G2" s="545"/>
      <c r="H2" s="545"/>
      <c r="I2" s="545"/>
      <c r="J2" s="545"/>
      <c r="K2" s="545"/>
      <c r="L2" s="545"/>
      <c r="M2" s="545"/>
      <c r="N2" s="545"/>
      <c r="O2" s="545"/>
      <c r="P2" s="545"/>
      <c r="Q2" s="545"/>
      <c r="R2" s="545"/>
      <c r="S2" s="545"/>
      <c r="T2" s="545"/>
      <c r="U2" s="545"/>
      <c r="V2" s="546"/>
      <c r="W2" s="231"/>
    </row>
    <row r="3" spans="1:23" s="11" customFormat="1" ht="36" customHeight="1" thickBot="1">
      <c r="A3" s="479"/>
      <c r="B3" s="480"/>
      <c r="C3" s="480"/>
      <c r="D3" s="547" t="s">
        <v>196</v>
      </c>
      <c r="E3" s="340"/>
      <c r="F3" s="340"/>
      <c r="G3" s="340"/>
      <c r="H3" s="340"/>
      <c r="I3" s="340"/>
      <c r="J3" s="340"/>
      <c r="K3" s="340"/>
      <c r="L3" s="340"/>
      <c r="M3" s="340"/>
      <c r="N3" s="340"/>
      <c r="O3" s="340"/>
      <c r="P3" s="340"/>
      <c r="Q3" s="340"/>
      <c r="R3" s="340"/>
      <c r="S3" s="340"/>
      <c r="T3" s="340"/>
      <c r="U3" s="383"/>
      <c r="V3" s="186" t="s">
        <v>197</v>
      </c>
      <c r="W3" s="231"/>
    </row>
    <row r="4" spans="1:23" s="11" customFormat="1" ht="36.75" customHeight="1" thickBot="1">
      <c r="A4" s="548" t="s">
        <v>0</v>
      </c>
      <c r="B4" s="549"/>
      <c r="C4" s="550"/>
      <c r="D4" s="524" t="s">
        <v>212</v>
      </c>
      <c r="E4" s="524"/>
      <c r="F4" s="524"/>
      <c r="G4" s="524"/>
      <c r="H4" s="524"/>
      <c r="I4" s="524"/>
      <c r="J4" s="524"/>
      <c r="K4" s="524"/>
      <c r="L4" s="524"/>
      <c r="M4" s="524"/>
      <c r="N4" s="524"/>
      <c r="O4" s="524"/>
      <c r="P4" s="524"/>
      <c r="Q4" s="524"/>
      <c r="R4" s="524"/>
      <c r="S4" s="524"/>
      <c r="T4" s="524"/>
      <c r="U4" s="524"/>
      <c r="V4" s="524"/>
      <c r="W4" s="231"/>
    </row>
    <row r="5" spans="1:23" s="11" customFormat="1" ht="43.5" customHeight="1" thickBot="1">
      <c r="A5" s="551" t="s">
        <v>2</v>
      </c>
      <c r="B5" s="552"/>
      <c r="C5" s="553"/>
      <c r="D5" s="554" t="s">
        <v>216</v>
      </c>
      <c r="E5" s="554"/>
      <c r="F5" s="554"/>
      <c r="G5" s="554"/>
      <c r="H5" s="554"/>
      <c r="I5" s="554"/>
      <c r="J5" s="554"/>
      <c r="K5" s="554"/>
      <c r="L5" s="554"/>
      <c r="M5" s="554"/>
      <c r="N5" s="554"/>
      <c r="O5" s="554"/>
      <c r="P5" s="554"/>
      <c r="Q5" s="554"/>
      <c r="R5" s="554"/>
      <c r="S5" s="554"/>
      <c r="T5" s="554"/>
      <c r="U5" s="554"/>
      <c r="V5" s="554"/>
      <c r="W5" s="231"/>
    </row>
    <row r="6" spans="1:23" s="12" customFormat="1" ht="42.75" customHeight="1" thickBot="1">
      <c r="A6" s="525" t="s">
        <v>32</v>
      </c>
      <c r="B6" s="527" t="s">
        <v>33</v>
      </c>
      <c r="C6" s="529" t="s">
        <v>34</v>
      </c>
      <c r="D6" s="531" t="s">
        <v>35</v>
      </c>
      <c r="E6" s="532"/>
      <c r="F6" s="533" t="s">
        <v>220</v>
      </c>
      <c r="G6" s="534"/>
      <c r="H6" s="534"/>
      <c r="I6" s="534"/>
      <c r="J6" s="534"/>
      <c r="K6" s="534"/>
      <c r="L6" s="534"/>
      <c r="M6" s="534"/>
      <c r="N6" s="534"/>
      <c r="O6" s="534"/>
      <c r="P6" s="534"/>
      <c r="Q6" s="534"/>
      <c r="R6" s="534"/>
      <c r="S6" s="535"/>
      <c r="T6" s="527" t="s">
        <v>39</v>
      </c>
      <c r="U6" s="527"/>
      <c r="V6" s="536" t="s">
        <v>259</v>
      </c>
      <c r="W6" s="231"/>
    </row>
    <row r="7" spans="1:23" s="12" customFormat="1" ht="47.25" customHeight="1" thickBot="1">
      <c r="A7" s="526"/>
      <c r="B7" s="528"/>
      <c r="C7" s="530"/>
      <c r="D7" s="168" t="s">
        <v>36</v>
      </c>
      <c r="E7" s="168" t="s">
        <v>37</v>
      </c>
      <c r="F7" s="168" t="s">
        <v>38</v>
      </c>
      <c r="G7" s="169" t="s">
        <v>15</v>
      </c>
      <c r="H7" s="169" t="s">
        <v>16</v>
      </c>
      <c r="I7" s="169" t="s">
        <v>17</v>
      </c>
      <c r="J7" s="169" t="s">
        <v>18</v>
      </c>
      <c r="K7" s="169" t="s">
        <v>19</v>
      </c>
      <c r="L7" s="169" t="s">
        <v>20</v>
      </c>
      <c r="M7" s="169" t="s">
        <v>21</v>
      </c>
      <c r="N7" s="169" t="s">
        <v>22</v>
      </c>
      <c r="O7" s="169" t="s">
        <v>23</v>
      </c>
      <c r="P7" s="169" t="s">
        <v>24</v>
      </c>
      <c r="Q7" s="169" t="s">
        <v>25</v>
      </c>
      <c r="R7" s="169" t="s">
        <v>26</v>
      </c>
      <c r="S7" s="185" t="s">
        <v>27</v>
      </c>
      <c r="T7" s="185" t="s">
        <v>40</v>
      </c>
      <c r="U7" s="185" t="s">
        <v>41</v>
      </c>
      <c r="V7" s="537"/>
      <c r="W7" s="231"/>
    </row>
    <row r="8" spans="1:24" s="13" customFormat="1" ht="46.5" customHeight="1">
      <c r="A8" s="555" t="s">
        <v>93</v>
      </c>
      <c r="B8" s="557" t="s">
        <v>81</v>
      </c>
      <c r="C8" s="558" t="s">
        <v>164</v>
      </c>
      <c r="D8" s="539"/>
      <c r="E8" s="539" t="s">
        <v>94</v>
      </c>
      <c r="F8" s="149" t="s">
        <v>28</v>
      </c>
      <c r="G8" s="42">
        <v>0</v>
      </c>
      <c r="H8" s="42">
        <v>0.125</v>
      </c>
      <c r="I8" s="42">
        <v>0.125</v>
      </c>
      <c r="J8" s="42">
        <v>0.125</v>
      </c>
      <c r="K8" s="42">
        <v>0.125</v>
      </c>
      <c r="L8" s="42">
        <v>0.125</v>
      </c>
      <c r="M8" s="42">
        <v>0.125</v>
      </c>
      <c r="N8" s="42">
        <v>0.125</v>
      </c>
      <c r="O8" s="323">
        <v>0.125</v>
      </c>
      <c r="P8" s="42">
        <v>0</v>
      </c>
      <c r="Q8" s="42">
        <v>0</v>
      </c>
      <c r="R8" s="42">
        <v>0</v>
      </c>
      <c r="S8" s="149">
        <f>SUM(G8:R8)</f>
        <v>1</v>
      </c>
      <c r="T8" s="559">
        <v>0.2</v>
      </c>
      <c r="U8" s="540">
        <v>0.04</v>
      </c>
      <c r="V8" s="562" t="s">
        <v>255</v>
      </c>
      <c r="W8" s="231"/>
      <c r="X8" s="572"/>
    </row>
    <row r="9" spans="1:24" s="13" customFormat="1" ht="36.75" customHeight="1" thickBot="1">
      <c r="A9" s="555"/>
      <c r="B9" s="555"/>
      <c r="C9" s="558"/>
      <c r="D9" s="539"/>
      <c r="E9" s="539"/>
      <c r="F9" s="150" t="s">
        <v>29</v>
      </c>
      <c r="G9" s="42">
        <v>0</v>
      </c>
      <c r="H9" s="42">
        <v>0.125</v>
      </c>
      <c r="I9" s="42">
        <v>0.125</v>
      </c>
      <c r="J9" s="42">
        <v>0.125</v>
      </c>
      <c r="K9" s="42">
        <v>0.125</v>
      </c>
      <c r="L9" s="42">
        <v>0.125</v>
      </c>
      <c r="M9" s="42"/>
      <c r="N9" s="42"/>
      <c r="O9" s="42"/>
      <c r="P9" s="42"/>
      <c r="Q9" s="42"/>
      <c r="R9" s="42"/>
      <c r="S9" s="150">
        <f aca="true" t="shared" si="0" ref="S9:S69">SUM(G9:R9)</f>
        <v>0.625</v>
      </c>
      <c r="T9" s="560"/>
      <c r="U9" s="540"/>
      <c r="V9" s="562"/>
      <c r="W9" s="231"/>
      <c r="X9" s="572"/>
    </row>
    <row r="10" spans="1:23" s="13" customFormat="1" ht="35.25" customHeight="1">
      <c r="A10" s="555"/>
      <c r="B10" s="555"/>
      <c r="C10" s="538" t="s">
        <v>165</v>
      </c>
      <c r="D10" s="539"/>
      <c r="E10" s="539" t="s">
        <v>94</v>
      </c>
      <c r="F10" s="149" t="s">
        <v>28</v>
      </c>
      <c r="G10" s="42">
        <v>0</v>
      </c>
      <c r="H10" s="42">
        <v>0.1</v>
      </c>
      <c r="I10" s="42">
        <v>0.1</v>
      </c>
      <c r="J10" s="42">
        <v>0.1</v>
      </c>
      <c r="K10" s="42">
        <v>0.1</v>
      </c>
      <c r="L10" s="42">
        <v>0.1</v>
      </c>
      <c r="M10" s="42">
        <v>0.1</v>
      </c>
      <c r="N10" s="42">
        <v>0.1</v>
      </c>
      <c r="O10" s="42">
        <v>0.1</v>
      </c>
      <c r="P10" s="42">
        <v>0.1</v>
      </c>
      <c r="Q10" s="42">
        <v>0.1</v>
      </c>
      <c r="R10" s="42">
        <v>0</v>
      </c>
      <c r="S10" s="149">
        <f>SUM(G10:R10)</f>
        <v>0.9999999999999999</v>
      </c>
      <c r="T10" s="560"/>
      <c r="U10" s="540">
        <v>0.04</v>
      </c>
      <c r="V10" s="562" t="s">
        <v>243</v>
      </c>
      <c r="W10" s="231"/>
    </row>
    <row r="11" spans="1:23" s="13" customFormat="1" ht="35.25" customHeight="1" thickBot="1">
      <c r="A11" s="555"/>
      <c r="B11" s="555"/>
      <c r="C11" s="538"/>
      <c r="D11" s="539"/>
      <c r="E11" s="539"/>
      <c r="F11" s="150" t="s">
        <v>29</v>
      </c>
      <c r="G11" s="135">
        <v>0</v>
      </c>
      <c r="H11" s="135">
        <v>0.1</v>
      </c>
      <c r="I11" s="135">
        <v>0.1</v>
      </c>
      <c r="J11" s="135">
        <v>0.1</v>
      </c>
      <c r="K11" s="135">
        <v>0.1</v>
      </c>
      <c r="L11" s="135">
        <v>0.1</v>
      </c>
      <c r="M11" s="135"/>
      <c r="N11" s="135"/>
      <c r="O11" s="135"/>
      <c r="P11" s="135"/>
      <c r="Q11" s="135"/>
      <c r="R11" s="135"/>
      <c r="S11" s="150">
        <f t="shared" si="0"/>
        <v>0.5</v>
      </c>
      <c r="T11" s="560"/>
      <c r="U11" s="540"/>
      <c r="V11" s="562"/>
      <c r="W11" s="231"/>
    </row>
    <row r="12" spans="1:23" s="13" customFormat="1" ht="35.25" customHeight="1">
      <c r="A12" s="555"/>
      <c r="B12" s="555"/>
      <c r="C12" s="538" t="s">
        <v>166</v>
      </c>
      <c r="D12" s="539"/>
      <c r="E12" s="539" t="s">
        <v>94</v>
      </c>
      <c r="F12" s="149" t="s">
        <v>28</v>
      </c>
      <c r="G12" s="42">
        <v>0</v>
      </c>
      <c r="H12" s="42">
        <v>0.1</v>
      </c>
      <c r="I12" s="42">
        <v>0.1</v>
      </c>
      <c r="J12" s="42">
        <v>0.1</v>
      </c>
      <c r="K12" s="42">
        <v>0.1</v>
      </c>
      <c r="L12" s="42">
        <v>0.1</v>
      </c>
      <c r="M12" s="42">
        <v>0.1</v>
      </c>
      <c r="N12" s="42">
        <v>0.1</v>
      </c>
      <c r="O12" s="42">
        <v>0.1</v>
      </c>
      <c r="P12" s="42">
        <v>0.1</v>
      </c>
      <c r="Q12" s="42">
        <v>0.1</v>
      </c>
      <c r="R12" s="42">
        <v>0</v>
      </c>
      <c r="S12" s="149">
        <f t="shared" si="0"/>
        <v>0.9999999999999999</v>
      </c>
      <c r="T12" s="560"/>
      <c r="U12" s="540">
        <v>0.04</v>
      </c>
      <c r="V12" s="562" t="s">
        <v>264</v>
      </c>
      <c r="W12" s="231"/>
    </row>
    <row r="13" spans="1:23" s="12" customFormat="1" ht="35.25" customHeight="1" thickBot="1">
      <c r="A13" s="555"/>
      <c r="B13" s="555"/>
      <c r="C13" s="538"/>
      <c r="D13" s="539"/>
      <c r="E13" s="539"/>
      <c r="F13" s="150" t="s">
        <v>29</v>
      </c>
      <c r="G13" s="135">
        <v>0</v>
      </c>
      <c r="H13" s="135">
        <v>0.1</v>
      </c>
      <c r="I13" s="135">
        <v>0.1</v>
      </c>
      <c r="J13" s="135">
        <v>0.1</v>
      </c>
      <c r="K13" s="135">
        <v>0.1</v>
      </c>
      <c r="L13" s="135">
        <v>0.1</v>
      </c>
      <c r="M13" s="135"/>
      <c r="N13" s="135"/>
      <c r="O13" s="135"/>
      <c r="P13" s="135"/>
      <c r="Q13" s="135"/>
      <c r="R13" s="135"/>
      <c r="S13" s="150">
        <f t="shared" si="0"/>
        <v>0.5</v>
      </c>
      <c r="T13" s="560"/>
      <c r="U13" s="540"/>
      <c r="V13" s="562"/>
      <c r="W13" s="231"/>
    </row>
    <row r="14" spans="1:23" s="208" customFormat="1" ht="35.25" customHeight="1">
      <c r="A14" s="555"/>
      <c r="B14" s="555"/>
      <c r="C14" s="538" t="s">
        <v>251</v>
      </c>
      <c r="D14" s="539" t="s">
        <v>94</v>
      </c>
      <c r="E14" s="576"/>
      <c r="F14" s="149" t="s">
        <v>28</v>
      </c>
      <c r="G14" s="42">
        <v>0</v>
      </c>
      <c r="H14" s="207">
        <v>0</v>
      </c>
      <c r="I14" s="207">
        <v>0</v>
      </c>
      <c r="J14" s="207">
        <v>0</v>
      </c>
      <c r="K14" s="140">
        <v>0</v>
      </c>
      <c r="L14" s="140">
        <v>0</v>
      </c>
      <c r="M14" s="140">
        <v>0.1666</v>
      </c>
      <c r="N14" s="140">
        <v>0.1666</v>
      </c>
      <c r="O14" s="140">
        <v>0.1666</v>
      </c>
      <c r="P14" s="140">
        <v>0.167</v>
      </c>
      <c r="Q14" s="140">
        <v>0.1666</v>
      </c>
      <c r="R14" s="140">
        <v>0.1666</v>
      </c>
      <c r="S14" s="149">
        <f>M14+N14+O14+P14+Q14+R14</f>
        <v>1</v>
      </c>
      <c r="T14" s="560"/>
      <c r="U14" s="540">
        <v>0.02</v>
      </c>
      <c r="V14" s="522" t="s">
        <v>267</v>
      </c>
      <c r="W14" s="231"/>
    </row>
    <row r="15" spans="1:23" s="208" customFormat="1" ht="45.75" customHeight="1" thickBot="1">
      <c r="A15" s="555"/>
      <c r="B15" s="555"/>
      <c r="C15" s="538"/>
      <c r="D15" s="539"/>
      <c r="E15" s="577"/>
      <c r="F15" s="150" t="s">
        <v>29</v>
      </c>
      <c r="G15" s="207">
        <v>0</v>
      </c>
      <c r="H15" s="207">
        <v>0</v>
      </c>
      <c r="I15" s="207">
        <v>0</v>
      </c>
      <c r="J15" s="207">
        <v>0</v>
      </c>
      <c r="K15" s="207">
        <v>0</v>
      </c>
      <c r="L15" s="207">
        <v>0</v>
      </c>
      <c r="M15" s="207"/>
      <c r="N15" s="207"/>
      <c r="O15" s="207"/>
      <c r="P15" s="207"/>
      <c r="Q15" s="207"/>
      <c r="R15" s="207"/>
      <c r="S15" s="150">
        <f t="shared" si="0"/>
        <v>0</v>
      </c>
      <c r="T15" s="560"/>
      <c r="U15" s="540"/>
      <c r="V15" s="523"/>
      <c r="W15" s="231"/>
    </row>
    <row r="16" spans="1:23" s="13" customFormat="1" ht="35.25" customHeight="1">
      <c r="A16" s="555"/>
      <c r="B16" s="555"/>
      <c r="C16" s="538" t="s">
        <v>265</v>
      </c>
      <c r="D16" s="539"/>
      <c r="E16" s="539" t="s">
        <v>94</v>
      </c>
      <c r="F16" s="149" t="s">
        <v>28</v>
      </c>
      <c r="G16" s="42">
        <v>0</v>
      </c>
      <c r="H16" s="135">
        <v>0</v>
      </c>
      <c r="I16" s="135">
        <v>0</v>
      </c>
      <c r="J16" s="135">
        <v>0.2</v>
      </c>
      <c r="K16" s="140">
        <v>0.2</v>
      </c>
      <c r="L16" s="140">
        <v>0.2</v>
      </c>
      <c r="M16" s="140">
        <v>0.2</v>
      </c>
      <c r="N16" s="140">
        <v>0.2</v>
      </c>
      <c r="O16" s="140">
        <v>0</v>
      </c>
      <c r="P16" s="140">
        <v>0</v>
      </c>
      <c r="Q16" s="42">
        <v>0</v>
      </c>
      <c r="R16" s="140">
        <v>0</v>
      </c>
      <c r="S16" s="149">
        <f>SUM(G16:R16)</f>
        <v>1</v>
      </c>
      <c r="T16" s="560"/>
      <c r="U16" s="540">
        <v>0.03</v>
      </c>
      <c r="V16" s="522" t="s">
        <v>252</v>
      </c>
      <c r="W16" s="231"/>
    </row>
    <row r="17" spans="1:23" s="13" customFormat="1" ht="33.75" customHeight="1" thickBot="1">
      <c r="A17" s="555"/>
      <c r="B17" s="555"/>
      <c r="C17" s="538"/>
      <c r="D17" s="539"/>
      <c r="E17" s="539"/>
      <c r="F17" s="150" t="s">
        <v>29</v>
      </c>
      <c r="G17" s="135">
        <v>0</v>
      </c>
      <c r="H17" s="135">
        <v>0</v>
      </c>
      <c r="I17" s="135">
        <v>0</v>
      </c>
      <c r="J17" s="135">
        <v>0.2</v>
      </c>
      <c r="K17" s="135">
        <v>0.2</v>
      </c>
      <c r="L17" s="135">
        <v>0.2</v>
      </c>
      <c r="M17" s="135"/>
      <c r="N17" s="135"/>
      <c r="O17" s="135"/>
      <c r="P17" s="135"/>
      <c r="Q17" s="135"/>
      <c r="R17" s="135"/>
      <c r="S17" s="150">
        <f aca="true" t="shared" si="1" ref="S17">SUM(G17:R17)</f>
        <v>0.6000000000000001</v>
      </c>
      <c r="T17" s="560"/>
      <c r="U17" s="540"/>
      <c r="V17" s="523"/>
      <c r="W17" s="231"/>
    </row>
    <row r="18" spans="1:23" s="13" customFormat="1" ht="35.25" customHeight="1">
      <c r="A18" s="555"/>
      <c r="B18" s="555"/>
      <c r="C18" s="585" t="s">
        <v>167</v>
      </c>
      <c r="D18" s="539" t="s">
        <v>94</v>
      </c>
      <c r="E18" s="563"/>
      <c r="F18" s="149" t="s">
        <v>28</v>
      </c>
      <c r="G18" s="42">
        <v>0</v>
      </c>
      <c r="H18" s="42">
        <v>0</v>
      </c>
      <c r="I18" s="42">
        <v>0</v>
      </c>
      <c r="J18" s="135">
        <v>0</v>
      </c>
      <c r="K18" s="135">
        <v>0</v>
      </c>
      <c r="L18" s="42">
        <v>0.25</v>
      </c>
      <c r="M18" s="42">
        <v>0.25</v>
      </c>
      <c r="N18" s="42">
        <v>0.25</v>
      </c>
      <c r="O18" s="323">
        <v>0.25</v>
      </c>
      <c r="P18" s="42">
        <v>0</v>
      </c>
      <c r="Q18" s="42">
        <v>0</v>
      </c>
      <c r="R18" s="42">
        <v>0</v>
      </c>
      <c r="S18" s="149">
        <f>SUM(G18:R18)</f>
        <v>1</v>
      </c>
      <c r="T18" s="560"/>
      <c r="U18" s="540">
        <v>0.03</v>
      </c>
      <c r="V18" s="522" t="s">
        <v>254</v>
      </c>
      <c r="W18" s="231"/>
    </row>
    <row r="19" spans="1:23" s="13" customFormat="1" ht="45" customHeight="1" thickBot="1">
      <c r="A19" s="555"/>
      <c r="B19" s="556"/>
      <c r="C19" s="586"/>
      <c r="D19" s="563"/>
      <c r="E19" s="578"/>
      <c r="F19" s="150" t="s">
        <v>29</v>
      </c>
      <c r="G19" s="141">
        <v>0</v>
      </c>
      <c r="H19" s="141">
        <v>0</v>
      </c>
      <c r="I19" s="141">
        <v>0</v>
      </c>
      <c r="J19" s="141">
        <v>0</v>
      </c>
      <c r="K19" s="141">
        <v>0</v>
      </c>
      <c r="L19" s="141">
        <v>0.25</v>
      </c>
      <c r="M19" s="138"/>
      <c r="N19" s="138"/>
      <c r="O19" s="324"/>
      <c r="P19" s="141"/>
      <c r="Q19" s="141"/>
      <c r="R19" s="141"/>
      <c r="S19" s="150">
        <f t="shared" si="0"/>
        <v>0.25</v>
      </c>
      <c r="T19" s="561"/>
      <c r="U19" s="564"/>
      <c r="V19" s="523"/>
      <c r="W19" s="231"/>
    </row>
    <row r="20" spans="1:23" s="13" customFormat="1" ht="48.75" customHeight="1">
      <c r="A20" s="555"/>
      <c r="B20" s="570" t="s">
        <v>83</v>
      </c>
      <c r="C20" s="579" t="s">
        <v>169</v>
      </c>
      <c r="D20" s="539" t="s">
        <v>94</v>
      </c>
      <c r="E20" s="539"/>
      <c r="F20" s="149" t="s">
        <v>28</v>
      </c>
      <c r="G20" s="42">
        <v>0</v>
      </c>
      <c r="H20" s="42">
        <v>0</v>
      </c>
      <c r="I20" s="140">
        <v>0.3333</v>
      </c>
      <c r="J20" s="140">
        <v>0.3333</v>
      </c>
      <c r="K20" s="140">
        <v>0.3334</v>
      </c>
      <c r="L20" s="42">
        <v>0</v>
      </c>
      <c r="M20" s="42">
        <v>0</v>
      </c>
      <c r="N20" s="42">
        <v>0</v>
      </c>
      <c r="O20" s="42">
        <v>0</v>
      </c>
      <c r="P20" s="42">
        <v>0</v>
      </c>
      <c r="Q20" s="42">
        <v>0</v>
      </c>
      <c r="R20" s="42">
        <v>0</v>
      </c>
      <c r="S20" s="149">
        <f>SUM(G20:R20)</f>
        <v>1</v>
      </c>
      <c r="T20" s="580">
        <v>0.05</v>
      </c>
      <c r="U20" s="582">
        <v>0.01</v>
      </c>
      <c r="V20" s="573" t="s">
        <v>256</v>
      </c>
      <c r="W20" s="231"/>
    </row>
    <row r="21" spans="1:23" s="13" customFormat="1" ht="48.75" customHeight="1" thickBot="1">
      <c r="A21" s="555"/>
      <c r="B21" s="570"/>
      <c r="C21" s="569"/>
      <c r="D21" s="539"/>
      <c r="E21" s="539"/>
      <c r="F21" s="150" t="s">
        <v>29</v>
      </c>
      <c r="G21" s="42">
        <v>0</v>
      </c>
      <c r="H21" s="42">
        <v>0</v>
      </c>
      <c r="I21" s="42">
        <v>0</v>
      </c>
      <c r="J21" s="42">
        <v>0.5</v>
      </c>
      <c r="K21" s="42">
        <v>0.5</v>
      </c>
      <c r="L21" s="42">
        <v>0</v>
      </c>
      <c r="M21" s="42"/>
      <c r="N21" s="42"/>
      <c r="O21" s="42"/>
      <c r="P21" s="42"/>
      <c r="Q21" s="42"/>
      <c r="R21" s="42"/>
      <c r="S21" s="150">
        <f t="shared" si="0"/>
        <v>1</v>
      </c>
      <c r="T21" s="580"/>
      <c r="U21" s="583"/>
      <c r="V21" s="568"/>
      <c r="W21" s="231"/>
    </row>
    <row r="22" spans="1:24" s="13" customFormat="1" ht="41.25" customHeight="1">
      <c r="A22" s="555"/>
      <c r="B22" s="570"/>
      <c r="C22" s="565" t="s">
        <v>239</v>
      </c>
      <c r="D22" s="539" t="s">
        <v>94</v>
      </c>
      <c r="E22" s="539"/>
      <c r="F22" s="149" t="s">
        <v>28</v>
      </c>
      <c r="G22" s="42">
        <v>0</v>
      </c>
      <c r="H22" s="42">
        <v>0</v>
      </c>
      <c r="I22" s="42">
        <v>0</v>
      </c>
      <c r="J22" s="42">
        <v>0</v>
      </c>
      <c r="K22" s="140">
        <v>0.3333</v>
      </c>
      <c r="L22" s="140">
        <v>0.3333</v>
      </c>
      <c r="M22" s="140">
        <v>0.3334</v>
      </c>
      <c r="N22" s="42">
        <v>0</v>
      </c>
      <c r="O22" s="42">
        <v>0</v>
      </c>
      <c r="P22" s="42">
        <v>0</v>
      </c>
      <c r="Q22" s="42">
        <v>0</v>
      </c>
      <c r="R22" s="42">
        <v>0</v>
      </c>
      <c r="S22" s="149">
        <f t="shared" si="0"/>
        <v>1</v>
      </c>
      <c r="T22" s="580"/>
      <c r="U22" s="584">
        <v>0.01</v>
      </c>
      <c r="V22" s="574" t="s">
        <v>224</v>
      </c>
      <c r="W22" s="231"/>
      <c r="X22" s="181"/>
    </row>
    <row r="23" spans="1:25" s="13" customFormat="1" ht="44.25" customHeight="1" thickBot="1">
      <c r="A23" s="555"/>
      <c r="B23" s="570"/>
      <c r="C23" s="569"/>
      <c r="D23" s="539"/>
      <c r="E23" s="539"/>
      <c r="F23" s="150" t="s">
        <v>29</v>
      </c>
      <c r="G23" s="42">
        <v>0</v>
      </c>
      <c r="H23" s="42">
        <v>0</v>
      </c>
      <c r="I23" s="42">
        <v>0</v>
      </c>
      <c r="J23" s="42">
        <v>0</v>
      </c>
      <c r="K23" s="42">
        <v>0</v>
      </c>
      <c r="L23" s="42">
        <f>+L22+K22</f>
        <v>0.6666</v>
      </c>
      <c r="M23" s="42"/>
      <c r="N23" s="42"/>
      <c r="O23" s="42"/>
      <c r="P23" s="42"/>
      <c r="Q23" s="42"/>
      <c r="R23" s="42"/>
      <c r="S23" s="150">
        <f t="shared" si="0"/>
        <v>0.6666</v>
      </c>
      <c r="T23" s="580"/>
      <c r="U23" s="583"/>
      <c r="V23" s="575"/>
      <c r="W23" s="231"/>
      <c r="X23" s="181"/>
      <c r="Y23" s="181"/>
    </row>
    <row r="24" spans="1:23" s="13" customFormat="1" ht="39" customHeight="1">
      <c r="A24" s="555"/>
      <c r="B24" s="570"/>
      <c r="C24" s="565" t="s">
        <v>170</v>
      </c>
      <c r="D24" s="539" t="s">
        <v>94</v>
      </c>
      <c r="E24" s="539"/>
      <c r="F24" s="149" t="s">
        <v>28</v>
      </c>
      <c r="G24" s="42">
        <v>0</v>
      </c>
      <c r="H24" s="42">
        <v>0</v>
      </c>
      <c r="I24" s="42">
        <v>0</v>
      </c>
      <c r="J24" s="140">
        <v>0.3333</v>
      </c>
      <c r="K24" s="42">
        <v>0</v>
      </c>
      <c r="L24" s="42">
        <v>0</v>
      </c>
      <c r="M24" s="42">
        <v>0</v>
      </c>
      <c r="N24" s="140">
        <v>0.3333</v>
      </c>
      <c r="O24" s="325">
        <v>0</v>
      </c>
      <c r="P24" s="42">
        <v>0</v>
      </c>
      <c r="Q24" s="42">
        <v>0</v>
      </c>
      <c r="R24" s="140">
        <v>0.3334</v>
      </c>
      <c r="S24" s="149">
        <f t="shared" si="0"/>
        <v>1</v>
      </c>
      <c r="T24" s="580"/>
      <c r="U24" s="584">
        <v>0.01</v>
      </c>
      <c r="V24" s="567" t="s">
        <v>225</v>
      </c>
      <c r="W24" s="231"/>
    </row>
    <row r="25" spans="1:23" s="13" customFormat="1" ht="45" customHeight="1" thickBot="1">
      <c r="A25" s="555"/>
      <c r="B25" s="570"/>
      <c r="C25" s="566"/>
      <c r="D25" s="539"/>
      <c r="E25" s="539"/>
      <c r="F25" s="150" t="s">
        <v>29</v>
      </c>
      <c r="G25" s="42">
        <v>0</v>
      </c>
      <c r="H25" s="42">
        <v>0</v>
      </c>
      <c r="I25" s="42">
        <v>0</v>
      </c>
      <c r="J25" s="140">
        <v>0.3333</v>
      </c>
      <c r="K25" s="42">
        <v>0</v>
      </c>
      <c r="L25" s="42">
        <v>0</v>
      </c>
      <c r="M25" s="42"/>
      <c r="N25" s="140"/>
      <c r="O25" s="42"/>
      <c r="P25" s="42"/>
      <c r="Q25" s="42"/>
      <c r="R25" s="140"/>
      <c r="S25" s="150">
        <f t="shared" si="0"/>
        <v>0.3333</v>
      </c>
      <c r="T25" s="580"/>
      <c r="U25" s="583"/>
      <c r="V25" s="568"/>
      <c r="W25" s="231"/>
    </row>
    <row r="26" spans="1:23" s="13" customFormat="1" ht="30.75" customHeight="1">
      <c r="A26" s="555"/>
      <c r="B26" s="570"/>
      <c r="C26" s="565" t="s">
        <v>171</v>
      </c>
      <c r="D26" s="539" t="s">
        <v>94</v>
      </c>
      <c r="E26" s="539"/>
      <c r="F26" s="149" t="s">
        <v>28</v>
      </c>
      <c r="G26" s="140">
        <v>0.0834</v>
      </c>
      <c r="H26" s="140">
        <v>0.0833</v>
      </c>
      <c r="I26" s="140">
        <v>0.0833</v>
      </c>
      <c r="J26" s="140">
        <v>0.0834</v>
      </c>
      <c r="K26" s="140">
        <v>0.0833</v>
      </c>
      <c r="L26" s="140">
        <v>0.0833</v>
      </c>
      <c r="M26" s="140">
        <v>0.0833</v>
      </c>
      <c r="N26" s="140">
        <v>0.0834</v>
      </c>
      <c r="O26" s="140">
        <v>0.0833</v>
      </c>
      <c r="P26" s="140">
        <v>0.0833</v>
      </c>
      <c r="Q26" s="140">
        <v>0.0833</v>
      </c>
      <c r="R26" s="140">
        <v>0.0834</v>
      </c>
      <c r="S26" s="149">
        <f>SUM(G26:R26)</f>
        <v>1.0000000000000002</v>
      </c>
      <c r="T26" s="580"/>
      <c r="U26" s="584">
        <v>0.01</v>
      </c>
      <c r="V26" s="567" t="s">
        <v>261</v>
      </c>
      <c r="W26" s="231"/>
    </row>
    <row r="27" spans="1:23" s="13" customFormat="1" ht="52.5" customHeight="1" thickBot="1">
      <c r="A27" s="555"/>
      <c r="B27" s="570"/>
      <c r="C27" s="569"/>
      <c r="D27" s="539"/>
      <c r="E27" s="539"/>
      <c r="F27" s="150" t="s">
        <v>29</v>
      </c>
      <c r="G27" s="140">
        <v>0.0834</v>
      </c>
      <c r="H27" s="140">
        <v>0.0833</v>
      </c>
      <c r="I27" s="140">
        <v>0.0833</v>
      </c>
      <c r="J27" s="140">
        <v>0.0834</v>
      </c>
      <c r="K27" s="140">
        <v>0.0833</v>
      </c>
      <c r="L27" s="140">
        <v>0.0833</v>
      </c>
      <c r="M27" s="42"/>
      <c r="N27" s="42"/>
      <c r="O27" s="42"/>
      <c r="P27" s="42"/>
      <c r="Q27" s="42"/>
      <c r="R27" s="42"/>
      <c r="S27" s="150">
        <f t="shared" si="0"/>
        <v>0.5</v>
      </c>
      <c r="T27" s="580"/>
      <c r="U27" s="583"/>
      <c r="V27" s="568"/>
      <c r="W27" s="231"/>
    </row>
    <row r="28" spans="1:23" s="13" customFormat="1" ht="30.75" customHeight="1">
      <c r="A28" s="555"/>
      <c r="B28" s="570"/>
      <c r="C28" s="565" t="s">
        <v>172</v>
      </c>
      <c r="D28" s="539" t="s">
        <v>94</v>
      </c>
      <c r="E28" s="539"/>
      <c r="F28" s="149" t="s">
        <v>28</v>
      </c>
      <c r="G28" s="140">
        <v>0.0834</v>
      </c>
      <c r="H28" s="140">
        <v>0.0833</v>
      </c>
      <c r="I28" s="140">
        <v>0.0833</v>
      </c>
      <c r="J28" s="140">
        <v>0.0834</v>
      </c>
      <c r="K28" s="140">
        <v>0.0833</v>
      </c>
      <c r="L28" s="140">
        <v>0.0833</v>
      </c>
      <c r="M28" s="140">
        <v>0.0833</v>
      </c>
      <c r="N28" s="140">
        <v>0.0834</v>
      </c>
      <c r="O28" s="140">
        <v>0.0833</v>
      </c>
      <c r="P28" s="140">
        <v>0.0833</v>
      </c>
      <c r="Q28" s="140">
        <v>0.0833</v>
      </c>
      <c r="R28" s="140">
        <v>0.0834</v>
      </c>
      <c r="S28" s="149">
        <f t="shared" si="0"/>
        <v>1.0000000000000002</v>
      </c>
      <c r="T28" s="580"/>
      <c r="U28" s="584">
        <v>0.01</v>
      </c>
      <c r="V28" s="574" t="s">
        <v>257</v>
      </c>
      <c r="W28" s="231"/>
    </row>
    <row r="29" spans="1:23" s="13" customFormat="1" ht="30.75" customHeight="1" thickBot="1">
      <c r="A29" s="555"/>
      <c r="B29" s="571"/>
      <c r="C29" s="566"/>
      <c r="D29" s="588"/>
      <c r="E29" s="588"/>
      <c r="F29" s="150" t="s">
        <v>29</v>
      </c>
      <c r="G29" s="326">
        <v>0.0834</v>
      </c>
      <c r="H29" s="326">
        <v>0.0833</v>
      </c>
      <c r="I29" s="326">
        <v>0.0833</v>
      </c>
      <c r="J29" s="326">
        <v>0.0834</v>
      </c>
      <c r="K29" s="326">
        <v>0.0833</v>
      </c>
      <c r="L29" s="326">
        <v>0.0833</v>
      </c>
      <c r="M29" s="138"/>
      <c r="N29" s="138"/>
      <c r="O29" s="138"/>
      <c r="P29" s="138"/>
      <c r="Q29" s="138"/>
      <c r="R29" s="138"/>
      <c r="S29" s="150">
        <f t="shared" si="0"/>
        <v>0.5</v>
      </c>
      <c r="T29" s="581"/>
      <c r="U29" s="583"/>
      <c r="V29" s="587"/>
      <c r="W29" s="231"/>
    </row>
    <row r="30" spans="1:23" s="13" customFormat="1" ht="30.75" customHeight="1">
      <c r="A30" s="555"/>
      <c r="B30" s="595" t="s">
        <v>85</v>
      </c>
      <c r="C30" s="579" t="s">
        <v>173</v>
      </c>
      <c r="D30" s="578" t="s">
        <v>94</v>
      </c>
      <c r="E30" s="578"/>
      <c r="F30" s="149" t="s">
        <v>28</v>
      </c>
      <c r="G30" s="42">
        <v>0</v>
      </c>
      <c r="H30" s="42">
        <v>0</v>
      </c>
      <c r="I30" s="42">
        <v>0.25</v>
      </c>
      <c r="J30" s="42">
        <v>0</v>
      </c>
      <c r="K30" s="42">
        <v>0.25</v>
      </c>
      <c r="L30" s="42">
        <v>0</v>
      </c>
      <c r="M30" s="42">
        <v>0.25</v>
      </c>
      <c r="N30" s="42">
        <v>0</v>
      </c>
      <c r="O30" s="42">
        <v>0.25</v>
      </c>
      <c r="P30" s="42">
        <v>0</v>
      </c>
      <c r="Q30" s="42">
        <v>0</v>
      </c>
      <c r="R30" s="42">
        <v>0</v>
      </c>
      <c r="S30" s="149">
        <f t="shared" si="0"/>
        <v>1</v>
      </c>
      <c r="T30" s="589">
        <v>0.2</v>
      </c>
      <c r="U30" s="584">
        <v>0.025</v>
      </c>
      <c r="V30" s="574" t="s">
        <v>222</v>
      </c>
      <c r="W30" s="231"/>
    </row>
    <row r="31" spans="1:23" s="13" customFormat="1" ht="52.5" customHeight="1" thickBot="1">
      <c r="A31" s="555"/>
      <c r="B31" s="596"/>
      <c r="C31" s="566"/>
      <c r="D31" s="588"/>
      <c r="E31" s="588"/>
      <c r="F31" s="150" t="s">
        <v>29</v>
      </c>
      <c r="G31" s="42">
        <v>0</v>
      </c>
      <c r="H31" s="42">
        <v>0</v>
      </c>
      <c r="I31" s="42">
        <v>0.25</v>
      </c>
      <c r="J31" s="42">
        <v>0.25</v>
      </c>
      <c r="K31" s="42">
        <v>0</v>
      </c>
      <c r="L31" s="42">
        <v>0</v>
      </c>
      <c r="M31" s="42"/>
      <c r="N31" s="42"/>
      <c r="O31" s="42"/>
      <c r="P31" s="42"/>
      <c r="Q31" s="42"/>
      <c r="R31" s="42"/>
      <c r="S31" s="150">
        <f>SUM(G31:R31)</f>
        <v>0.5</v>
      </c>
      <c r="T31" s="580"/>
      <c r="U31" s="583"/>
      <c r="V31" s="587"/>
      <c r="W31" s="231"/>
    </row>
    <row r="32" spans="1:23" s="13" customFormat="1" ht="30.75" customHeight="1">
      <c r="A32" s="555"/>
      <c r="B32" s="596"/>
      <c r="C32" s="579" t="s">
        <v>174</v>
      </c>
      <c r="D32" s="578" t="s">
        <v>94</v>
      </c>
      <c r="E32" s="578"/>
      <c r="F32" s="149" t="s">
        <v>28</v>
      </c>
      <c r="G32" s="42">
        <v>0</v>
      </c>
      <c r="H32" s="42">
        <v>0</v>
      </c>
      <c r="I32" s="42">
        <v>0</v>
      </c>
      <c r="J32" s="42">
        <v>0</v>
      </c>
      <c r="K32" s="42">
        <v>0</v>
      </c>
      <c r="L32" s="42">
        <v>0</v>
      </c>
      <c r="M32" s="42">
        <v>0</v>
      </c>
      <c r="N32" s="42">
        <v>0</v>
      </c>
      <c r="O32" s="42">
        <v>0.3</v>
      </c>
      <c r="P32" s="42">
        <v>0.3</v>
      </c>
      <c r="Q32" s="42">
        <v>0</v>
      </c>
      <c r="R32" s="42">
        <v>0.4</v>
      </c>
      <c r="S32" s="149">
        <f t="shared" si="0"/>
        <v>1</v>
      </c>
      <c r="T32" s="580"/>
      <c r="U32" s="584">
        <v>0.05</v>
      </c>
      <c r="V32" s="574" t="s">
        <v>223</v>
      </c>
      <c r="W32" s="231"/>
    </row>
    <row r="33" spans="1:23" s="13" customFormat="1" ht="30.75" customHeight="1" thickBot="1">
      <c r="A33" s="555"/>
      <c r="B33" s="596"/>
      <c r="C33" s="566"/>
      <c r="D33" s="588"/>
      <c r="E33" s="588"/>
      <c r="F33" s="150" t="s">
        <v>29</v>
      </c>
      <c r="G33" s="42">
        <v>0</v>
      </c>
      <c r="H33" s="42">
        <v>0</v>
      </c>
      <c r="I33" s="42">
        <v>0</v>
      </c>
      <c r="J33" s="42">
        <v>0</v>
      </c>
      <c r="K33" s="42">
        <v>0</v>
      </c>
      <c r="L33" s="42">
        <v>0</v>
      </c>
      <c r="M33" s="42"/>
      <c r="N33" s="42"/>
      <c r="O33" s="42"/>
      <c r="P33" s="42"/>
      <c r="Q33" s="42"/>
      <c r="R33" s="42"/>
      <c r="S33" s="150">
        <f t="shared" si="0"/>
        <v>0</v>
      </c>
      <c r="T33" s="580"/>
      <c r="U33" s="583"/>
      <c r="V33" s="587"/>
      <c r="W33" s="231"/>
    </row>
    <row r="34" spans="1:23" s="13" customFormat="1" ht="30.75" customHeight="1">
      <c r="A34" s="555"/>
      <c r="B34" s="596"/>
      <c r="C34" s="565" t="s">
        <v>175</v>
      </c>
      <c r="D34" s="590" t="s">
        <v>94</v>
      </c>
      <c r="E34" s="590"/>
      <c r="F34" s="149" t="s">
        <v>28</v>
      </c>
      <c r="G34" s="42">
        <v>0</v>
      </c>
      <c r="H34" s="42">
        <v>0</v>
      </c>
      <c r="I34" s="42">
        <v>0</v>
      </c>
      <c r="J34" s="42">
        <v>0</v>
      </c>
      <c r="K34" s="42">
        <v>0</v>
      </c>
      <c r="L34" s="42">
        <v>0</v>
      </c>
      <c r="M34" s="42">
        <v>0.2</v>
      </c>
      <c r="N34" s="42">
        <v>0.2</v>
      </c>
      <c r="O34" s="42">
        <v>0.2</v>
      </c>
      <c r="P34" s="42">
        <v>0.2</v>
      </c>
      <c r="Q34" s="42">
        <v>0.2</v>
      </c>
      <c r="R34" s="42">
        <v>0</v>
      </c>
      <c r="S34" s="149">
        <f t="shared" si="0"/>
        <v>1</v>
      </c>
      <c r="T34" s="580"/>
      <c r="U34" s="591">
        <v>0.05</v>
      </c>
      <c r="V34" s="567" t="s">
        <v>244</v>
      </c>
      <c r="W34" s="231"/>
    </row>
    <row r="35" spans="1:23" s="13" customFormat="1" ht="42" customHeight="1" thickBot="1">
      <c r="A35" s="555"/>
      <c r="B35" s="596"/>
      <c r="C35" s="566"/>
      <c r="D35" s="588"/>
      <c r="E35" s="588"/>
      <c r="F35" s="150" t="s">
        <v>29</v>
      </c>
      <c r="G35" s="43">
        <v>0</v>
      </c>
      <c r="H35" s="43">
        <v>0</v>
      </c>
      <c r="I35" s="43">
        <v>0</v>
      </c>
      <c r="J35" s="43">
        <v>0</v>
      </c>
      <c r="K35" s="43">
        <v>0</v>
      </c>
      <c r="L35" s="43">
        <v>0</v>
      </c>
      <c r="M35" s="43"/>
      <c r="N35" s="43"/>
      <c r="O35" s="43"/>
      <c r="P35" s="43"/>
      <c r="Q35" s="43"/>
      <c r="R35" s="43"/>
      <c r="S35" s="150">
        <f t="shared" si="0"/>
        <v>0</v>
      </c>
      <c r="T35" s="580"/>
      <c r="U35" s="592"/>
      <c r="V35" s="568"/>
      <c r="W35" s="231"/>
    </row>
    <row r="36" spans="1:23" s="13" customFormat="1" ht="30.75" customHeight="1">
      <c r="A36" s="555"/>
      <c r="B36" s="596"/>
      <c r="C36" s="565" t="s">
        <v>176</v>
      </c>
      <c r="D36" s="590" t="s">
        <v>94</v>
      </c>
      <c r="E36" s="590"/>
      <c r="F36" s="149" t="s">
        <v>28</v>
      </c>
      <c r="G36" s="43">
        <v>0</v>
      </c>
      <c r="H36" s="43">
        <v>0</v>
      </c>
      <c r="I36" s="43">
        <v>0.15</v>
      </c>
      <c r="J36" s="43">
        <v>0.15</v>
      </c>
      <c r="K36" s="43">
        <v>0.15</v>
      </c>
      <c r="L36" s="43">
        <v>0.15</v>
      </c>
      <c r="M36" s="43">
        <v>0</v>
      </c>
      <c r="N36" s="43">
        <v>0.1</v>
      </c>
      <c r="O36" s="43">
        <v>0.1</v>
      </c>
      <c r="P36" s="43">
        <v>0.1</v>
      </c>
      <c r="Q36" s="43">
        <v>0.1</v>
      </c>
      <c r="R36" s="43">
        <v>0</v>
      </c>
      <c r="S36" s="149">
        <f t="shared" si="0"/>
        <v>0.9999999999999999</v>
      </c>
      <c r="T36" s="580"/>
      <c r="U36" s="591">
        <v>0.05</v>
      </c>
      <c r="V36" s="567" t="s">
        <v>240</v>
      </c>
      <c r="W36" s="231"/>
    </row>
    <row r="37" spans="1:23" s="13" customFormat="1" ht="30.75" customHeight="1" thickBot="1">
      <c r="A37" s="555"/>
      <c r="B37" s="596"/>
      <c r="C37" s="566"/>
      <c r="D37" s="588"/>
      <c r="E37" s="588"/>
      <c r="F37" s="150" t="s">
        <v>29</v>
      </c>
      <c r="G37" s="43">
        <v>0</v>
      </c>
      <c r="H37" s="43">
        <v>0</v>
      </c>
      <c r="I37" s="43">
        <v>0.15</v>
      </c>
      <c r="J37" s="43">
        <v>0.15</v>
      </c>
      <c r="K37" s="43">
        <v>0.15</v>
      </c>
      <c r="L37" s="43">
        <v>0.15</v>
      </c>
      <c r="M37" s="43"/>
      <c r="N37" s="43"/>
      <c r="O37" s="43"/>
      <c r="P37" s="43"/>
      <c r="Q37" s="43"/>
      <c r="R37" s="43"/>
      <c r="S37" s="150">
        <f t="shared" si="0"/>
        <v>0.6</v>
      </c>
      <c r="T37" s="580"/>
      <c r="U37" s="592"/>
      <c r="V37" s="568"/>
      <c r="W37" s="231"/>
    </row>
    <row r="38" spans="1:23" s="13" customFormat="1" ht="45.75" customHeight="1">
      <c r="A38" s="555"/>
      <c r="B38" s="596"/>
      <c r="C38" s="565" t="s">
        <v>177</v>
      </c>
      <c r="D38" s="590" t="s">
        <v>94</v>
      </c>
      <c r="E38" s="590"/>
      <c r="F38" s="149" t="s">
        <v>28</v>
      </c>
      <c r="G38" s="43">
        <v>0</v>
      </c>
      <c r="H38" s="43">
        <v>0.17</v>
      </c>
      <c r="I38" s="43">
        <v>0.17</v>
      </c>
      <c r="J38" s="43">
        <v>0.17</v>
      </c>
      <c r="K38" s="43">
        <v>0</v>
      </c>
      <c r="L38" s="43">
        <v>0.17</v>
      </c>
      <c r="M38" s="43">
        <v>0</v>
      </c>
      <c r="N38" s="43">
        <v>0.17</v>
      </c>
      <c r="O38" s="43">
        <v>0</v>
      </c>
      <c r="P38" s="43">
        <v>0.15</v>
      </c>
      <c r="Q38" s="43">
        <v>0</v>
      </c>
      <c r="R38" s="43">
        <v>0</v>
      </c>
      <c r="S38" s="149">
        <f>SUM(G38:R38)</f>
        <v>1</v>
      </c>
      <c r="T38" s="580"/>
      <c r="U38" s="591">
        <v>0.025</v>
      </c>
      <c r="V38" s="567" t="s">
        <v>241</v>
      </c>
      <c r="W38" s="231"/>
    </row>
    <row r="39" spans="1:23" s="13" customFormat="1" ht="45.75" customHeight="1" thickBot="1">
      <c r="A39" s="556"/>
      <c r="B39" s="597"/>
      <c r="C39" s="566"/>
      <c r="D39" s="588"/>
      <c r="E39" s="588"/>
      <c r="F39" s="150" t="s">
        <v>29</v>
      </c>
      <c r="G39" s="115">
        <v>0</v>
      </c>
      <c r="H39" s="115">
        <v>0.17</v>
      </c>
      <c r="I39" s="115">
        <v>0.17</v>
      </c>
      <c r="J39" s="116">
        <v>0.17</v>
      </c>
      <c r="K39" s="116">
        <v>0</v>
      </c>
      <c r="L39" s="115">
        <v>0.17</v>
      </c>
      <c r="M39" s="116"/>
      <c r="N39" s="116"/>
      <c r="O39" s="116"/>
      <c r="P39" s="115"/>
      <c r="Q39" s="115"/>
      <c r="R39" s="115"/>
      <c r="S39" s="150">
        <f t="shared" si="0"/>
        <v>0.68</v>
      </c>
      <c r="T39" s="581"/>
      <c r="U39" s="592"/>
      <c r="V39" s="568"/>
      <c r="W39" s="231"/>
    </row>
    <row r="40" spans="1:23" s="13" customFormat="1" ht="25.5" customHeight="1">
      <c r="A40" s="555" t="s">
        <v>168</v>
      </c>
      <c r="B40" s="593" t="s">
        <v>150</v>
      </c>
      <c r="C40" s="579" t="s">
        <v>178</v>
      </c>
      <c r="D40" s="578" t="s">
        <v>94</v>
      </c>
      <c r="E40" s="578"/>
      <c r="F40" s="149" t="s">
        <v>28</v>
      </c>
      <c r="G40" s="327">
        <v>0</v>
      </c>
      <c r="H40" s="327">
        <v>0</v>
      </c>
      <c r="I40" s="327">
        <v>0</v>
      </c>
      <c r="J40" s="43">
        <v>0</v>
      </c>
      <c r="K40" s="43">
        <v>0</v>
      </c>
      <c r="L40" s="43">
        <v>0</v>
      </c>
      <c r="M40" s="43">
        <v>0.17</v>
      </c>
      <c r="N40" s="43">
        <v>0.17</v>
      </c>
      <c r="O40" s="43">
        <v>0.17</v>
      </c>
      <c r="P40" s="327">
        <v>0.17</v>
      </c>
      <c r="Q40" s="327">
        <v>0.17</v>
      </c>
      <c r="R40" s="327">
        <v>0.15</v>
      </c>
      <c r="S40" s="149">
        <f t="shared" si="0"/>
        <v>1</v>
      </c>
      <c r="T40" s="580">
        <v>0.2</v>
      </c>
      <c r="U40" s="602">
        <v>0.05</v>
      </c>
      <c r="V40" s="603" t="s">
        <v>263</v>
      </c>
      <c r="W40" s="231"/>
    </row>
    <row r="41" spans="1:23" s="13" customFormat="1" ht="32.25" customHeight="1" thickBot="1">
      <c r="A41" s="555"/>
      <c r="B41" s="593"/>
      <c r="C41" s="566"/>
      <c r="D41" s="588"/>
      <c r="E41" s="588"/>
      <c r="F41" s="150" t="s">
        <v>29</v>
      </c>
      <c r="G41" s="42">
        <v>0</v>
      </c>
      <c r="H41" s="42">
        <v>0</v>
      </c>
      <c r="I41" s="42">
        <v>0</v>
      </c>
      <c r="J41" s="140">
        <v>0.0512</v>
      </c>
      <c r="K41" s="140">
        <v>0.0512</v>
      </c>
      <c r="L41" s="140">
        <v>0.0512</v>
      </c>
      <c r="M41" s="42"/>
      <c r="N41" s="42"/>
      <c r="O41" s="42"/>
      <c r="P41" s="42"/>
      <c r="Q41" s="42"/>
      <c r="R41" s="42"/>
      <c r="S41" s="150">
        <f t="shared" si="0"/>
        <v>0.15360000000000001</v>
      </c>
      <c r="T41" s="580"/>
      <c r="U41" s="592"/>
      <c r="V41" s="599"/>
      <c r="W41" s="231"/>
    </row>
    <row r="42" spans="1:23" s="13" customFormat="1" ht="53.25" customHeight="1">
      <c r="A42" s="555"/>
      <c r="B42" s="593"/>
      <c r="C42" s="565" t="s">
        <v>179</v>
      </c>
      <c r="D42" s="590" t="s">
        <v>94</v>
      </c>
      <c r="E42" s="590"/>
      <c r="F42" s="149" t="s">
        <v>28</v>
      </c>
      <c r="G42" s="117">
        <v>0.05</v>
      </c>
      <c r="H42" s="117">
        <v>0.09</v>
      </c>
      <c r="I42" s="117">
        <v>0.09</v>
      </c>
      <c r="J42" s="42">
        <v>0.09</v>
      </c>
      <c r="K42" s="42">
        <v>0.09</v>
      </c>
      <c r="L42" s="42">
        <v>0.09</v>
      </c>
      <c r="M42" s="42">
        <v>0.09</v>
      </c>
      <c r="N42" s="42">
        <v>0.09</v>
      </c>
      <c r="O42" s="42">
        <v>0.09</v>
      </c>
      <c r="P42" s="117">
        <v>0.09</v>
      </c>
      <c r="Q42" s="117">
        <v>0.09</v>
      </c>
      <c r="R42" s="117">
        <v>0.05</v>
      </c>
      <c r="S42" s="149">
        <f t="shared" si="0"/>
        <v>0.9999999999999999</v>
      </c>
      <c r="T42" s="580"/>
      <c r="U42" s="591">
        <v>0.03</v>
      </c>
      <c r="V42" s="604" t="s">
        <v>258</v>
      </c>
      <c r="W42" s="231"/>
    </row>
    <row r="43" spans="1:23" s="13" customFormat="1" ht="44.25" customHeight="1" thickBot="1">
      <c r="A43" s="555"/>
      <c r="B43" s="593"/>
      <c r="C43" s="566"/>
      <c r="D43" s="588"/>
      <c r="E43" s="588"/>
      <c r="F43" s="150" t="s">
        <v>29</v>
      </c>
      <c r="G43" s="42">
        <v>0.03</v>
      </c>
      <c r="H43" s="42">
        <v>0.09</v>
      </c>
      <c r="I43" s="42">
        <v>0.09</v>
      </c>
      <c r="J43" s="42">
        <v>0.1</v>
      </c>
      <c r="K43" s="42">
        <v>0.1</v>
      </c>
      <c r="L43" s="42">
        <v>0.09</v>
      </c>
      <c r="M43" s="42"/>
      <c r="N43" s="42"/>
      <c r="O43" s="42"/>
      <c r="P43" s="42"/>
      <c r="Q43" s="42"/>
      <c r="R43" s="42"/>
      <c r="S43" s="150">
        <f>SUM(G43:R43)</f>
        <v>0.5</v>
      </c>
      <c r="T43" s="580"/>
      <c r="U43" s="592"/>
      <c r="V43" s="605"/>
      <c r="W43" s="231"/>
    </row>
    <row r="44" spans="1:23" s="13" customFormat="1" ht="42.75" customHeight="1">
      <c r="A44" s="555"/>
      <c r="B44" s="593"/>
      <c r="C44" s="565" t="s">
        <v>180</v>
      </c>
      <c r="D44" s="590" t="s">
        <v>94</v>
      </c>
      <c r="E44" s="590"/>
      <c r="F44" s="149" t="s">
        <v>28</v>
      </c>
      <c r="G44" s="117">
        <v>0</v>
      </c>
      <c r="H44" s="117">
        <v>0</v>
      </c>
      <c r="I44" s="117">
        <v>0</v>
      </c>
      <c r="J44" s="42">
        <v>0</v>
      </c>
      <c r="K44" s="42">
        <v>0</v>
      </c>
      <c r="L44" s="42">
        <v>0</v>
      </c>
      <c r="M44" s="42">
        <v>0.17</v>
      </c>
      <c r="N44" s="42">
        <v>0.17</v>
      </c>
      <c r="O44" s="42">
        <v>0.17</v>
      </c>
      <c r="P44" s="328">
        <v>0.17</v>
      </c>
      <c r="Q44" s="328">
        <v>0.17</v>
      </c>
      <c r="R44" s="328">
        <v>0.15</v>
      </c>
      <c r="S44" s="149">
        <f t="shared" si="0"/>
        <v>1</v>
      </c>
      <c r="T44" s="580"/>
      <c r="U44" s="591">
        <v>0.07</v>
      </c>
      <c r="V44" s="598" t="s">
        <v>242</v>
      </c>
      <c r="W44" s="231"/>
    </row>
    <row r="45" spans="1:23" s="13" customFormat="1" ht="42.75" customHeight="1" thickBot="1">
      <c r="A45" s="555"/>
      <c r="B45" s="593"/>
      <c r="C45" s="566"/>
      <c r="D45" s="588"/>
      <c r="E45" s="588"/>
      <c r="F45" s="150" t="s">
        <v>29</v>
      </c>
      <c r="G45" s="42">
        <v>0.05</v>
      </c>
      <c r="H45" s="42">
        <v>0.05</v>
      </c>
      <c r="I45" s="42">
        <v>0.05</v>
      </c>
      <c r="J45" s="42">
        <v>0</v>
      </c>
      <c r="K45" s="42">
        <v>0</v>
      </c>
      <c r="L45" s="42">
        <v>0</v>
      </c>
      <c r="M45" s="42"/>
      <c r="N45" s="42"/>
      <c r="O45" s="42"/>
      <c r="P45" s="42"/>
      <c r="Q45" s="42"/>
      <c r="R45" s="42"/>
      <c r="S45" s="150">
        <f t="shared" si="0"/>
        <v>0.15000000000000002</v>
      </c>
      <c r="T45" s="580"/>
      <c r="U45" s="592"/>
      <c r="V45" s="599"/>
      <c r="W45" s="231"/>
    </row>
    <row r="46" spans="1:23" s="13" customFormat="1" ht="36" customHeight="1">
      <c r="A46" s="555"/>
      <c r="B46" s="593"/>
      <c r="C46" s="600" t="s">
        <v>213</v>
      </c>
      <c r="D46" s="590" t="s">
        <v>94</v>
      </c>
      <c r="E46" s="590"/>
      <c r="F46" s="149" t="s">
        <v>28</v>
      </c>
      <c r="G46" s="43">
        <v>0</v>
      </c>
      <c r="H46" s="43">
        <v>0</v>
      </c>
      <c r="I46" s="43">
        <v>0</v>
      </c>
      <c r="J46" s="43">
        <v>0</v>
      </c>
      <c r="K46" s="43">
        <v>0</v>
      </c>
      <c r="L46" s="43">
        <v>0</v>
      </c>
      <c r="M46" s="43">
        <v>0.17</v>
      </c>
      <c r="N46" s="43">
        <v>0.17</v>
      </c>
      <c r="O46" s="43">
        <v>0.17</v>
      </c>
      <c r="P46" s="43">
        <v>0.17</v>
      </c>
      <c r="Q46" s="43">
        <v>0.17</v>
      </c>
      <c r="R46" s="43">
        <v>0.15</v>
      </c>
      <c r="S46" s="149">
        <f>SUM(G46:R46)</f>
        <v>1</v>
      </c>
      <c r="T46" s="580"/>
      <c r="U46" s="591">
        <v>0.05</v>
      </c>
      <c r="V46" s="598" t="s">
        <v>262</v>
      </c>
      <c r="W46" s="231"/>
    </row>
    <row r="47" spans="1:23" s="13" customFormat="1" ht="40.5" customHeight="1" thickBot="1">
      <c r="A47" s="556"/>
      <c r="B47" s="594"/>
      <c r="C47" s="601"/>
      <c r="D47" s="588"/>
      <c r="E47" s="588"/>
      <c r="F47" s="150" t="s">
        <v>29</v>
      </c>
      <c r="G47" s="65">
        <v>0</v>
      </c>
      <c r="H47" s="65">
        <v>0</v>
      </c>
      <c r="I47" s="65">
        <v>0</v>
      </c>
      <c r="J47" s="65">
        <v>0</v>
      </c>
      <c r="K47" s="65">
        <v>0</v>
      </c>
      <c r="L47" s="65">
        <v>0.1</v>
      </c>
      <c r="M47" s="65"/>
      <c r="N47" s="65"/>
      <c r="O47" s="65"/>
      <c r="P47" s="65"/>
      <c r="Q47" s="65"/>
      <c r="R47" s="65"/>
      <c r="S47" s="150">
        <f>SUM(G47:R47)</f>
        <v>0.1</v>
      </c>
      <c r="T47" s="581"/>
      <c r="U47" s="592"/>
      <c r="V47" s="599"/>
      <c r="W47" s="231"/>
    </row>
    <row r="48" spans="1:23" s="13" customFormat="1" ht="39.75" customHeight="1">
      <c r="A48" s="611" t="s">
        <v>95</v>
      </c>
      <c r="B48" s="614" t="s">
        <v>87</v>
      </c>
      <c r="C48" s="565" t="s">
        <v>181</v>
      </c>
      <c r="D48" s="590" t="s">
        <v>94</v>
      </c>
      <c r="E48" s="590"/>
      <c r="F48" s="149" t="s">
        <v>28</v>
      </c>
      <c r="G48" s="117">
        <v>0.05</v>
      </c>
      <c r="H48" s="117">
        <v>0.09</v>
      </c>
      <c r="I48" s="117">
        <v>0.09</v>
      </c>
      <c r="J48" s="117">
        <v>0.09</v>
      </c>
      <c r="K48" s="117">
        <v>0.09</v>
      </c>
      <c r="L48" s="117">
        <v>0.09</v>
      </c>
      <c r="M48" s="117">
        <v>0.09</v>
      </c>
      <c r="N48" s="117">
        <v>0.09</v>
      </c>
      <c r="O48" s="117">
        <v>0.09</v>
      </c>
      <c r="P48" s="117">
        <v>0.09</v>
      </c>
      <c r="Q48" s="117">
        <v>0.09</v>
      </c>
      <c r="R48" s="117">
        <v>0.05</v>
      </c>
      <c r="S48" s="149">
        <f t="shared" si="0"/>
        <v>0.9999999999999999</v>
      </c>
      <c r="T48" s="589">
        <v>0.2</v>
      </c>
      <c r="U48" s="591">
        <v>0.025</v>
      </c>
      <c r="V48" s="567" t="s">
        <v>228</v>
      </c>
      <c r="W48" s="231"/>
    </row>
    <row r="49" spans="1:23" s="13" customFormat="1" ht="43.5" customHeight="1" thickBot="1">
      <c r="A49" s="612"/>
      <c r="B49" s="615"/>
      <c r="C49" s="566"/>
      <c r="D49" s="588"/>
      <c r="E49" s="588"/>
      <c r="F49" s="150" t="s">
        <v>29</v>
      </c>
      <c r="G49" s="117">
        <v>0.05</v>
      </c>
      <c r="H49" s="117">
        <v>0.09</v>
      </c>
      <c r="I49" s="117">
        <v>0.09</v>
      </c>
      <c r="J49" s="117">
        <v>0.09</v>
      </c>
      <c r="K49" s="117">
        <v>0.09</v>
      </c>
      <c r="L49" s="117">
        <v>0.09</v>
      </c>
      <c r="M49" s="117"/>
      <c r="N49" s="117"/>
      <c r="O49" s="117"/>
      <c r="P49" s="117"/>
      <c r="Q49" s="117"/>
      <c r="R49" s="117"/>
      <c r="S49" s="150">
        <f t="shared" si="0"/>
        <v>0.5</v>
      </c>
      <c r="T49" s="580"/>
      <c r="U49" s="592"/>
      <c r="V49" s="568"/>
      <c r="W49" s="231"/>
    </row>
    <row r="50" spans="1:23" s="13" customFormat="1" ht="30.75" customHeight="1">
      <c r="A50" s="612"/>
      <c r="B50" s="615"/>
      <c r="C50" s="565" t="s">
        <v>182</v>
      </c>
      <c r="D50" s="590" t="s">
        <v>94</v>
      </c>
      <c r="E50" s="590"/>
      <c r="F50" s="149" t="s">
        <v>28</v>
      </c>
      <c r="G50" s="117">
        <v>0.05</v>
      </c>
      <c r="H50" s="117">
        <v>0.09</v>
      </c>
      <c r="I50" s="117">
        <v>0.09</v>
      </c>
      <c r="J50" s="42">
        <v>0.09</v>
      </c>
      <c r="K50" s="42">
        <v>0.09</v>
      </c>
      <c r="L50" s="42">
        <v>0.09</v>
      </c>
      <c r="M50" s="42">
        <v>0.09</v>
      </c>
      <c r="N50" s="42">
        <v>0.09</v>
      </c>
      <c r="O50" s="42">
        <v>0.09</v>
      </c>
      <c r="P50" s="117">
        <v>0.09</v>
      </c>
      <c r="Q50" s="117">
        <v>0.09</v>
      </c>
      <c r="R50" s="117">
        <v>0.05</v>
      </c>
      <c r="S50" s="149">
        <f t="shared" si="0"/>
        <v>0.9999999999999999</v>
      </c>
      <c r="T50" s="580"/>
      <c r="U50" s="591">
        <v>0.02</v>
      </c>
      <c r="V50" s="567" t="s">
        <v>229</v>
      </c>
      <c r="W50" s="231"/>
    </row>
    <row r="51" spans="1:23" s="13" customFormat="1" ht="30.75" customHeight="1" thickBot="1">
      <c r="A51" s="612"/>
      <c r="B51" s="615"/>
      <c r="C51" s="566"/>
      <c r="D51" s="588"/>
      <c r="E51" s="588"/>
      <c r="F51" s="150" t="s">
        <v>29</v>
      </c>
      <c r="G51" s="117">
        <v>0.05</v>
      </c>
      <c r="H51" s="117">
        <v>0.09</v>
      </c>
      <c r="I51" s="117">
        <v>0.09</v>
      </c>
      <c r="J51" s="117">
        <v>0.09</v>
      </c>
      <c r="K51" s="117">
        <v>0.09</v>
      </c>
      <c r="L51" s="117">
        <v>0.09</v>
      </c>
      <c r="M51" s="117"/>
      <c r="N51" s="117"/>
      <c r="O51" s="117"/>
      <c r="P51" s="117"/>
      <c r="Q51" s="117"/>
      <c r="R51" s="117"/>
      <c r="S51" s="150">
        <f t="shared" si="0"/>
        <v>0.5</v>
      </c>
      <c r="T51" s="580"/>
      <c r="U51" s="592"/>
      <c r="V51" s="568"/>
      <c r="W51" s="231"/>
    </row>
    <row r="52" spans="1:23" s="13" customFormat="1" ht="30.75" customHeight="1">
      <c r="A52" s="612"/>
      <c r="B52" s="615"/>
      <c r="C52" s="565" t="s">
        <v>183</v>
      </c>
      <c r="D52" s="590" t="s">
        <v>94</v>
      </c>
      <c r="E52" s="590"/>
      <c r="F52" s="149" t="s">
        <v>28</v>
      </c>
      <c r="G52" s="117">
        <v>0.05</v>
      </c>
      <c r="H52" s="117">
        <v>0.09</v>
      </c>
      <c r="I52" s="117">
        <v>0.09</v>
      </c>
      <c r="J52" s="42">
        <v>0.09</v>
      </c>
      <c r="K52" s="42">
        <v>0.09</v>
      </c>
      <c r="L52" s="42">
        <v>0.09</v>
      </c>
      <c r="M52" s="42">
        <v>0.09</v>
      </c>
      <c r="N52" s="42">
        <v>0.09</v>
      </c>
      <c r="O52" s="42">
        <v>0.09</v>
      </c>
      <c r="P52" s="117">
        <v>0.09</v>
      </c>
      <c r="Q52" s="117">
        <v>0.09</v>
      </c>
      <c r="R52" s="117">
        <v>0.05</v>
      </c>
      <c r="S52" s="149">
        <f t="shared" si="0"/>
        <v>0.9999999999999999</v>
      </c>
      <c r="T52" s="580"/>
      <c r="U52" s="591">
        <v>0.02</v>
      </c>
      <c r="V52" s="567" t="s">
        <v>266</v>
      </c>
      <c r="W52" s="231"/>
    </row>
    <row r="53" spans="1:23" s="13" customFormat="1" ht="36" customHeight="1" thickBot="1">
      <c r="A53" s="612"/>
      <c r="B53" s="615"/>
      <c r="C53" s="566"/>
      <c r="D53" s="588"/>
      <c r="E53" s="588"/>
      <c r="F53" s="150" t="s">
        <v>29</v>
      </c>
      <c r="G53" s="42">
        <v>0.05</v>
      </c>
      <c r="H53" s="42">
        <v>0.09</v>
      </c>
      <c r="I53" s="42">
        <v>0.09</v>
      </c>
      <c r="J53" s="42">
        <v>0.09</v>
      </c>
      <c r="K53" s="42">
        <v>0.09</v>
      </c>
      <c r="L53" s="42">
        <v>0.09</v>
      </c>
      <c r="M53" s="42"/>
      <c r="N53" s="42"/>
      <c r="O53" s="42"/>
      <c r="P53" s="42"/>
      <c r="Q53" s="42"/>
      <c r="R53" s="42"/>
      <c r="S53" s="150">
        <f t="shared" si="0"/>
        <v>0.5</v>
      </c>
      <c r="T53" s="580"/>
      <c r="U53" s="592"/>
      <c r="V53" s="568"/>
      <c r="W53" s="231"/>
    </row>
    <row r="54" spans="1:23" s="13" customFormat="1" ht="30.75" customHeight="1">
      <c r="A54" s="612"/>
      <c r="B54" s="615"/>
      <c r="C54" s="565" t="s">
        <v>184</v>
      </c>
      <c r="D54" s="590" t="s">
        <v>94</v>
      </c>
      <c r="E54" s="590"/>
      <c r="F54" s="149" t="s">
        <v>28</v>
      </c>
      <c r="G54" s="117">
        <v>0.05</v>
      </c>
      <c r="H54" s="117">
        <v>0.09</v>
      </c>
      <c r="I54" s="117">
        <v>0.09</v>
      </c>
      <c r="J54" s="42">
        <v>0.09</v>
      </c>
      <c r="K54" s="42">
        <v>0.09</v>
      </c>
      <c r="L54" s="42">
        <v>0.09</v>
      </c>
      <c r="M54" s="42">
        <v>0.09</v>
      </c>
      <c r="N54" s="42">
        <v>0.09</v>
      </c>
      <c r="O54" s="42">
        <v>0.09</v>
      </c>
      <c r="P54" s="117">
        <v>0.09</v>
      </c>
      <c r="Q54" s="117">
        <v>0.09</v>
      </c>
      <c r="R54" s="117">
        <v>0.05</v>
      </c>
      <c r="S54" s="149">
        <f t="shared" si="0"/>
        <v>0.9999999999999999</v>
      </c>
      <c r="T54" s="580"/>
      <c r="U54" s="591">
        <v>0.025</v>
      </c>
      <c r="V54" s="567" t="s">
        <v>230</v>
      </c>
      <c r="W54" s="231"/>
    </row>
    <row r="55" spans="1:23" s="13" customFormat="1" ht="30.75" customHeight="1" thickBot="1">
      <c r="A55" s="612"/>
      <c r="B55" s="615"/>
      <c r="C55" s="566"/>
      <c r="D55" s="588"/>
      <c r="E55" s="588"/>
      <c r="F55" s="150" t="s">
        <v>29</v>
      </c>
      <c r="G55" s="42">
        <v>0.05</v>
      </c>
      <c r="H55" s="42">
        <v>0.09</v>
      </c>
      <c r="I55" s="42">
        <v>0.09</v>
      </c>
      <c r="J55" s="42">
        <v>0.09</v>
      </c>
      <c r="K55" s="42">
        <v>0.09</v>
      </c>
      <c r="L55" s="42">
        <v>0.09</v>
      </c>
      <c r="M55" s="42"/>
      <c r="N55" s="42"/>
      <c r="O55" s="42"/>
      <c r="P55" s="42"/>
      <c r="Q55" s="42"/>
      <c r="R55" s="42"/>
      <c r="S55" s="150">
        <f t="shared" si="0"/>
        <v>0.5</v>
      </c>
      <c r="T55" s="580"/>
      <c r="U55" s="592"/>
      <c r="V55" s="568"/>
      <c r="W55" s="231"/>
    </row>
    <row r="56" spans="1:23" s="13" customFormat="1" ht="30.75" customHeight="1">
      <c r="A56" s="612"/>
      <c r="B56" s="615"/>
      <c r="C56" s="565" t="s">
        <v>185</v>
      </c>
      <c r="D56" s="590" t="s">
        <v>94</v>
      </c>
      <c r="E56" s="590"/>
      <c r="F56" s="149" t="s">
        <v>28</v>
      </c>
      <c r="G56" s="117">
        <v>0.05</v>
      </c>
      <c r="H56" s="117">
        <v>0.09</v>
      </c>
      <c r="I56" s="117">
        <v>0.09</v>
      </c>
      <c r="J56" s="42">
        <v>0.09</v>
      </c>
      <c r="K56" s="42">
        <v>0.09</v>
      </c>
      <c r="L56" s="42">
        <v>0.09</v>
      </c>
      <c r="M56" s="42">
        <v>0.09</v>
      </c>
      <c r="N56" s="42">
        <v>0.09</v>
      </c>
      <c r="O56" s="42">
        <v>0.09</v>
      </c>
      <c r="P56" s="117">
        <v>0.09</v>
      </c>
      <c r="Q56" s="117">
        <v>0.09</v>
      </c>
      <c r="R56" s="117">
        <v>0.05</v>
      </c>
      <c r="S56" s="149">
        <f t="shared" si="0"/>
        <v>0.9999999999999999</v>
      </c>
      <c r="T56" s="580"/>
      <c r="U56" s="591">
        <v>0.03</v>
      </c>
      <c r="V56" s="567" t="s">
        <v>231</v>
      </c>
      <c r="W56" s="231"/>
    </row>
    <row r="57" spans="1:23" s="13" customFormat="1" ht="30.75" customHeight="1" thickBot="1">
      <c r="A57" s="612"/>
      <c r="B57" s="615"/>
      <c r="C57" s="566"/>
      <c r="D57" s="588"/>
      <c r="E57" s="588"/>
      <c r="F57" s="150" t="s">
        <v>29</v>
      </c>
      <c r="G57" s="42">
        <v>0.05</v>
      </c>
      <c r="H57" s="42">
        <v>0.09</v>
      </c>
      <c r="I57" s="42">
        <v>0.09</v>
      </c>
      <c r="J57" s="42">
        <v>0.09</v>
      </c>
      <c r="K57" s="42">
        <v>0.09</v>
      </c>
      <c r="L57" s="42">
        <v>0.09</v>
      </c>
      <c r="M57" s="42"/>
      <c r="N57" s="42"/>
      <c r="O57" s="42"/>
      <c r="P57" s="42"/>
      <c r="Q57" s="42"/>
      <c r="R57" s="42"/>
      <c r="S57" s="150">
        <f t="shared" si="0"/>
        <v>0.5</v>
      </c>
      <c r="T57" s="580"/>
      <c r="U57" s="592"/>
      <c r="V57" s="606"/>
      <c r="W57" s="231"/>
    </row>
    <row r="58" spans="1:23" s="13" customFormat="1" ht="32.25" customHeight="1">
      <c r="A58" s="612"/>
      <c r="B58" s="615"/>
      <c r="C58" s="565" t="s">
        <v>187</v>
      </c>
      <c r="D58" s="590" t="s">
        <v>94</v>
      </c>
      <c r="E58" s="590"/>
      <c r="F58" s="149" t="s">
        <v>28</v>
      </c>
      <c r="G58" s="117">
        <v>0.05</v>
      </c>
      <c r="H58" s="117">
        <v>0.09</v>
      </c>
      <c r="I58" s="117">
        <v>0.09</v>
      </c>
      <c r="J58" s="42">
        <v>0.09</v>
      </c>
      <c r="K58" s="42">
        <v>0.09</v>
      </c>
      <c r="L58" s="42">
        <v>0.09</v>
      </c>
      <c r="M58" s="42">
        <v>0.09</v>
      </c>
      <c r="N58" s="42">
        <v>0.09</v>
      </c>
      <c r="O58" s="42">
        <v>0.09</v>
      </c>
      <c r="P58" s="117">
        <v>0.09</v>
      </c>
      <c r="Q58" s="117">
        <v>0.09</v>
      </c>
      <c r="R58" s="117">
        <v>0.05</v>
      </c>
      <c r="S58" s="149">
        <f t="shared" si="0"/>
        <v>0.9999999999999999</v>
      </c>
      <c r="T58" s="580"/>
      <c r="U58" s="591">
        <v>0.02</v>
      </c>
      <c r="V58" s="567" t="s">
        <v>232</v>
      </c>
      <c r="W58" s="231"/>
    </row>
    <row r="59" spans="1:23" s="13" customFormat="1" ht="33.75" customHeight="1" thickBot="1">
      <c r="A59" s="612"/>
      <c r="B59" s="615"/>
      <c r="C59" s="566"/>
      <c r="D59" s="588"/>
      <c r="E59" s="588"/>
      <c r="F59" s="150" t="s">
        <v>29</v>
      </c>
      <c r="G59" s="42">
        <v>0.05</v>
      </c>
      <c r="H59" s="42">
        <v>0.09</v>
      </c>
      <c r="I59" s="42">
        <v>0.09</v>
      </c>
      <c r="J59" s="42">
        <v>0.09</v>
      </c>
      <c r="K59" s="42">
        <v>0.09</v>
      </c>
      <c r="L59" s="42">
        <v>0.09</v>
      </c>
      <c r="M59" s="42"/>
      <c r="N59" s="42"/>
      <c r="O59" s="42"/>
      <c r="P59" s="42"/>
      <c r="Q59" s="42"/>
      <c r="R59" s="42"/>
      <c r="S59" s="150">
        <f t="shared" si="0"/>
        <v>0.5</v>
      </c>
      <c r="T59" s="580"/>
      <c r="U59" s="592"/>
      <c r="V59" s="573"/>
      <c r="W59" s="231"/>
    </row>
    <row r="60" spans="1:23" s="13" customFormat="1" ht="30.75" customHeight="1">
      <c r="A60" s="612"/>
      <c r="B60" s="615"/>
      <c r="C60" s="565" t="s">
        <v>186</v>
      </c>
      <c r="D60" s="590" t="s">
        <v>94</v>
      </c>
      <c r="E60" s="590"/>
      <c r="F60" s="149" t="s">
        <v>28</v>
      </c>
      <c r="G60" s="117">
        <v>0.05</v>
      </c>
      <c r="H60" s="117">
        <v>0.09</v>
      </c>
      <c r="I60" s="117">
        <v>0.09</v>
      </c>
      <c r="J60" s="42">
        <v>0.09</v>
      </c>
      <c r="K60" s="42">
        <v>0.09</v>
      </c>
      <c r="L60" s="42">
        <v>0.09</v>
      </c>
      <c r="M60" s="42">
        <v>0.09</v>
      </c>
      <c r="N60" s="42">
        <v>0.09</v>
      </c>
      <c r="O60" s="42">
        <v>0.09</v>
      </c>
      <c r="P60" s="117">
        <v>0.09</v>
      </c>
      <c r="Q60" s="117">
        <v>0.09</v>
      </c>
      <c r="R60" s="117">
        <v>0.05</v>
      </c>
      <c r="S60" s="149">
        <f t="shared" si="0"/>
        <v>0.9999999999999999</v>
      </c>
      <c r="T60" s="580"/>
      <c r="U60" s="591">
        <v>0.025</v>
      </c>
      <c r="V60" s="567" t="s">
        <v>233</v>
      </c>
      <c r="W60" s="231"/>
    </row>
    <row r="61" spans="1:23" s="13" customFormat="1" ht="30.75" customHeight="1" thickBot="1">
      <c r="A61" s="612"/>
      <c r="B61" s="615"/>
      <c r="C61" s="566"/>
      <c r="D61" s="588"/>
      <c r="E61" s="588"/>
      <c r="F61" s="150" t="s">
        <v>29</v>
      </c>
      <c r="G61" s="42">
        <v>0.05</v>
      </c>
      <c r="H61" s="42">
        <v>0.09</v>
      </c>
      <c r="I61" s="42">
        <v>0.09</v>
      </c>
      <c r="J61" s="117">
        <v>0.09</v>
      </c>
      <c r="K61" s="117">
        <v>0.09</v>
      </c>
      <c r="L61" s="117">
        <v>0.09</v>
      </c>
      <c r="M61" s="42"/>
      <c r="N61" s="42"/>
      <c r="O61" s="42"/>
      <c r="P61" s="42"/>
      <c r="Q61" s="42"/>
      <c r="R61" s="42"/>
      <c r="S61" s="150">
        <f t="shared" si="0"/>
        <v>0.5</v>
      </c>
      <c r="T61" s="580"/>
      <c r="U61" s="592"/>
      <c r="V61" s="606"/>
      <c r="W61" s="231"/>
    </row>
    <row r="62" spans="1:23" s="13" customFormat="1" ht="30.75" customHeight="1">
      <c r="A62" s="612"/>
      <c r="B62" s="615"/>
      <c r="C62" s="565" t="s">
        <v>188</v>
      </c>
      <c r="D62" s="590" t="s">
        <v>94</v>
      </c>
      <c r="E62" s="590"/>
      <c r="F62" s="149" t="s">
        <v>28</v>
      </c>
      <c r="G62" s="117">
        <v>0.05</v>
      </c>
      <c r="H62" s="117">
        <v>0.09</v>
      </c>
      <c r="I62" s="117">
        <v>0.09</v>
      </c>
      <c r="J62" s="42">
        <v>0.09</v>
      </c>
      <c r="K62" s="42">
        <v>0.09</v>
      </c>
      <c r="L62" s="42">
        <v>0.09</v>
      </c>
      <c r="M62" s="42">
        <v>0.09</v>
      </c>
      <c r="N62" s="42">
        <v>0.09</v>
      </c>
      <c r="O62" s="42">
        <v>0.09</v>
      </c>
      <c r="P62" s="117">
        <v>0.09</v>
      </c>
      <c r="Q62" s="117">
        <v>0.09</v>
      </c>
      <c r="R62" s="117">
        <v>0.05</v>
      </c>
      <c r="S62" s="149">
        <f t="shared" si="0"/>
        <v>0.9999999999999999</v>
      </c>
      <c r="T62" s="580"/>
      <c r="U62" s="591">
        <v>0.02</v>
      </c>
      <c r="V62" s="567" t="s">
        <v>234</v>
      </c>
      <c r="W62" s="231"/>
    </row>
    <row r="63" spans="1:23" s="13" customFormat="1" ht="30.75" customHeight="1" thickBot="1">
      <c r="A63" s="612"/>
      <c r="B63" s="615"/>
      <c r="C63" s="566"/>
      <c r="D63" s="588"/>
      <c r="E63" s="588"/>
      <c r="F63" s="150" t="s">
        <v>29</v>
      </c>
      <c r="G63" s="42">
        <v>0.05</v>
      </c>
      <c r="H63" s="42">
        <v>0.09</v>
      </c>
      <c r="I63" s="42">
        <v>0.09</v>
      </c>
      <c r="J63" s="117">
        <v>0.09</v>
      </c>
      <c r="K63" s="117">
        <v>0.09</v>
      </c>
      <c r="L63" s="117">
        <v>0.09</v>
      </c>
      <c r="M63" s="42"/>
      <c r="N63" s="42"/>
      <c r="O63" s="42"/>
      <c r="P63" s="42"/>
      <c r="Q63" s="42"/>
      <c r="R63" s="42"/>
      <c r="S63" s="150">
        <f t="shared" si="0"/>
        <v>0.5</v>
      </c>
      <c r="T63" s="580"/>
      <c r="U63" s="592"/>
      <c r="V63" s="568"/>
      <c r="W63" s="231"/>
    </row>
    <row r="64" spans="1:23" s="13" customFormat="1" ht="30.75" customHeight="1">
      <c r="A64" s="612"/>
      <c r="B64" s="615"/>
      <c r="C64" s="565" t="s">
        <v>189</v>
      </c>
      <c r="D64" s="590" t="s">
        <v>94</v>
      </c>
      <c r="E64" s="590"/>
      <c r="F64" s="149" t="s">
        <v>28</v>
      </c>
      <c r="G64" s="117">
        <v>0.05</v>
      </c>
      <c r="H64" s="117">
        <v>0.09</v>
      </c>
      <c r="I64" s="117">
        <v>0.09</v>
      </c>
      <c r="J64" s="42">
        <v>0.09</v>
      </c>
      <c r="K64" s="42">
        <v>0.09</v>
      </c>
      <c r="L64" s="42">
        <v>0.09</v>
      </c>
      <c r="M64" s="42">
        <v>0.09</v>
      </c>
      <c r="N64" s="42">
        <v>0.09</v>
      </c>
      <c r="O64" s="42">
        <v>0.09</v>
      </c>
      <c r="P64" s="117">
        <v>0.09</v>
      </c>
      <c r="Q64" s="117">
        <v>0.09</v>
      </c>
      <c r="R64" s="117">
        <v>0.05</v>
      </c>
      <c r="S64" s="149">
        <f t="shared" si="0"/>
        <v>0.9999999999999999</v>
      </c>
      <c r="T64" s="580"/>
      <c r="U64" s="591">
        <v>0.015</v>
      </c>
      <c r="V64" s="567" t="s">
        <v>235</v>
      </c>
      <c r="W64" s="231"/>
    </row>
    <row r="65" spans="1:23" s="13" customFormat="1" ht="33.75" customHeight="1" thickBot="1">
      <c r="A65" s="612"/>
      <c r="B65" s="616"/>
      <c r="C65" s="566"/>
      <c r="D65" s="588"/>
      <c r="E65" s="588"/>
      <c r="F65" s="150" t="s">
        <v>29</v>
      </c>
      <c r="G65" s="116">
        <v>0.05</v>
      </c>
      <c r="H65" s="116">
        <v>0.09</v>
      </c>
      <c r="I65" s="116">
        <v>0.09</v>
      </c>
      <c r="J65" s="116">
        <v>0.09</v>
      </c>
      <c r="K65" s="116">
        <v>0.09</v>
      </c>
      <c r="L65" s="116">
        <v>0.09</v>
      </c>
      <c r="M65" s="116"/>
      <c r="N65" s="116"/>
      <c r="O65" s="116"/>
      <c r="P65" s="116"/>
      <c r="Q65" s="116"/>
      <c r="R65" s="116"/>
      <c r="S65" s="150">
        <f t="shared" si="0"/>
        <v>0.5</v>
      </c>
      <c r="T65" s="581"/>
      <c r="U65" s="592"/>
      <c r="V65" s="606"/>
      <c r="W65" s="231"/>
    </row>
    <row r="66" spans="1:23" s="13" customFormat="1" ht="30.75" customHeight="1">
      <c r="A66" s="612"/>
      <c r="B66" s="614" t="s">
        <v>88</v>
      </c>
      <c r="C66" s="565" t="s">
        <v>190</v>
      </c>
      <c r="D66" s="590" t="s">
        <v>94</v>
      </c>
      <c r="E66" s="590"/>
      <c r="F66" s="149" t="s">
        <v>28</v>
      </c>
      <c r="G66" s="327">
        <v>0.05</v>
      </c>
      <c r="H66" s="327">
        <v>0.09</v>
      </c>
      <c r="I66" s="327">
        <v>0.09</v>
      </c>
      <c r="J66" s="43">
        <v>0.09</v>
      </c>
      <c r="K66" s="43">
        <v>0.09</v>
      </c>
      <c r="L66" s="43">
        <v>0.09</v>
      </c>
      <c r="M66" s="43">
        <v>0.09</v>
      </c>
      <c r="N66" s="43">
        <v>0.09</v>
      </c>
      <c r="O66" s="43">
        <v>0.09</v>
      </c>
      <c r="P66" s="327">
        <v>0.09</v>
      </c>
      <c r="Q66" s="327">
        <v>0.09</v>
      </c>
      <c r="R66" s="327">
        <v>0.05</v>
      </c>
      <c r="S66" s="149">
        <f t="shared" si="0"/>
        <v>0.9999999999999999</v>
      </c>
      <c r="T66" s="589">
        <v>0.15</v>
      </c>
      <c r="U66" s="591">
        <v>0.06</v>
      </c>
      <c r="V66" s="607" t="s">
        <v>236</v>
      </c>
      <c r="W66" s="231"/>
    </row>
    <row r="67" spans="1:23" s="13" customFormat="1" ht="31.5" customHeight="1" thickBot="1">
      <c r="A67" s="612"/>
      <c r="B67" s="615"/>
      <c r="C67" s="566"/>
      <c r="D67" s="588"/>
      <c r="E67" s="588"/>
      <c r="F67" s="150" t="s">
        <v>29</v>
      </c>
      <c r="G67" s="42">
        <v>0.05</v>
      </c>
      <c r="H67" s="42">
        <v>0.09</v>
      </c>
      <c r="I67" s="42">
        <v>0.09</v>
      </c>
      <c r="J67" s="42">
        <v>0.09</v>
      </c>
      <c r="K67" s="42">
        <v>0.09</v>
      </c>
      <c r="L67" s="42">
        <v>0.09</v>
      </c>
      <c r="M67" s="42"/>
      <c r="N67" s="42"/>
      <c r="O67" s="42"/>
      <c r="P67" s="42"/>
      <c r="Q67" s="42"/>
      <c r="R67" s="42"/>
      <c r="S67" s="150">
        <f t="shared" si="0"/>
        <v>0.5</v>
      </c>
      <c r="T67" s="580"/>
      <c r="U67" s="592"/>
      <c r="V67" s="608"/>
      <c r="W67" s="231"/>
    </row>
    <row r="68" spans="1:23" s="13" customFormat="1" ht="30.75" customHeight="1">
      <c r="A68" s="612"/>
      <c r="B68" s="615"/>
      <c r="C68" s="565" t="s">
        <v>191</v>
      </c>
      <c r="D68" s="590" t="s">
        <v>94</v>
      </c>
      <c r="E68" s="590"/>
      <c r="F68" s="149" t="s">
        <v>28</v>
      </c>
      <c r="G68" s="117">
        <v>0.05</v>
      </c>
      <c r="H68" s="117">
        <v>0.09</v>
      </c>
      <c r="I68" s="117">
        <v>0.09</v>
      </c>
      <c r="J68" s="42">
        <v>0.09</v>
      </c>
      <c r="K68" s="42">
        <v>0.09</v>
      </c>
      <c r="L68" s="42">
        <v>0.09</v>
      </c>
      <c r="M68" s="42">
        <v>0.09</v>
      </c>
      <c r="N68" s="42">
        <v>0.09</v>
      </c>
      <c r="O68" s="42">
        <v>0.09</v>
      </c>
      <c r="P68" s="117">
        <v>0.09</v>
      </c>
      <c r="Q68" s="117">
        <v>0.09</v>
      </c>
      <c r="R68" s="117">
        <v>0.05</v>
      </c>
      <c r="S68" s="149">
        <f t="shared" si="0"/>
        <v>0.9999999999999999</v>
      </c>
      <c r="T68" s="580"/>
      <c r="U68" s="591">
        <v>0.05</v>
      </c>
      <c r="V68" s="607" t="s">
        <v>237</v>
      </c>
      <c r="W68" s="231"/>
    </row>
    <row r="69" spans="1:23" s="13" customFormat="1" ht="35.25" customHeight="1" thickBot="1">
      <c r="A69" s="612"/>
      <c r="B69" s="615"/>
      <c r="C69" s="566"/>
      <c r="D69" s="588"/>
      <c r="E69" s="588"/>
      <c r="F69" s="150" t="s">
        <v>29</v>
      </c>
      <c r="G69" s="117">
        <v>0.05</v>
      </c>
      <c r="H69" s="117">
        <v>0.09</v>
      </c>
      <c r="I69" s="117">
        <v>0.09</v>
      </c>
      <c r="J69" s="135">
        <v>0.09</v>
      </c>
      <c r="K69" s="135">
        <v>0.09</v>
      </c>
      <c r="L69" s="135">
        <v>0.09</v>
      </c>
      <c r="M69" s="142"/>
      <c r="N69" s="142"/>
      <c r="O69" s="142"/>
      <c r="P69" s="117"/>
      <c r="Q69" s="117"/>
      <c r="R69" s="117"/>
      <c r="S69" s="150">
        <f t="shared" si="0"/>
        <v>0.5</v>
      </c>
      <c r="T69" s="580"/>
      <c r="U69" s="592"/>
      <c r="V69" s="608"/>
      <c r="W69" s="231"/>
    </row>
    <row r="70" spans="1:23" s="13" customFormat="1" ht="30.75" customHeight="1">
      <c r="A70" s="612"/>
      <c r="B70" s="615"/>
      <c r="C70" s="565" t="s">
        <v>192</v>
      </c>
      <c r="D70" s="590" t="s">
        <v>94</v>
      </c>
      <c r="E70" s="590"/>
      <c r="F70" s="149" t="s">
        <v>28</v>
      </c>
      <c r="G70" s="117">
        <v>0.05</v>
      </c>
      <c r="H70" s="117">
        <v>0.09</v>
      </c>
      <c r="I70" s="117">
        <v>0.09</v>
      </c>
      <c r="J70" s="42">
        <v>0.09</v>
      </c>
      <c r="K70" s="42">
        <v>0.09</v>
      </c>
      <c r="L70" s="42">
        <v>0.09</v>
      </c>
      <c r="M70" s="42">
        <v>0.09</v>
      </c>
      <c r="N70" s="42">
        <v>0.09</v>
      </c>
      <c r="O70" s="42">
        <v>0.09</v>
      </c>
      <c r="P70" s="117">
        <v>0.09</v>
      </c>
      <c r="Q70" s="117">
        <v>0.09</v>
      </c>
      <c r="R70" s="117">
        <v>0.05</v>
      </c>
      <c r="S70" s="149">
        <f>SUM(G70:R70)</f>
        <v>0.9999999999999999</v>
      </c>
      <c r="T70" s="580"/>
      <c r="U70" s="591">
        <v>0.04</v>
      </c>
      <c r="V70" s="607" t="s">
        <v>238</v>
      </c>
      <c r="W70" s="231"/>
    </row>
    <row r="71" spans="1:23" s="13" customFormat="1" ht="47.25" customHeight="1" thickBot="1">
      <c r="A71" s="613"/>
      <c r="B71" s="616"/>
      <c r="C71" s="566"/>
      <c r="D71" s="588"/>
      <c r="E71" s="588"/>
      <c r="F71" s="150" t="s">
        <v>29</v>
      </c>
      <c r="G71" s="143">
        <v>0.05</v>
      </c>
      <c r="H71" s="143">
        <v>0.09</v>
      </c>
      <c r="I71" s="143">
        <v>0.09</v>
      </c>
      <c r="J71" s="116">
        <v>0.09</v>
      </c>
      <c r="K71" s="116">
        <v>0.09</v>
      </c>
      <c r="L71" s="116">
        <v>0.09</v>
      </c>
      <c r="M71" s="118"/>
      <c r="N71" s="118"/>
      <c r="O71" s="118"/>
      <c r="P71" s="143"/>
      <c r="Q71" s="143"/>
      <c r="R71" s="143"/>
      <c r="S71" s="150">
        <f>SUM(G71:R71)</f>
        <v>0.5</v>
      </c>
      <c r="T71" s="581"/>
      <c r="U71" s="592"/>
      <c r="V71" s="608"/>
      <c r="W71" s="231"/>
    </row>
    <row r="72" spans="1:60" s="15" customFormat="1" ht="30.75" customHeight="1" thickBot="1">
      <c r="A72" s="610" t="s">
        <v>30</v>
      </c>
      <c r="B72" s="530"/>
      <c r="C72" s="530"/>
      <c r="D72" s="530"/>
      <c r="E72" s="530"/>
      <c r="F72" s="530"/>
      <c r="G72" s="530"/>
      <c r="H72" s="530"/>
      <c r="I72" s="530"/>
      <c r="J72" s="530"/>
      <c r="K72" s="530"/>
      <c r="L72" s="530"/>
      <c r="M72" s="530"/>
      <c r="N72" s="530"/>
      <c r="O72" s="530"/>
      <c r="P72" s="530"/>
      <c r="Q72" s="530"/>
      <c r="R72" s="530"/>
      <c r="S72" s="530"/>
      <c r="T72" s="170">
        <f>SUM(T8:T71)</f>
        <v>1</v>
      </c>
      <c r="U72" s="170">
        <f>SUM(U8:U71)</f>
        <v>1.0000000000000004</v>
      </c>
      <c r="V72" s="187"/>
      <c r="W72" s="231"/>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row>
    <row r="73" spans="1:60" s="15" customFormat="1" ht="12" customHeight="1">
      <c r="A73" s="16"/>
      <c r="B73" s="16"/>
      <c r="C73" s="22"/>
      <c r="D73" s="16"/>
      <c r="E73" s="16"/>
      <c r="F73" s="16"/>
      <c r="G73" s="17"/>
      <c r="H73" s="17"/>
      <c r="I73" s="17"/>
      <c r="J73" s="17"/>
      <c r="K73" s="17"/>
      <c r="L73" s="17"/>
      <c r="M73" s="17"/>
      <c r="N73" s="17"/>
      <c r="O73" s="17"/>
      <c r="P73" s="17"/>
      <c r="Q73" s="17"/>
      <c r="R73" s="17"/>
      <c r="S73" s="17"/>
      <c r="T73" s="18"/>
      <c r="U73" s="18"/>
      <c r="V73" s="188"/>
      <c r="W73" s="231"/>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21" ht="12" customHeight="1">
      <c r="A74" s="13"/>
      <c r="B74" s="13"/>
      <c r="C74" s="136"/>
      <c r="D74" s="13"/>
      <c r="E74" s="13"/>
      <c r="F74" s="13"/>
      <c r="G74" s="13"/>
      <c r="H74" s="13"/>
      <c r="I74" s="13"/>
      <c r="J74" s="13"/>
      <c r="K74" s="13"/>
      <c r="L74" s="13"/>
      <c r="M74" s="13"/>
      <c r="N74" s="19"/>
      <c r="O74" s="19"/>
      <c r="P74" s="19"/>
      <c r="Q74" s="19"/>
      <c r="R74" s="19"/>
      <c r="S74" s="19"/>
      <c r="T74" s="19"/>
      <c r="U74" s="19"/>
    </row>
    <row r="75" spans="1:60" ht="15">
      <c r="A75" s="171" t="s">
        <v>203</v>
      </c>
      <c r="B75" s="4"/>
      <c r="C75" s="4"/>
      <c r="D75" s="4"/>
      <c r="E75" s="4"/>
      <c r="F75" s="4"/>
      <c r="G75" s="4"/>
      <c r="H75" s="172"/>
      <c r="I75" s="13"/>
      <c r="J75" s="13"/>
      <c r="K75" s="13"/>
      <c r="L75" s="13"/>
      <c r="M75" s="13"/>
      <c r="N75" s="19"/>
      <c r="O75" s="19"/>
      <c r="P75" s="19"/>
      <c r="Q75" s="19"/>
      <c r="R75" s="19"/>
      <c r="S75" s="19"/>
      <c r="T75" s="19"/>
      <c r="U75" s="1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1:60" ht="15" customHeight="1">
      <c r="A76" s="183" t="s">
        <v>204</v>
      </c>
      <c r="B76" s="609" t="s">
        <v>205</v>
      </c>
      <c r="C76" s="609"/>
      <c r="D76" s="609"/>
      <c r="E76" s="609"/>
      <c r="F76" s="609"/>
      <c r="G76" s="609"/>
      <c r="H76" s="609"/>
      <c r="I76" s="520" t="s">
        <v>206</v>
      </c>
      <c r="J76" s="520"/>
      <c r="K76" s="520"/>
      <c r="L76" s="520"/>
      <c r="M76" s="520"/>
      <c r="N76" s="520"/>
      <c r="O76" s="520"/>
      <c r="P76" s="19"/>
      <c r="Q76" s="19"/>
      <c r="R76" s="19"/>
      <c r="S76" s="19"/>
      <c r="T76" s="19"/>
      <c r="U76" s="1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row>
    <row r="77" spans="1:60" ht="33.75" customHeight="1">
      <c r="A77" s="184">
        <v>11</v>
      </c>
      <c r="B77" s="472" t="s">
        <v>207</v>
      </c>
      <c r="C77" s="472"/>
      <c r="D77" s="472"/>
      <c r="E77" s="472"/>
      <c r="F77" s="472"/>
      <c r="G77" s="472"/>
      <c r="H77" s="472"/>
      <c r="I77" s="472" t="s">
        <v>208</v>
      </c>
      <c r="J77" s="472"/>
      <c r="K77" s="472"/>
      <c r="L77" s="472"/>
      <c r="M77" s="472"/>
      <c r="N77" s="472"/>
      <c r="O77" s="472"/>
      <c r="P77" s="19"/>
      <c r="Q77" s="19"/>
      <c r="R77" s="19"/>
      <c r="S77" s="19"/>
      <c r="T77" s="19"/>
      <c r="U77" s="1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row>
    <row r="78" spans="1:21" ht="15">
      <c r="A78" s="13"/>
      <c r="B78" s="13"/>
      <c r="C78" s="136"/>
      <c r="D78" s="13"/>
      <c r="E78" s="13"/>
      <c r="F78" s="13"/>
      <c r="G78" s="13"/>
      <c r="H78" s="13"/>
      <c r="I78" s="13"/>
      <c r="J78" s="13"/>
      <c r="K78" s="13"/>
      <c r="L78" s="13"/>
      <c r="M78" s="13"/>
      <c r="N78" s="19"/>
      <c r="O78" s="19"/>
      <c r="P78" s="19"/>
      <c r="Q78" s="19"/>
      <c r="R78" s="19"/>
      <c r="S78" s="19"/>
      <c r="T78" s="19"/>
      <c r="U78" s="19"/>
    </row>
    <row r="79" spans="1:21" ht="15">
      <c r="A79" s="13"/>
      <c r="B79" s="13"/>
      <c r="C79" s="136"/>
      <c r="D79" s="13"/>
      <c r="E79" s="13"/>
      <c r="F79" s="13"/>
      <c r="G79" s="13"/>
      <c r="H79" s="13"/>
      <c r="I79" s="13"/>
      <c r="J79" s="13"/>
      <c r="K79" s="13"/>
      <c r="L79" s="13"/>
      <c r="M79" s="13"/>
      <c r="N79" s="19"/>
      <c r="O79" s="19"/>
      <c r="P79" s="19"/>
      <c r="Q79" s="19"/>
      <c r="R79" s="19"/>
      <c r="S79" s="19"/>
      <c r="T79" s="19"/>
      <c r="U79" s="19"/>
    </row>
    <row r="80" spans="1:21" ht="15">
      <c r="A80" s="13"/>
      <c r="B80" s="13"/>
      <c r="C80" s="136"/>
      <c r="D80" s="13"/>
      <c r="E80" s="13"/>
      <c r="F80" s="13"/>
      <c r="G80" s="13"/>
      <c r="H80" s="13"/>
      <c r="I80" s="13"/>
      <c r="J80" s="13"/>
      <c r="K80" s="13"/>
      <c r="L80" s="13"/>
      <c r="M80" s="13"/>
      <c r="N80" s="19"/>
      <c r="O80" s="19"/>
      <c r="P80" s="19"/>
      <c r="Q80" s="19"/>
      <c r="R80" s="19"/>
      <c r="S80" s="19"/>
      <c r="T80" s="19"/>
      <c r="U80" s="19"/>
    </row>
    <row r="81" spans="1:21" ht="15">
      <c r="A81" s="13"/>
      <c r="B81" s="13"/>
      <c r="C81" s="136"/>
      <c r="D81" s="13"/>
      <c r="E81" s="13"/>
      <c r="F81" s="13"/>
      <c r="G81" s="13"/>
      <c r="H81" s="13"/>
      <c r="I81" s="13"/>
      <c r="J81" s="13"/>
      <c r="K81" s="13"/>
      <c r="L81" s="13"/>
      <c r="M81" s="13"/>
      <c r="N81" s="19"/>
      <c r="O81" s="19"/>
      <c r="P81" s="19"/>
      <c r="Q81" s="19"/>
      <c r="R81" s="19"/>
      <c r="S81" s="19"/>
      <c r="T81" s="19"/>
      <c r="U81" s="19"/>
    </row>
    <row r="82" spans="1:21" ht="15">
      <c r="A82" s="13"/>
      <c r="B82" s="13"/>
      <c r="C82" s="136"/>
      <c r="D82" s="13"/>
      <c r="E82" s="13"/>
      <c r="F82" s="13"/>
      <c r="G82" s="13"/>
      <c r="H82" s="13"/>
      <c r="I82" s="13"/>
      <c r="J82" s="13"/>
      <c r="K82" s="13"/>
      <c r="L82" s="13"/>
      <c r="M82" s="13"/>
      <c r="N82" s="19"/>
      <c r="O82" s="19"/>
      <c r="P82" s="19"/>
      <c r="Q82" s="19"/>
      <c r="R82" s="19"/>
      <c r="S82" s="19"/>
      <c r="T82" s="19"/>
      <c r="U82" s="19"/>
    </row>
    <row r="83" spans="1:21" ht="15">
      <c r="A83" s="13"/>
      <c r="B83" s="13"/>
      <c r="C83" s="136"/>
      <c r="D83" s="13"/>
      <c r="E83" s="13"/>
      <c r="F83" s="13"/>
      <c r="G83" s="13"/>
      <c r="H83" s="13"/>
      <c r="I83" s="13"/>
      <c r="J83" s="13"/>
      <c r="K83" s="13"/>
      <c r="L83" s="13"/>
      <c r="M83" s="13"/>
      <c r="N83" s="19"/>
      <c r="O83" s="19"/>
      <c r="P83" s="19"/>
      <c r="Q83" s="19"/>
      <c r="R83" s="19"/>
      <c r="S83" s="19"/>
      <c r="T83" s="19"/>
      <c r="U83" s="19"/>
    </row>
    <row r="84" spans="1:21" ht="15">
      <c r="A84" s="13"/>
      <c r="B84" s="13"/>
      <c r="C84" s="136"/>
      <c r="D84" s="13"/>
      <c r="E84" s="13"/>
      <c r="F84" s="13"/>
      <c r="G84" s="13"/>
      <c r="H84" s="13"/>
      <c r="I84" s="13"/>
      <c r="J84" s="13"/>
      <c r="K84" s="13"/>
      <c r="L84" s="13"/>
      <c r="M84" s="13"/>
      <c r="N84" s="19"/>
      <c r="O84" s="19"/>
      <c r="P84" s="19"/>
      <c r="Q84" s="19"/>
      <c r="R84" s="19"/>
      <c r="S84" s="19"/>
      <c r="T84" s="19"/>
      <c r="U84" s="19"/>
    </row>
    <row r="85" spans="1:21" ht="15">
      <c r="A85" s="13"/>
      <c r="B85" s="13"/>
      <c r="C85" s="136"/>
      <c r="D85" s="13"/>
      <c r="E85" s="13"/>
      <c r="F85" s="13"/>
      <c r="G85" s="13"/>
      <c r="H85" s="13"/>
      <c r="I85" s="13"/>
      <c r="J85" s="13"/>
      <c r="K85" s="13"/>
      <c r="L85" s="13"/>
      <c r="M85" s="13"/>
      <c r="N85" s="19"/>
      <c r="O85" s="19"/>
      <c r="P85" s="19"/>
      <c r="Q85" s="19"/>
      <c r="R85" s="19"/>
      <c r="S85" s="19"/>
      <c r="T85" s="19"/>
      <c r="U85" s="19"/>
    </row>
    <row r="86" spans="1:21" ht="15">
      <c r="A86" s="13"/>
      <c r="B86" s="13"/>
      <c r="C86" s="136"/>
      <c r="D86" s="13"/>
      <c r="E86" s="13"/>
      <c r="F86" s="13"/>
      <c r="G86" s="13"/>
      <c r="H86" s="13"/>
      <c r="I86" s="13"/>
      <c r="J86" s="13"/>
      <c r="K86" s="13"/>
      <c r="L86" s="13"/>
      <c r="M86" s="13"/>
      <c r="N86" s="19"/>
      <c r="O86" s="19"/>
      <c r="P86" s="19"/>
      <c r="Q86" s="19"/>
      <c r="R86" s="19"/>
      <c r="S86" s="19"/>
      <c r="T86" s="19"/>
      <c r="U86" s="19"/>
    </row>
    <row r="87" spans="1:21" ht="15">
      <c r="A87" s="13"/>
      <c r="B87" s="13"/>
      <c r="C87" s="136"/>
      <c r="D87" s="13"/>
      <c r="E87" s="13"/>
      <c r="F87" s="13"/>
      <c r="G87" s="13"/>
      <c r="H87" s="13"/>
      <c r="I87" s="13"/>
      <c r="J87" s="13"/>
      <c r="K87" s="13"/>
      <c r="L87" s="13"/>
      <c r="M87" s="13"/>
      <c r="N87" s="19"/>
      <c r="O87" s="19"/>
      <c r="P87" s="19"/>
      <c r="Q87" s="19"/>
      <c r="R87" s="19"/>
      <c r="S87" s="19"/>
      <c r="T87" s="19"/>
      <c r="U87" s="19"/>
    </row>
    <row r="88" spans="1:21" ht="15">
      <c r="A88" s="13"/>
      <c r="B88" s="13"/>
      <c r="C88" s="136"/>
      <c r="D88" s="13"/>
      <c r="E88" s="13"/>
      <c r="F88" s="13"/>
      <c r="G88" s="13"/>
      <c r="H88" s="13"/>
      <c r="I88" s="13"/>
      <c r="J88" s="13"/>
      <c r="K88" s="13"/>
      <c r="L88" s="13"/>
      <c r="M88" s="13"/>
      <c r="N88" s="19"/>
      <c r="O88" s="19"/>
      <c r="P88" s="19"/>
      <c r="Q88" s="19"/>
      <c r="R88" s="19"/>
      <c r="S88" s="19"/>
      <c r="T88" s="19"/>
      <c r="U88" s="19"/>
    </row>
    <row r="89" spans="1:21" ht="15">
      <c r="A89" s="13"/>
      <c r="B89" s="13"/>
      <c r="C89" s="136"/>
      <c r="D89" s="13"/>
      <c r="E89" s="13"/>
      <c r="F89" s="13"/>
      <c r="G89" s="13"/>
      <c r="H89" s="13"/>
      <c r="I89" s="13"/>
      <c r="J89" s="13"/>
      <c r="K89" s="13"/>
      <c r="L89" s="13"/>
      <c r="M89" s="13"/>
      <c r="N89" s="19"/>
      <c r="O89" s="19"/>
      <c r="P89" s="19"/>
      <c r="Q89" s="19"/>
      <c r="R89" s="19"/>
      <c r="S89" s="19"/>
      <c r="T89" s="19"/>
      <c r="U89" s="19"/>
    </row>
    <row r="90" spans="1:21" ht="15">
      <c r="A90" s="13"/>
      <c r="B90" s="13"/>
      <c r="C90" s="136"/>
      <c r="D90" s="13"/>
      <c r="E90" s="13"/>
      <c r="F90" s="13"/>
      <c r="G90" s="13"/>
      <c r="H90" s="13"/>
      <c r="I90" s="13"/>
      <c r="J90" s="13"/>
      <c r="K90" s="13"/>
      <c r="L90" s="13"/>
      <c r="M90" s="13"/>
      <c r="N90" s="19"/>
      <c r="O90" s="19"/>
      <c r="P90" s="19"/>
      <c r="Q90" s="19"/>
      <c r="R90" s="19"/>
      <c r="S90" s="19"/>
      <c r="T90" s="19"/>
      <c r="U90" s="19"/>
    </row>
    <row r="91" spans="1:21" ht="15">
      <c r="A91" s="13"/>
      <c r="B91" s="13"/>
      <c r="C91" s="136"/>
      <c r="D91" s="13"/>
      <c r="E91" s="13"/>
      <c r="F91" s="13"/>
      <c r="G91" s="13"/>
      <c r="H91" s="13"/>
      <c r="I91" s="13"/>
      <c r="J91" s="13"/>
      <c r="K91" s="13"/>
      <c r="L91" s="13"/>
      <c r="M91" s="13"/>
      <c r="N91" s="19"/>
      <c r="O91" s="19"/>
      <c r="P91" s="19"/>
      <c r="Q91" s="19"/>
      <c r="R91" s="19"/>
      <c r="S91" s="19"/>
      <c r="T91" s="19"/>
      <c r="U91" s="19"/>
    </row>
    <row r="92" spans="1:21" ht="15">
      <c r="A92" s="13"/>
      <c r="B92" s="13"/>
      <c r="C92" s="136"/>
      <c r="D92" s="13"/>
      <c r="E92" s="13"/>
      <c r="F92" s="13"/>
      <c r="G92" s="13"/>
      <c r="H92" s="13"/>
      <c r="I92" s="13"/>
      <c r="J92" s="13"/>
      <c r="K92" s="13"/>
      <c r="L92" s="13"/>
      <c r="M92" s="13"/>
      <c r="N92" s="19"/>
      <c r="O92" s="19"/>
      <c r="P92" s="19"/>
      <c r="Q92" s="19"/>
      <c r="R92" s="19"/>
      <c r="S92" s="19"/>
      <c r="T92" s="19"/>
      <c r="U92" s="19"/>
    </row>
    <row r="93" spans="1:21" ht="15">
      <c r="A93" s="13"/>
      <c r="B93" s="13"/>
      <c r="C93" s="136"/>
      <c r="D93" s="13"/>
      <c r="E93" s="13"/>
      <c r="F93" s="13"/>
      <c r="G93" s="13"/>
      <c r="H93" s="13"/>
      <c r="I93" s="13"/>
      <c r="J93" s="13"/>
      <c r="K93" s="13"/>
      <c r="L93" s="13"/>
      <c r="M93" s="13"/>
      <c r="N93" s="19"/>
      <c r="O93" s="19"/>
      <c r="P93" s="19"/>
      <c r="Q93" s="19"/>
      <c r="R93" s="19"/>
      <c r="S93" s="19"/>
      <c r="T93" s="19"/>
      <c r="U93" s="19"/>
    </row>
    <row r="94" spans="1:21" ht="15">
      <c r="A94" s="13"/>
      <c r="B94" s="13"/>
      <c r="C94" s="136"/>
      <c r="D94" s="13"/>
      <c r="E94" s="13"/>
      <c r="F94" s="13"/>
      <c r="G94" s="13"/>
      <c r="H94" s="13"/>
      <c r="I94" s="13"/>
      <c r="J94" s="13"/>
      <c r="K94" s="13"/>
      <c r="L94" s="13"/>
      <c r="M94" s="13"/>
      <c r="N94" s="19"/>
      <c r="O94" s="19"/>
      <c r="P94" s="19"/>
      <c r="Q94" s="19"/>
      <c r="R94" s="19"/>
      <c r="S94" s="19"/>
      <c r="T94" s="19"/>
      <c r="U94" s="19"/>
    </row>
    <row r="95" spans="1:21" ht="15">
      <c r="A95" s="13"/>
      <c r="B95" s="13"/>
      <c r="C95" s="136"/>
      <c r="D95" s="13"/>
      <c r="E95" s="13"/>
      <c r="F95" s="13"/>
      <c r="G95" s="13"/>
      <c r="H95" s="13"/>
      <c r="I95" s="13"/>
      <c r="J95" s="13"/>
      <c r="K95" s="13"/>
      <c r="L95" s="13"/>
      <c r="M95" s="13"/>
      <c r="N95" s="19"/>
      <c r="O95" s="19"/>
      <c r="P95" s="19"/>
      <c r="Q95" s="19"/>
      <c r="R95" s="19"/>
      <c r="S95" s="19"/>
      <c r="T95" s="19"/>
      <c r="U95" s="19"/>
    </row>
    <row r="96" spans="1:21" ht="15">
      <c r="A96" s="13"/>
      <c r="B96" s="13"/>
      <c r="C96" s="136"/>
      <c r="D96" s="13"/>
      <c r="E96" s="13"/>
      <c r="F96" s="13"/>
      <c r="G96" s="13"/>
      <c r="H96" s="13"/>
      <c r="I96" s="13"/>
      <c r="J96" s="13"/>
      <c r="K96" s="13"/>
      <c r="L96" s="13"/>
      <c r="M96" s="13"/>
      <c r="N96" s="19"/>
      <c r="O96" s="19"/>
      <c r="P96" s="19"/>
      <c r="Q96" s="19"/>
      <c r="R96" s="19"/>
      <c r="S96" s="19"/>
      <c r="T96" s="19"/>
      <c r="U96" s="19"/>
    </row>
    <row r="97" spans="1:21" ht="15">
      <c r="A97" s="13"/>
      <c r="B97" s="13"/>
      <c r="C97" s="136"/>
      <c r="D97" s="13"/>
      <c r="E97" s="13"/>
      <c r="F97" s="13"/>
      <c r="G97" s="13"/>
      <c r="H97" s="13"/>
      <c r="I97" s="13"/>
      <c r="J97" s="13"/>
      <c r="K97" s="13"/>
      <c r="L97" s="13"/>
      <c r="M97" s="13"/>
      <c r="N97" s="19"/>
      <c r="O97" s="19"/>
      <c r="P97" s="19"/>
      <c r="Q97" s="19"/>
      <c r="R97" s="19"/>
      <c r="S97" s="19"/>
      <c r="T97" s="19"/>
      <c r="U97" s="19"/>
    </row>
    <row r="98" spans="1:21" ht="15">
      <c r="A98" s="13"/>
      <c r="B98" s="13"/>
      <c r="C98" s="136"/>
      <c r="D98" s="13"/>
      <c r="E98" s="13"/>
      <c r="F98" s="13"/>
      <c r="G98" s="13"/>
      <c r="H98" s="13"/>
      <c r="I98" s="13"/>
      <c r="J98" s="13"/>
      <c r="K98" s="13"/>
      <c r="L98" s="13"/>
      <c r="M98" s="13"/>
      <c r="N98" s="19"/>
      <c r="O98" s="19"/>
      <c r="P98" s="19"/>
      <c r="Q98" s="19"/>
      <c r="R98" s="19"/>
      <c r="S98" s="19"/>
      <c r="T98" s="19"/>
      <c r="U98" s="19"/>
    </row>
    <row r="99" spans="1:21" ht="15">
      <c r="A99" s="13"/>
      <c r="B99" s="13"/>
      <c r="C99" s="136"/>
      <c r="D99" s="13"/>
      <c r="E99" s="13"/>
      <c r="F99" s="13"/>
      <c r="G99" s="13"/>
      <c r="H99" s="13"/>
      <c r="I99" s="13"/>
      <c r="J99" s="13"/>
      <c r="K99" s="13"/>
      <c r="L99" s="13"/>
      <c r="M99" s="13"/>
      <c r="N99" s="19"/>
      <c r="O99" s="19"/>
      <c r="P99" s="19"/>
      <c r="Q99" s="19"/>
      <c r="R99" s="19"/>
      <c r="S99" s="19"/>
      <c r="T99" s="19"/>
      <c r="U99" s="19"/>
    </row>
    <row r="100" spans="1:21" ht="15">
      <c r="A100" s="13"/>
      <c r="B100" s="13"/>
      <c r="C100" s="136"/>
      <c r="D100" s="13"/>
      <c r="E100" s="13"/>
      <c r="F100" s="13"/>
      <c r="G100" s="13"/>
      <c r="H100" s="13"/>
      <c r="I100" s="13"/>
      <c r="J100" s="13"/>
      <c r="K100" s="13"/>
      <c r="L100" s="13"/>
      <c r="M100" s="13"/>
      <c r="N100" s="19"/>
      <c r="O100" s="19"/>
      <c r="P100" s="19"/>
      <c r="Q100" s="19"/>
      <c r="R100" s="19"/>
      <c r="S100" s="19"/>
      <c r="T100" s="19"/>
      <c r="U100" s="19"/>
    </row>
    <row r="101" spans="1:21" ht="15">
      <c r="A101" s="13"/>
      <c r="B101" s="13"/>
      <c r="C101" s="136"/>
      <c r="D101" s="13"/>
      <c r="E101" s="13"/>
      <c r="F101" s="13"/>
      <c r="G101" s="13"/>
      <c r="H101" s="13"/>
      <c r="I101" s="13"/>
      <c r="J101" s="13"/>
      <c r="K101" s="13"/>
      <c r="L101" s="13"/>
      <c r="M101" s="13"/>
      <c r="N101" s="19"/>
      <c r="O101" s="19"/>
      <c r="P101" s="19"/>
      <c r="Q101" s="19"/>
      <c r="R101" s="19"/>
      <c r="S101" s="19"/>
      <c r="T101" s="19"/>
      <c r="U101" s="19"/>
    </row>
    <row r="102" spans="1:21" ht="15">
      <c r="A102" s="13"/>
      <c r="B102" s="13"/>
      <c r="C102" s="136"/>
      <c r="D102" s="13"/>
      <c r="E102" s="13"/>
      <c r="F102" s="13"/>
      <c r="G102" s="13"/>
      <c r="H102" s="13"/>
      <c r="I102" s="13"/>
      <c r="J102" s="13"/>
      <c r="K102" s="13"/>
      <c r="L102" s="13"/>
      <c r="M102" s="13"/>
      <c r="N102" s="19"/>
      <c r="O102" s="19"/>
      <c r="P102" s="19"/>
      <c r="Q102" s="19"/>
      <c r="R102" s="19"/>
      <c r="S102" s="19"/>
      <c r="T102" s="19"/>
      <c r="U102" s="19"/>
    </row>
    <row r="103" spans="1:21" ht="15">
      <c r="A103" s="13"/>
      <c r="B103" s="13"/>
      <c r="C103" s="136"/>
      <c r="D103" s="13"/>
      <c r="E103" s="13"/>
      <c r="F103" s="13"/>
      <c r="G103" s="13"/>
      <c r="H103" s="13"/>
      <c r="I103" s="13"/>
      <c r="J103" s="13"/>
      <c r="K103" s="13"/>
      <c r="L103" s="13"/>
      <c r="M103" s="13"/>
      <c r="N103" s="19"/>
      <c r="O103" s="19"/>
      <c r="P103" s="19"/>
      <c r="Q103" s="19"/>
      <c r="R103" s="19"/>
      <c r="S103" s="19"/>
      <c r="T103" s="19"/>
      <c r="U103" s="19"/>
    </row>
    <row r="104" spans="1:21" ht="15">
      <c r="A104" s="13"/>
      <c r="B104" s="13"/>
      <c r="C104" s="136"/>
      <c r="D104" s="13"/>
      <c r="E104" s="13"/>
      <c r="F104" s="13"/>
      <c r="G104" s="13"/>
      <c r="H104" s="13"/>
      <c r="I104" s="13"/>
      <c r="J104" s="13"/>
      <c r="K104" s="13"/>
      <c r="L104" s="13"/>
      <c r="M104" s="13"/>
      <c r="N104" s="19"/>
      <c r="O104" s="19"/>
      <c r="P104" s="19"/>
      <c r="Q104" s="19"/>
      <c r="R104" s="19"/>
      <c r="S104" s="19"/>
      <c r="T104" s="19"/>
      <c r="U104" s="19"/>
    </row>
    <row r="105" spans="1:21" ht="15">
      <c r="A105" s="13"/>
      <c r="B105" s="13"/>
      <c r="C105" s="136"/>
      <c r="D105" s="13"/>
      <c r="E105" s="13"/>
      <c r="F105" s="13"/>
      <c r="G105" s="13"/>
      <c r="H105" s="13"/>
      <c r="I105" s="13"/>
      <c r="J105" s="13"/>
      <c r="K105" s="13"/>
      <c r="L105" s="13"/>
      <c r="M105" s="13"/>
      <c r="N105" s="19"/>
      <c r="O105" s="19"/>
      <c r="P105" s="19"/>
      <c r="Q105" s="19"/>
      <c r="R105" s="19"/>
      <c r="S105" s="19"/>
      <c r="T105" s="19"/>
      <c r="U105" s="19"/>
    </row>
    <row r="106" spans="1:21" ht="15">
      <c r="A106" s="13"/>
      <c r="B106" s="13"/>
      <c r="C106" s="136"/>
      <c r="D106" s="13"/>
      <c r="E106" s="13"/>
      <c r="F106" s="13"/>
      <c r="G106" s="13"/>
      <c r="H106" s="13"/>
      <c r="I106" s="13"/>
      <c r="J106" s="13"/>
      <c r="K106" s="13"/>
      <c r="L106" s="13"/>
      <c r="M106" s="13"/>
      <c r="N106" s="19"/>
      <c r="O106" s="19"/>
      <c r="P106" s="19"/>
      <c r="Q106" s="19"/>
      <c r="R106" s="19"/>
      <c r="S106" s="19"/>
      <c r="T106" s="19"/>
      <c r="U106" s="19"/>
    </row>
    <row r="107" spans="1:21" ht="15">
      <c r="A107" s="13"/>
      <c r="B107" s="13"/>
      <c r="C107" s="136"/>
      <c r="D107" s="13"/>
      <c r="E107" s="13"/>
      <c r="F107" s="13"/>
      <c r="G107" s="13"/>
      <c r="H107" s="13"/>
      <c r="I107" s="13"/>
      <c r="J107" s="13"/>
      <c r="K107" s="13"/>
      <c r="L107" s="13"/>
      <c r="M107" s="13"/>
      <c r="N107" s="19"/>
      <c r="O107" s="19"/>
      <c r="P107" s="19"/>
      <c r="Q107" s="19"/>
      <c r="R107" s="19"/>
      <c r="S107" s="19"/>
      <c r="T107" s="19"/>
      <c r="U107" s="19"/>
    </row>
    <row r="108" spans="1:21" ht="15">
      <c r="A108" s="13"/>
      <c r="B108" s="13"/>
      <c r="C108" s="136"/>
      <c r="D108" s="13"/>
      <c r="E108" s="13"/>
      <c r="F108" s="13"/>
      <c r="G108" s="13"/>
      <c r="H108" s="13"/>
      <c r="I108" s="13"/>
      <c r="J108" s="13"/>
      <c r="K108" s="13"/>
      <c r="L108" s="13"/>
      <c r="M108" s="13"/>
      <c r="N108" s="19"/>
      <c r="O108" s="19"/>
      <c r="P108" s="19"/>
      <c r="Q108" s="19"/>
      <c r="R108" s="19"/>
      <c r="S108" s="19"/>
      <c r="T108" s="19"/>
      <c r="U108" s="19"/>
    </row>
    <row r="109" spans="1:21" ht="15">
      <c r="A109" s="13"/>
      <c r="B109" s="13"/>
      <c r="C109" s="136"/>
      <c r="D109" s="13"/>
      <c r="E109" s="13"/>
      <c r="F109" s="13"/>
      <c r="G109" s="13"/>
      <c r="H109" s="13"/>
      <c r="I109" s="13"/>
      <c r="J109" s="13"/>
      <c r="K109" s="13"/>
      <c r="L109" s="13"/>
      <c r="M109" s="13"/>
      <c r="N109" s="19"/>
      <c r="O109" s="19"/>
      <c r="P109" s="19"/>
      <c r="Q109" s="19"/>
      <c r="R109" s="19"/>
      <c r="S109" s="19"/>
      <c r="T109" s="19"/>
      <c r="U109" s="19"/>
    </row>
    <row r="110" spans="1:21" ht="15">
      <c r="A110" s="13"/>
      <c r="B110" s="13"/>
      <c r="C110" s="136"/>
      <c r="D110" s="13"/>
      <c r="E110" s="13"/>
      <c r="F110" s="13"/>
      <c r="G110" s="13"/>
      <c r="H110" s="13"/>
      <c r="I110" s="13"/>
      <c r="J110" s="13"/>
      <c r="K110" s="13"/>
      <c r="L110" s="13"/>
      <c r="M110" s="13"/>
      <c r="N110" s="19"/>
      <c r="O110" s="19"/>
      <c r="P110" s="19"/>
      <c r="Q110" s="19"/>
      <c r="R110" s="19"/>
      <c r="S110" s="19"/>
      <c r="T110" s="19"/>
      <c r="U110" s="19"/>
    </row>
    <row r="111" spans="1:21" ht="15">
      <c r="A111" s="13"/>
      <c r="B111" s="13"/>
      <c r="C111" s="136"/>
      <c r="D111" s="13"/>
      <c r="E111" s="13"/>
      <c r="F111" s="13"/>
      <c r="G111" s="13"/>
      <c r="H111" s="13"/>
      <c r="I111" s="13"/>
      <c r="J111" s="13"/>
      <c r="K111" s="13"/>
      <c r="L111" s="13"/>
      <c r="M111" s="13"/>
      <c r="N111" s="19"/>
      <c r="O111" s="19"/>
      <c r="P111" s="19"/>
      <c r="Q111" s="19"/>
      <c r="R111" s="19"/>
      <c r="S111" s="19"/>
      <c r="T111" s="19"/>
      <c r="U111" s="19"/>
    </row>
    <row r="112" spans="1:21" ht="15">
      <c r="A112" s="13"/>
      <c r="B112" s="13"/>
      <c r="C112" s="136"/>
      <c r="D112" s="13"/>
      <c r="E112" s="13"/>
      <c r="F112" s="13"/>
      <c r="G112" s="13"/>
      <c r="H112" s="13"/>
      <c r="I112" s="13"/>
      <c r="J112" s="13"/>
      <c r="K112" s="13"/>
      <c r="L112" s="13"/>
      <c r="M112" s="13"/>
      <c r="N112" s="19"/>
      <c r="O112" s="19"/>
      <c r="P112" s="19"/>
      <c r="Q112" s="19"/>
      <c r="R112" s="19"/>
      <c r="S112" s="19"/>
      <c r="T112" s="19"/>
      <c r="U112" s="19"/>
    </row>
    <row r="113" spans="1:21" ht="15">
      <c r="A113" s="13"/>
      <c r="B113" s="13"/>
      <c r="C113" s="136"/>
      <c r="D113" s="13"/>
      <c r="E113" s="13"/>
      <c r="F113" s="13"/>
      <c r="G113" s="13"/>
      <c r="H113" s="13"/>
      <c r="I113" s="13"/>
      <c r="J113" s="13"/>
      <c r="K113" s="13"/>
      <c r="L113" s="13"/>
      <c r="M113" s="13"/>
      <c r="N113" s="19"/>
      <c r="O113" s="19"/>
      <c r="P113" s="19"/>
      <c r="Q113" s="19"/>
      <c r="R113" s="19"/>
      <c r="S113" s="19"/>
      <c r="T113" s="19"/>
      <c r="U113" s="19"/>
    </row>
    <row r="114" spans="1:21" ht="15">
      <c r="A114" s="13"/>
      <c r="B114" s="13"/>
      <c r="C114" s="136"/>
      <c r="D114" s="13"/>
      <c r="E114" s="13"/>
      <c r="F114" s="13"/>
      <c r="G114" s="13"/>
      <c r="H114" s="13"/>
      <c r="I114" s="13"/>
      <c r="J114" s="13"/>
      <c r="K114" s="13"/>
      <c r="L114" s="13"/>
      <c r="M114" s="13"/>
      <c r="N114" s="19"/>
      <c r="O114" s="19"/>
      <c r="P114" s="19"/>
      <c r="Q114" s="19"/>
      <c r="R114" s="19"/>
      <c r="S114" s="19"/>
      <c r="T114" s="19"/>
      <c r="U114" s="19"/>
    </row>
    <row r="115" spans="1:21" ht="15">
      <c r="A115" s="13"/>
      <c r="B115" s="13"/>
      <c r="C115" s="136"/>
      <c r="D115" s="13"/>
      <c r="E115" s="13"/>
      <c r="F115" s="13"/>
      <c r="G115" s="13"/>
      <c r="H115" s="13"/>
      <c r="I115" s="13"/>
      <c r="J115" s="13"/>
      <c r="K115" s="13"/>
      <c r="L115" s="13"/>
      <c r="M115" s="13"/>
      <c r="N115" s="19"/>
      <c r="O115" s="19"/>
      <c r="P115" s="19"/>
      <c r="Q115" s="19"/>
      <c r="R115" s="19"/>
      <c r="S115" s="19"/>
      <c r="T115" s="19"/>
      <c r="U115" s="19"/>
    </row>
    <row r="116" spans="1:21" ht="15">
      <c r="A116" s="13"/>
      <c r="B116" s="13"/>
      <c r="C116" s="136"/>
      <c r="D116" s="13"/>
      <c r="E116" s="13"/>
      <c r="F116" s="13"/>
      <c r="G116" s="13"/>
      <c r="H116" s="13"/>
      <c r="I116" s="13"/>
      <c r="J116" s="13"/>
      <c r="K116" s="13"/>
      <c r="L116" s="13"/>
      <c r="M116" s="13"/>
      <c r="N116" s="19"/>
      <c r="O116" s="19"/>
      <c r="P116" s="19"/>
      <c r="Q116" s="19"/>
      <c r="R116" s="19"/>
      <c r="S116" s="19"/>
      <c r="T116" s="19"/>
      <c r="U116" s="19"/>
    </row>
    <row r="117" spans="1:21" ht="15">
      <c r="A117" s="13"/>
      <c r="B117" s="13"/>
      <c r="C117" s="136"/>
      <c r="D117" s="13"/>
      <c r="E117" s="13"/>
      <c r="F117" s="13"/>
      <c r="G117" s="13"/>
      <c r="H117" s="13"/>
      <c r="I117" s="13"/>
      <c r="J117" s="13"/>
      <c r="K117" s="13"/>
      <c r="L117" s="13"/>
      <c r="M117" s="13"/>
      <c r="N117" s="19"/>
      <c r="O117" s="19"/>
      <c r="P117" s="19"/>
      <c r="Q117" s="19"/>
      <c r="R117" s="19"/>
      <c r="S117" s="19"/>
      <c r="T117" s="19"/>
      <c r="U117" s="19"/>
    </row>
    <row r="118" spans="1:21" ht="15">
      <c r="A118" s="13"/>
      <c r="B118" s="13"/>
      <c r="C118" s="136"/>
      <c r="D118" s="13"/>
      <c r="E118" s="13"/>
      <c r="F118" s="13"/>
      <c r="G118" s="13"/>
      <c r="H118" s="13"/>
      <c r="I118" s="13"/>
      <c r="J118" s="13"/>
      <c r="K118" s="13"/>
      <c r="L118" s="13"/>
      <c r="M118" s="13"/>
      <c r="N118" s="19"/>
      <c r="O118" s="19"/>
      <c r="P118" s="19"/>
      <c r="Q118" s="19"/>
      <c r="R118" s="19"/>
      <c r="S118" s="19"/>
      <c r="T118" s="19"/>
      <c r="U118" s="19"/>
    </row>
    <row r="119" spans="1:21" ht="15">
      <c r="A119" s="13"/>
      <c r="B119" s="13"/>
      <c r="C119" s="136"/>
      <c r="D119" s="13"/>
      <c r="E119" s="13"/>
      <c r="F119" s="13"/>
      <c r="G119" s="13"/>
      <c r="H119" s="13"/>
      <c r="I119" s="13"/>
      <c r="J119" s="13"/>
      <c r="K119" s="13"/>
      <c r="L119" s="13"/>
      <c r="M119" s="13"/>
      <c r="N119" s="19"/>
      <c r="O119" s="19"/>
      <c r="P119" s="19"/>
      <c r="Q119" s="19"/>
      <c r="R119" s="19"/>
      <c r="S119" s="19"/>
      <c r="T119" s="19"/>
      <c r="U119" s="19"/>
    </row>
    <row r="120" spans="1:21" ht="15">
      <c r="A120" s="13"/>
      <c r="B120" s="13"/>
      <c r="C120" s="136"/>
      <c r="D120" s="13"/>
      <c r="E120" s="13"/>
      <c r="F120" s="13"/>
      <c r="G120" s="13"/>
      <c r="H120" s="13"/>
      <c r="I120" s="13"/>
      <c r="J120" s="13"/>
      <c r="K120" s="13"/>
      <c r="L120" s="13"/>
      <c r="M120" s="13"/>
      <c r="N120" s="19"/>
      <c r="O120" s="19"/>
      <c r="P120" s="19"/>
      <c r="Q120" s="19"/>
      <c r="R120" s="19"/>
      <c r="S120" s="19"/>
      <c r="T120" s="19"/>
      <c r="U120" s="19"/>
    </row>
    <row r="121" spans="1:21" ht="15">
      <c r="A121" s="13"/>
      <c r="B121" s="13"/>
      <c r="C121" s="136"/>
      <c r="D121" s="13"/>
      <c r="E121" s="13"/>
      <c r="F121" s="13"/>
      <c r="G121" s="13"/>
      <c r="H121" s="13"/>
      <c r="I121" s="13"/>
      <c r="J121" s="13"/>
      <c r="K121" s="13"/>
      <c r="L121" s="13"/>
      <c r="M121" s="13"/>
      <c r="N121" s="19"/>
      <c r="O121" s="19"/>
      <c r="P121" s="19"/>
      <c r="Q121" s="19"/>
      <c r="R121" s="19"/>
      <c r="S121" s="19"/>
      <c r="T121" s="19"/>
      <c r="U121" s="19"/>
    </row>
    <row r="122" spans="1:21" ht="15">
      <c r="A122" s="13"/>
      <c r="B122" s="13"/>
      <c r="C122" s="136"/>
      <c r="D122" s="13"/>
      <c r="E122" s="13"/>
      <c r="F122" s="13"/>
      <c r="G122" s="13"/>
      <c r="H122" s="13"/>
      <c r="I122" s="13"/>
      <c r="J122" s="13"/>
      <c r="K122" s="13"/>
      <c r="L122" s="13"/>
      <c r="M122" s="13"/>
      <c r="N122" s="19"/>
      <c r="O122" s="19"/>
      <c r="P122" s="19"/>
      <c r="Q122" s="19"/>
      <c r="R122" s="19"/>
      <c r="S122" s="19"/>
      <c r="T122" s="19"/>
      <c r="U122" s="19"/>
    </row>
    <row r="123" spans="1:21" ht="15">
      <c r="A123" s="13"/>
      <c r="B123" s="13"/>
      <c r="C123" s="136"/>
      <c r="D123" s="13"/>
      <c r="E123" s="13"/>
      <c r="F123" s="13"/>
      <c r="G123" s="13"/>
      <c r="H123" s="13"/>
      <c r="I123" s="13"/>
      <c r="J123" s="13"/>
      <c r="K123" s="13"/>
      <c r="L123" s="13"/>
      <c r="M123" s="13"/>
      <c r="N123" s="19"/>
      <c r="O123" s="19"/>
      <c r="P123" s="19"/>
      <c r="Q123" s="19"/>
      <c r="R123" s="19"/>
      <c r="S123" s="19"/>
      <c r="T123" s="19"/>
      <c r="U123" s="19"/>
    </row>
    <row r="124" spans="1:21" ht="15">
      <c r="A124" s="13"/>
      <c r="B124" s="13"/>
      <c r="C124" s="136"/>
      <c r="D124" s="13"/>
      <c r="E124" s="13"/>
      <c r="F124" s="13"/>
      <c r="G124" s="13"/>
      <c r="H124" s="13"/>
      <c r="I124" s="13"/>
      <c r="J124" s="13"/>
      <c r="K124" s="13"/>
      <c r="L124" s="13"/>
      <c r="M124" s="13"/>
      <c r="N124" s="19"/>
      <c r="O124" s="19"/>
      <c r="P124" s="19"/>
      <c r="Q124" s="19"/>
      <c r="R124" s="19"/>
      <c r="S124" s="19"/>
      <c r="T124" s="19"/>
      <c r="U124" s="19"/>
    </row>
    <row r="125" spans="1:21" ht="15">
      <c r="A125" s="13"/>
      <c r="B125" s="13"/>
      <c r="C125" s="136"/>
      <c r="D125" s="13"/>
      <c r="E125" s="13"/>
      <c r="F125" s="13"/>
      <c r="G125" s="13"/>
      <c r="H125" s="13"/>
      <c r="I125" s="13"/>
      <c r="J125" s="13"/>
      <c r="K125" s="13"/>
      <c r="L125" s="13"/>
      <c r="M125" s="13"/>
      <c r="N125" s="19"/>
      <c r="O125" s="19"/>
      <c r="P125" s="19"/>
      <c r="Q125" s="19"/>
      <c r="R125" s="19"/>
      <c r="S125" s="19"/>
      <c r="T125" s="19"/>
      <c r="U125" s="19"/>
    </row>
    <row r="126" spans="1:21" ht="15">
      <c r="A126" s="13"/>
      <c r="B126" s="13"/>
      <c r="C126" s="136"/>
      <c r="D126" s="13"/>
      <c r="E126" s="13"/>
      <c r="F126" s="13"/>
      <c r="G126" s="13"/>
      <c r="H126" s="13"/>
      <c r="I126" s="13"/>
      <c r="J126" s="13"/>
      <c r="K126" s="13"/>
      <c r="L126" s="13"/>
      <c r="M126" s="13"/>
      <c r="N126" s="19"/>
      <c r="O126" s="19"/>
      <c r="P126" s="19"/>
      <c r="Q126" s="19"/>
      <c r="R126" s="19"/>
      <c r="S126" s="19"/>
      <c r="T126" s="19"/>
      <c r="U126" s="19"/>
    </row>
    <row r="127" spans="1:21" ht="15">
      <c r="A127" s="13"/>
      <c r="B127" s="13"/>
      <c r="C127" s="136"/>
      <c r="D127" s="13"/>
      <c r="E127" s="13"/>
      <c r="F127" s="13"/>
      <c r="G127" s="13"/>
      <c r="H127" s="13"/>
      <c r="I127" s="13"/>
      <c r="J127" s="13"/>
      <c r="K127" s="13"/>
      <c r="L127" s="13"/>
      <c r="M127" s="13"/>
      <c r="N127" s="19"/>
      <c r="O127" s="19"/>
      <c r="P127" s="19"/>
      <c r="Q127" s="19"/>
      <c r="R127" s="19"/>
      <c r="S127" s="19"/>
      <c r="T127" s="19"/>
      <c r="U127" s="19"/>
    </row>
    <row r="128" spans="1:21" ht="15">
      <c r="A128" s="13"/>
      <c r="B128" s="13"/>
      <c r="C128" s="136"/>
      <c r="D128" s="13"/>
      <c r="E128" s="13"/>
      <c r="F128" s="13"/>
      <c r="G128" s="13"/>
      <c r="H128" s="13"/>
      <c r="I128" s="13"/>
      <c r="J128" s="13"/>
      <c r="K128" s="13"/>
      <c r="L128" s="13"/>
      <c r="M128" s="13"/>
      <c r="N128" s="19"/>
      <c r="O128" s="19"/>
      <c r="P128" s="19"/>
      <c r="Q128" s="19"/>
      <c r="R128" s="19"/>
      <c r="S128" s="19"/>
      <c r="T128" s="19"/>
      <c r="U128" s="19"/>
    </row>
    <row r="129" spans="1:21" ht="15">
      <c r="A129" s="13"/>
      <c r="B129" s="13"/>
      <c r="C129" s="136"/>
      <c r="D129" s="13"/>
      <c r="E129" s="13"/>
      <c r="F129" s="13"/>
      <c r="G129" s="13"/>
      <c r="H129" s="13"/>
      <c r="I129" s="13"/>
      <c r="J129" s="13"/>
      <c r="K129" s="13"/>
      <c r="L129" s="13"/>
      <c r="M129" s="13"/>
      <c r="N129" s="19"/>
      <c r="O129" s="19"/>
      <c r="P129" s="19"/>
      <c r="Q129" s="19"/>
      <c r="R129" s="19"/>
      <c r="S129" s="19"/>
      <c r="T129" s="19"/>
      <c r="U129" s="19"/>
    </row>
    <row r="130" spans="1:21" ht="15">
      <c r="A130" s="13"/>
      <c r="B130" s="13"/>
      <c r="C130" s="136"/>
      <c r="D130" s="13"/>
      <c r="E130" s="13"/>
      <c r="F130" s="13"/>
      <c r="G130" s="13"/>
      <c r="H130" s="13"/>
      <c r="I130" s="13"/>
      <c r="J130" s="13"/>
      <c r="K130" s="13"/>
      <c r="L130" s="13"/>
      <c r="M130" s="13"/>
      <c r="N130" s="19"/>
      <c r="O130" s="19"/>
      <c r="P130" s="19"/>
      <c r="Q130" s="19"/>
      <c r="R130" s="19"/>
      <c r="S130" s="19"/>
      <c r="T130" s="19"/>
      <c r="U130" s="19"/>
    </row>
    <row r="131" spans="1:21" ht="15">
      <c r="A131" s="13"/>
      <c r="B131" s="13"/>
      <c r="C131" s="136"/>
      <c r="D131" s="13"/>
      <c r="E131" s="13"/>
      <c r="F131" s="13"/>
      <c r="G131" s="13"/>
      <c r="H131" s="13"/>
      <c r="I131" s="13"/>
      <c r="J131" s="13"/>
      <c r="K131" s="13"/>
      <c r="L131" s="13"/>
      <c r="M131" s="13"/>
      <c r="N131" s="19"/>
      <c r="O131" s="19"/>
      <c r="P131" s="19"/>
      <c r="Q131" s="19"/>
      <c r="R131" s="19"/>
      <c r="S131" s="19"/>
      <c r="T131" s="19"/>
      <c r="U131" s="19"/>
    </row>
    <row r="132" spans="1:21" ht="15">
      <c r="A132" s="13"/>
      <c r="B132" s="13"/>
      <c r="C132" s="136"/>
      <c r="D132" s="13"/>
      <c r="E132" s="13"/>
      <c r="F132" s="13"/>
      <c r="G132" s="13"/>
      <c r="H132" s="13"/>
      <c r="I132" s="13"/>
      <c r="J132" s="13"/>
      <c r="K132" s="13"/>
      <c r="L132" s="13"/>
      <c r="M132" s="13"/>
      <c r="N132" s="19"/>
      <c r="O132" s="19"/>
      <c r="P132" s="19"/>
      <c r="Q132" s="19"/>
      <c r="R132" s="19"/>
      <c r="S132" s="19"/>
      <c r="T132" s="19"/>
      <c r="U132" s="19"/>
    </row>
    <row r="133" spans="1:21" ht="15">
      <c r="A133" s="13"/>
      <c r="B133" s="13"/>
      <c r="C133" s="136"/>
      <c r="D133" s="13"/>
      <c r="E133" s="13"/>
      <c r="F133" s="13"/>
      <c r="G133" s="13"/>
      <c r="H133" s="13"/>
      <c r="I133" s="13"/>
      <c r="J133" s="13"/>
      <c r="K133" s="13"/>
      <c r="L133" s="13"/>
      <c r="M133" s="13"/>
      <c r="N133" s="19"/>
      <c r="O133" s="19"/>
      <c r="P133" s="19"/>
      <c r="Q133" s="19"/>
      <c r="R133" s="19"/>
      <c r="S133" s="19"/>
      <c r="T133" s="19"/>
      <c r="U133" s="19"/>
    </row>
    <row r="134" spans="1:21" ht="15">
      <c r="A134" s="13"/>
      <c r="B134" s="13"/>
      <c r="C134" s="136"/>
      <c r="D134" s="13"/>
      <c r="E134" s="13"/>
      <c r="F134" s="13"/>
      <c r="G134" s="13"/>
      <c r="H134" s="13"/>
      <c r="I134" s="13"/>
      <c r="J134" s="13"/>
      <c r="K134" s="13"/>
      <c r="L134" s="13"/>
      <c r="M134" s="13"/>
      <c r="N134" s="19"/>
      <c r="O134" s="19"/>
      <c r="P134" s="19"/>
      <c r="Q134" s="19"/>
      <c r="R134" s="19"/>
      <c r="S134" s="19"/>
      <c r="T134" s="19"/>
      <c r="U134" s="19"/>
    </row>
    <row r="135" spans="1:21" ht="15">
      <c r="A135" s="13"/>
      <c r="B135" s="13"/>
      <c r="C135" s="136"/>
      <c r="D135" s="13"/>
      <c r="E135" s="13"/>
      <c r="F135" s="13"/>
      <c r="G135" s="13"/>
      <c r="H135" s="13"/>
      <c r="I135" s="13"/>
      <c r="J135" s="13"/>
      <c r="K135" s="13"/>
      <c r="L135" s="13"/>
      <c r="M135" s="13"/>
      <c r="N135" s="19"/>
      <c r="O135" s="19"/>
      <c r="P135" s="19"/>
      <c r="Q135" s="19"/>
      <c r="R135" s="19"/>
      <c r="S135" s="19"/>
      <c r="T135" s="19"/>
      <c r="U135" s="19"/>
    </row>
    <row r="136" spans="1:21" ht="15">
      <c r="A136" s="13"/>
      <c r="B136" s="13"/>
      <c r="C136" s="136"/>
      <c r="D136" s="13"/>
      <c r="E136" s="13"/>
      <c r="F136" s="13"/>
      <c r="G136" s="13"/>
      <c r="H136" s="13"/>
      <c r="I136" s="13"/>
      <c r="J136" s="13"/>
      <c r="K136" s="13"/>
      <c r="L136" s="13"/>
      <c r="M136" s="13"/>
      <c r="N136" s="19"/>
      <c r="O136" s="19"/>
      <c r="P136" s="19"/>
      <c r="Q136" s="19"/>
      <c r="R136" s="19"/>
      <c r="S136" s="19"/>
      <c r="T136" s="19"/>
      <c r="U136" s="19"/>
    </row>
    <row r="137" spans="1:21" ht="15">
      <c r="A137" s="13"/>
      <c r="B137" s="13"/>
      <c r="C137" s="136"/>
      <c r="D137" s="13"/>
      <c r="E137" s="13"/>
      <c r="F137" s="13"/>
      <c r="G137" s="13"/>
      <c r="H137" s="13"/>
      <c r="I137" s="13"/>
      <c r="J137" s="13"/>
      <c r="K137" s="13"/>
      <c r="L137" s="13"/>
      <c r="M137" s="13"/>
      <c r="N137" s="19"/>
      <c r="O137" s="19"/>
      <c r="P137" s="19"/>
      <c r="Q137" s="19"/>
      <c r="R137" s="19"/>
      <c r="S137" s="19"/>
      <c r="T137" s="19"/>
      <c r="U137" s="19"/>
    </row>
    <row r="138" spans="1:21" ht="15">
      <c r="A138" s="13"/>
      <c r="B138" s="13"/>
      <c r="C138" s="136"/>
      <c r="D138" s="13"/>
      <c r="E138" s="13"/>
      <c r="F138" s="13"/>
      <c r="G138" s="13"/>
      <c r="H138" s="13"/>
      <c r="I138" s="13"/>
      <c r="J138" s="13"/>
      <c r="K138" s="13"/>
      <c r="L138" s="13"/>
      <c r="M138" s="13"/>
      <c r="N138" s="19"/>
      <c r="O138" s="19"/>
      <c r="P138" s="19"/>
      <c r="Q138" s="19"/>
      <c r="R138" s="19"/>
      <c r="S138" s="19"/>
      <c r="T138" s="19"/>
      <c r="U138" s="19"/>
    </row>
    <row r="139" spans="1:21" ht="15">
      <c r="A139" s="13"/>
      <c r="B139" s="13"/>
      <c r="C139" s="136"/>
      <c r="D139" s="13"/>
      <c r="E139" s="13"/>
      <c r="F139" s="13"/>
      <c r="G139" s="13"/>
      <c r="H139" s="13"/>
      <c r="I139" s="13"/>
      <c r="J139" s="13"/>
      <c r="K139" s="13"/>
      <c r="L139" s="13"/>
      <c r="M139" s="13"/>
      <c r="N139" s="19"/>
      <c r="O139" s="19"/>
      <c r="P139" s="19"/>
      <c r="Q139" s="19"/>
      <c r="R139" s="19"/>
      <c r="S139" s="19"/>
      <c r="T139" s="19"/>
      <c r="U139" s="19"/>
    </row>
    <row r="140" spans="1:21" ht="15">
      <c r="A140" s="13"/>
      <c r="B140" s="13"/>
      <c r="C140" s="136"/>
      <c r="D140" s="13"/>
      <c r="E140" s="13"/>
      <c r="F140" s="13"/>
      <c r="G140" s="13"/>
      <c r="H140" s="13"/>
      <c r="I140" s="13"/>
      <c r="J140" s="13"/>
      <c r="K140" s="13"/>
      <c r="L140" s="13"/>
      <c r="M140" s="13"/>
      <c r="N140" s="19"/>
      <c r="O140" s="19"/>
      <c r="P140" s="19"/>
      <c r="Q140" s="19"/>
      <c r="R140" s="19"/>
      <c r="S140" s="19"/>
      <c r="T140" s="19"/>
      <c r="U140" s="19"/>
    </row>
    <row r="141" spans="1:21" ht="15">
      <c r="A141" s="13"/>
      <c r="B141" s="13"/>
      <c r="C141" s="136"/>
      <c r="D141" s="13"/>
      <c r="E141" s="13"/>
      <c r="F141" s="13"/>
      <c r="G141" s="13"/>
      <c r="H141" s="13"/>
      <c r="I141" s="13"/>
      <c r="J141" s="13"/>
      <c r="K141" s="13"/>
      <c r="L141" s="13"/>
      <c r="M141" s="13"/>
      <c r="N141" s="19"/>
      <c r="O141" s="19"/>
      <c r="P141" s="19"/>
      <c r="Q141" s="19"/>
      <c r="R141" s="19"/>
      <c r="S141" s="19"/>
      <c r="T141" s="19"/>
      <c r="U141" s="19"/>
    </row>
    <row r="142" spans="3:14" ht="15">
      <c r="C142" s="136"/>
      <c r="D142" s="13"/>
      <c r="E142" s="13"/>
      <c r="F142" s="13"/>
      <c r="G142" s="13"/>
      <c r="H142" s="13"/>
      <c r="I142" s="13"/>
      <c r="J142" s="13"/>
      <c r="K142" s="13"/>
      <c r="L142" s="13"/>
      <c r="M142" s="13"/>
      <c r="N142" s="19"/>
    </row>
    <row r="143" spans="3:14" ht="15">
      <c r="C143" s="136"/>
      <c r="D143" s="13"/>
      <c r="E143" s="13"/>
      <c r="F143" s="13"/>
      <c r="G143" s="13"/>
      <c r="H143" s="13"/>
      <c r="I143" s="13"/>
      <c r="J143" s="13"/>
      <c r="K143" s="13"/>
      <c r="L143" s="13"/>
      <c r="M143" s="13"/>
      <c r="N143" s="19"/>
    </row>
    <row r="144" spans="3:14" ht="15">
      <c r="C144" s="136"/>
      <c r="D144" s="13"/>
      <c r="E144" s="13"/>
      <c r="F144" s="13"/>
      <c r="G144" s="13"/>
      <c r="H144" s="13"/>
      <c r="I144" s="13"/>
      <c r="J144" s="13"/>
      <c r="K144" s="13"/>
      <c r="L144" s="13"/>
      <c r="M144" s="13"/>
      <c r="N144" s="19"/>
    </row>
    <row r="145" spans="3:14" ht="15">
      <c r="C145" s="136"/>
      <c r="D145" s="13"/>
      <c r="E145" s="13"/>
      <c r="F145" s="13"/>
      <c r="G145" s="13"/>
      <c r="H145" s="13"/>
      <c r="I145" s="13"/>
      <c r="J145" s="13"/>
      <c r="K145" s="13"/>
      <c r="L145" s="13"/>
      <c r="M145" s="13"/>
      <c r="N145" s="19"/>
    </row>
  </sheetData>
  <mergeCells count="196">
    <mergeCell ref="V66:V67"/>
    <mergeCell ref="V68:V69"/>
    <mergeCell ref="B76:H76"/>
    <mergeCell ref="I76:O76"/>
    <mergeCell ref="B77:H77"/>
    <mergeCell ref="I77:O77"/>
    <mergeCell ref="U70:U71"/>
    <mergeCell ref="V70:V71"/>
    <mergeCell ref="A72:S72"/>
    <mergeCell ref="U66:U67"/>
    <mergeCell ref="C68:C69"/>
    <mergeCell ref="D68:D69"/>
    <mergeCell ref="E68:E69"/>
    <mergeCell ref="U68:U69"/>
    <mergeCell ref="A48:A71"/>
    <mergeCell ref="B66:B71"/>
    <mergeCell ref="C66:C67"/>
    <mergeCell ref="D66:D67"/>
    <mergeCell ref="E66:E67"/>
    <mergeCell ref="T66:T71"/>
    <mergeCell ref="B48:B65"/>
    <mergeCell ref="C70:C71"/>
    <mergeCell ref="D70:D71"/>
    <mergeCell ref="E70:E71"/>
    <mergeCell ref="C62:C63"/>
    <mergeCell ref="D62:D63"/>
    <mergeCell ref="E62:E63"/>
    <mergeCell ref="U62:U63"/>
    <mergeCell ref="V62:V63"/>
    <mergeCell ref="C64:C65"/>
    <mergeCell ref="D64:D65"/>
    <mergeCell ref="E64:E65"/>
    <mergeCell ref="U64:U65"/>
    <mergeCell ref="V64:V65"/>
    <mergeCell ref="C58:C59"/>
    <mergeCell ref="D58:D59"/>
    <mergeCell ref="E58:E59"/>
    <mergeCell ref="U58:U59"/>
    <mergeCell ref="V58:V59"/>
    <mergeCell ref="C60:C61"/>
    <mergeCell ref="D60:D61"/>
    <mergeCell ref="E60:E61"/>
    <mergeCell ref="U60:U61"/>
    <mergeCell ref="V60:V61"/>
    <mergeCell ref="C54:C55"/>
    <mergeCell ref="D54:D55"/>
    <mergeCell ref="E54:E55"/>
    <mergeCell ref="U54:U55"/>
    <mergeCell ref="V54:V55"/>
    <mergeCell ref="U48:U49"/>
    <mergeCell ref="V48:V49"/>
    <mergeCell ref="C50:C51"/>
    <mergeCell ref="D50:D51"/>
    <mergeCell ref="E50:E51"/>
    <mergeCell ref="U50:U51"/>
    <mergeCell ref="V50:V51"/>
    <mergeCell ref="C48:C49"/>
    <mergeCell ref="D48:D49"/>
    <mergeCell ref="E48:E49"/>
    <mergeCell ref="T48:T65"/>
    <mergeCell ref="C52:C53"/>
    <mergeCell ref="D52:D53"/>
    <mergeCell ref="E52:E53"/>
    <mergeCell ref="C56:C57"/>
    <mergeCell ref="D56:D57"/>
    <mergeCell ref="E56:E57"/>
    <mergeCell ref="U56:U57"/>
    <mergeCell ref="V56:V57"/>
    <mergeCell ref="C42:C43"/>
    <mergeCell ref="D42:D43"/>
    <mergeCell ref="E42:E43"/>
    <mergeCell ref="U42:U43"/>
    <mergeCell ref="V42:V43"/>
    <mergeCell ref="C44:C45"/>
    <mergeCell ref="D44:D45"/>
    <mergeCell ref="U52:U53"/>
    <mergeCell ref="V52:V53"/>
    <mergeCell ref="U36:U37"/>
    <mergeCell ref="V36:V37"/>
    <mergeCell ref="C38:C39"/>
    <mergeCell ref="D38:D39"/>
    <mergeCell ref="E38:E39"/>
    <mergeCell ref="U38:U39"/>
    <mergeCell ref="V38:V39"/>
    <mergeCell ref="A40:A47"/>
    <mergeCell ref="B40:B47"/>
    <mergeCell ref="C40:C41"/>
    <mergeCell ref="D40:D41"/>
    <mergeCell ref="E40:E41"/>
    <mergeCell ref="B30:B39"/>
    <mergeCell ref="E44:E45"/>
    <mergeCell ref="U44:U45"/>
    <mergeCell ref="V44:V45"/>
    <mergeCell ref="C46:C47"/>
    <mergeCell ref="D46:D47"/>
    <mergeCell ref="E46:E47"/>
    <mergeCell ref="U46:U47"/>
    <mergeCell ref="V46:V47"/>
    <mergeCell ref="T40:T47"/>
    <mergeCell ref="U40:U41"/>
    <mergeCell ref="V40:V41"/>
    <mergeCell ref="U30:U31"/>
    <mergeCell ref="V30:V31"/>
    <mergeCell ref="C32:C33"/>
    <mergeCell ref="D32:D33"/>
    <mergeCell ref="E32:E33"/>
    <mergeCell ref="U32:U33"/>
    <mergeCell ref="V32:V33"/>
    <mergeCell ref="C28:C29"/>
    <mergeCell ref="D28:D29"/>
    <mergeCell ref="E28:E29"/>
    <mergeCell ref="U28:U29"/>
    <mergeCell ref="V28:V29"/>
    <mergeCell ref="C30:C31"/>
    <mergeCell ref="D30:D31"/>
    <mergeCell ref="E30:E31"/>
    <mergeCell ref="T30:T39"/>
    <mergeCell ref="C34:C35"/>
    <mergeCell ref="D34:D35"/>
    <mergeCell ref="E34:E35"/>
    <mergeCell ref="U34:U35"/>
    <mergeCell ref="V34:V35"/>
    <mergeCell ref="C36:C37"/>
    <mergeCell ref="D36:D37"/>
    <mergeCell ref="E36:E37"/>
    <mergeCell ref="C22:C23"/>
    <mergeCell ref="D22:D23"/>
    <mergeCell ref="U22:U23"/>
    <mergeCell ref="C18:C19"/>
    <mergeCell ref="C16:C17"/>
    <mergeCell ref="D16:D17"/>
    <mergeCell ref="E16:E17"/>
    <mergeCell ref="U16:U17"/>
    <mergeCell ref="U26:U27"/>
    <mergeCell ref="U24:U25"/>
    <mergeCell ref="V24:V25"/>
    <mergeCell ref="C26:C27"/>
    <mergeCell ref="D26:D27"/>
    <mergeCell ref="E26:E27"/>
    <mergeCell ref="V26:V27"/>
    <mergeCell ref="B20:B29"/>
    <mergeCell ref="E22:E23"/>
    <mergeCell ref="X8:X9"/>
    <mergeCell ref="C10:C11"/>
    <mergeCell ref="D10:D11"/>
    <mergeCell ref="E10:E11"/>
    <mergeCell ref="U10:U11"/>
    <mergeCell ref="V10:V11"/>
    <mergeCell ref="V20:V21"/>
    <mergeCell ref="V22:V23"/>
    <mergeCell ref="V14:V15"/>
    <mergeCell ref="V18:V19"/>
    <mergeCell ref="E14:E15"/>
    <mergeCell ref="E18:E19"/>
    <mergeCell ref="C20:C21"/>
    <mergeCell ref="D20:D21"/>
    <mergeCell ref="E20:E21"/>
    <mergeCell ref="T20:T29"/>
    <mergeCell ref="U20:U21"/>
    <mergeCell ref="A1:C3"/>
    <mergeCell ref="D1:V1"/>
    <mergeCell ref="D2:V2"/>
    <mergeCell ref="D3:U3"/>
    <mergeCell ref="A4:C4"/>
    <mergeCell ref="A5:C5"/>
    <mergeCell ref="D5:V5"/>
    <mergeCell ref="A8:A39"/>
    <mergeCell ref="B8:B19"/>
    <mergeCell ref="C8:C9"/>
    <mergeCell ref="D8:D9"/>
    <mergeCell ref="E8:E9"/>
    <mergeCell ref="T8:T19"/>
    <mergeCell ref="U8:U9"/>
    <mergeCell ref="V8:V9"/>
    <mergeCell ref="V12:V13"/>
    <mergeCell ref="C14:C15"/>
    <mergeCell ref="D14:D15"/>
    <mergeCell ref="U14:U15"/>
    <mergeCell ref="D18:D19"/>
    <mergeCell ref="U18:U19"/>
    <mergeCell ref="C24:C25"/>
    <mergeCell ref="D24:D25"/>
    <mergeCell ref="E24:E25"/>
    <mergeCell ref="V16:V17"/>
    <mergeCell ref="D4:V4"/>
    <mergeCell ref="A6:A7"/>
    <mergeCell ref="B6:B7"/>
    <mergeCell ref="C6:C7"/>
    <mergeCell ref="D6:E6"/>
    <mergeCell ref="F6:S6"/>
    <mergeCell ref="T6:U6"/>
    <mergeCell ref="V6:V7"/>
    <mergeCell ref="C12:C13"/>
    <mergeCell ref="D12:D13"/>
    <mergeCell ref="E12:E13"/>
    <mergeCell ref="U12:U13"/>
  </mergeCells>
  <printOptions horizontalCentered="1" verticalCentered="1"/>
  <pageMargins left="0" right="0" top="0" bottom="0.3937007874015748" header="0.31496062992125984" footer="0"/>
  <pageSetup horizontalDpi="600" verticalDpi="600" orientation="landscape" scale="50" r:id="rId5"/>
  <headerFooter>
    <oddFooter>&amp;C&amp;G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44"/>
  <sheetViews>
    <sheetView tabSelected="1" zoomScale="64" zoomScaleNormal="64" workbookViewId="0" topLeftCell="A1">
      <selection activeCell="F12" sqref="F12"/>
    </sheetView>
  </sheetViews>
  <sheetFormatPr defaultColWidth="11.421875" defaultRowHeight="15"/>
  <cols>
    <col min="1" max="1" width="5.8515625" style="0" customWidth="1"/>
    <col min="2" max="2" width="13.7109375" style="0" customWidth="1"/>
    <col min="4" max="4" width="17.7109375" style="0" customWidth="1"/>
    <col min="5" max="5" width="21.140625" style="0" customWidth="1"/>
    <col min="6" max="6" width="22.28125" style="0" customWidth="1"/>
    <col min="7" max="7" width="22.8515625" style="0" customWidth="1"/>
    <col min="8" max="8" width="8.00390625" style="0" customWidth="1"/>
    <col min="9" max="9" width="8.8515625" style="0" customWidth="1"/>
    <col min="10" max="10" width="21.7109375" style="0" customWidth="1"/>
    <col min="11" max="11" width="20.8515625" style="0" customWidth="1"/>
    <col min="12" max="12" width="9.57421875" style="0" customWidth="1"/>
    <col min="13" max="13" width="8.421875" style="0" customWidth="1"/>
    <col min="14" max="14" width="9.57421875" style="0" customWidth="1"/>
    <col min="15" max="15" width="8.57421875" style="0" customWidth="1"/>
    <col min="16" max="16" width="10.140625" style="0" customWidth="1"/>
    <col min="23" max="23" width="9.57421875" style="0" customWidth="1"/>
    <col min="24" max="24" width="8.28125" style="0" customWidth="1"/>
    <col min="25" max="25" width="9.140625" style="0" customWidth="1"/>
  </cols>
  <sheetData>
    <row r="1" spans="1:25" ht="31.5" customHeight="1">
      <c r="A1" s="473"/>
      <c r="B1" s="474"/>
      <c r="C1" s="474"/>
      <c r="D1" s="474"/>
      <c r="E1" s="541" t="s">
        <v>194</v>
      </c>
      <c r="F1" s="542"/>
      <c r="G1" s="542"/>
      <c r="H1" s="542"/>
      <c r="I1" s="542"/>
      <c r="J1" s="542"/>
      <c r="K1" s="542"/>
      <c r="L1" s="542"/>
      <c r="M1" s="542"/>
      <c r="N1" s="542"/>
      <c r="O1" s="542"/>
      <c r="P1" s="542"/>
      <c r="Q1" s="542"/>
      <c r="R1" s="542"/>
      <c r="S1" s="542"/>
      <c r="T1" s="542"/>
      <c r="U1" s="542"/>
      <c r="V1" s="542"/>
      <c r="W1" s="542"/>
      <c r="X1" s="542"/>
      <c r="Y1" s="543"/>
    </row>
    <row r="2" spans="1:25" ht="55.5" customHeight="1">
      <c r="A2" s="476"/>
      <c r="B2" s="477"/>
      <c r="C2" s="477"/>
      <c r="D2" s="477"/>
      <c r="E2" s="544" t="s">
        <v>195</v>
      </c>
      <c r="F2" s="545"/>
      <c r="G2" s="545"/>
      <c r="H2" s="545"/>
      <c r="I2" s="545"/>
      <c r="J2" s="545"/>
      <c r="K2" s="545"/>
      <c r="L2" s="545"/>
      <c r="M2" s="545"/>
      <c r="N2" s="545"/>
      <c r="O2" s="545"/>
      <c r="P2" s="545"/>
      <c r="Q2" s="545"/>
      <c r="R2" s="545"/>
      <c r="S2" s="545"/>
      <c r="T2" s="545"/>
      <c r="U2" s="545"/>
      <c r="V2" s="545"/>
      <c r="W2" s="545"/>
      <c r="X2" s="545"/>
      <c r="Y2" s="546"/>
    </row>
    <row r="3" spans="1:25" ht="31.5" customHeight="1" thickBot="1">
      <c r="A3" s="479"/>
      <c r="B3" s="480"/>
      <c r="C3" s="480"/>
      <c r="D3" s="480"/>
      <c r="E3" s="672" t="s">
        <v>196</v>
      </c>
      <c r="F3" s="673"/>
      <c r="G3" s="673"/>
      <c r="H3" s="673"/>
      <c r="I3" s="673"/>
      <c r="J3" s="673"/>
      <c r="K3" s="673"/>
      <c r="L3" s="673"/>
      <c r="M3" s="673"/>
      <c r="N3" s="673"/>
      <c r="O3" s="673"/>
      <c r="P3" s="673"/>
      <c r="Q3" s="673"/>
      <c r="R3" s="673"/>
      <c r="S3" s="674" t="s">
        <v>197</v>
      </c>
      <c r="T3" s="674"/>
      <c r="U3" s="674"/>
      <c r="V3" s="674"/>
      <c r="W3" s="674"/>
      <c r="X3" s="674"/>
      <c r="Y3" s="675"/>
    </row>
    <row r="4" spans="1:25" ht="29.25" customHeight="1">
      <c r="A4" s="676" t="s">
        <v>99</v>
      </c>
      <c r="B4" s="677"/>
      <c r="C4" s="677"/>
      <c r="D4" s="678"/>
      <c r="E4" s="679" t="s">
        <v>221</v>
      </c>
      <c r="F4" s="680"/>
      <c r="G4" s="680"/>
      <c r="H4" s="680"/>
      <c r="I4" s="680"/>
      <c r="J4" s="680"/>
      <c r="K4" s="680"/>
      <c r="L4" s="680"/>
      <c r="M4" s="680"/>
      <c r="N4" s="680"/>
      <c r="O4" s="680"/>
      <c r="P4" s="680"/>
      <c r="Q4" s="680"/>
      <c r="R4" s="680"/>
      <c r="S4" s="680"/>
      <c r="T4" s="680"/>
      <c r="U4" s="680"/>
      <c r="V4" s="680"/>
      <c r="W4" s="680"/>
      <c r="X4" s="680"/>
      <c r="Y4" s="681"/>
    </row>
    <row r="5" spans="1:25" ht="27.75" customHeight="1" thickBot="1">
      <c r="A5" s="682" t="s">
        <v>100</v>
      </c>
      <c r="B5" s="683"/>
      <c r="C5" s="683"/>
      <c r="D5" s="684"/>
      <c r="E5" s="685" t="s">
        <v>269</v>
      </c>
      <c r="F5" s="686"/>
      <c r="G5" s="686"/>
      <c r="H5" s="686"/>
      <c r="I5" s="686"/>
      <c r="J5" s="686"/>
      <c r="K5" s="686"/>
      <c r="L5" s="686"/>
      <c r="M5" s="686"/>
      <c r="N5" s="686"/>
      <c r="O5" s="686"/>
      <c r="P5" s="686"/>
      <c r="Q5" s="686"/>
      <c r="R5" s="686"/>
      <c r="S5" s="686"/>
      <c r="T5" s="686"/>
      <c r="U5" s="686"/>
      <c r="V5" s="686"/>
      <c r="W5" s="686"/>
      <c r="X5" s="686"/>
      <c r="Y5" s="687"/>
    </row>
    <row r="6" spans="1:25" ht="36.75" customHeight="1">
      <c r="A6" s="623" t="s">
        <v>101</v>
      </c>
      <c r="B6" s="624" t="s">
        <v>102</v>
      </c>
      <c r="C6" s="624" t="s">
        <v>149</v>
      </c>
      <c r="D6" s="624" t="s">
        <v>103</v>
      </c>
      <c r="E6" s="624" t="s">
        <v>104</v>
      </c>
      <c r="F6" s="688" t="s">
        <v>198</v>
      </c>
      <c r="G6" s="689"/>
      <c r="H6" s="689"/>
      <c r="I6" s="689"/>
      <c r="J6" s="624" t="s">
        <v>214</v>
      </c>
      <c r="K6" s="624"/>
      <c r="L6" s="624"/>
      <c r="M6" s="624"/>
      <c r="N6" s="624" t="s">
        <v>105</v>
      </c>
      <c r="O6" s="624"/>
      <c r="P6" s="624"/>
      <c r="Q6" s="624"/>
      <c r="R6" s="624"/>
      <c r="S6" s="624" t="s">
        <v>106</v>
      </c>
      <c r="T6" s="624"/>
      <c r="U6" s="624"/>
      <c r="V6" s="624"/>
      <c r="W6" s="624"/>
      <c r="X6" s="624"/>
      <c r="Y6" s="625"/>
    </row>
    <row r="7" spans="1:25" ht="67.5" customHeight="1" thickBot="1">
      <c r="A7" s="629" t="s">
        <v>107</v>
      </c>
      <c r="B7" s="630"/>
      <c r="C7" s="630"/>
      <c r="D7" s="630"/>
      <c r="E7" s="630"/>
      <c r="F7" s="145" t="s">
        <v>199</v>
      </c>
      <c r="G7" s="145" t="s">
        <v>200</v>
      </c>
      <c r="H7" s="145" t="s">
        <v>201</v>
      </c>
      <c r="I7" s="145" t="s">
        <v>202</v>
      </c>
      <c r="J7" s="145" t="s">
        <v>199</v>
      </c>
      <c r="K7" s="145" t="s">
        <v>200</v>
      </c>
      <c r="L7" s="145" t="s">
        <v>201</v>
      </c>
      <c r="M7" s="145" t="s">
        <v>202</v>
      </c>
      <c r="N7" s="146" t="s">
        <v>108</v>
      </c>
      <c r="O7" s="146" t="s">
        <v>109</v>
      </c>
      <c r="P7" s="146" t="s">
        <v>110</v>
      </c>
      <c r="Q7" s="146" t="s">
        <v>111</v>
      </c>
      <c r="R7" s="146" t="s">
        <v>112</v>
      </c>
      <c r="S7" s="146" t="s">
        <v>113</v>
      </c>
      <c r="T7" s="146" t="s">
        <v>114</v>
      </c>
      <c r="U7" s="146" t="s">
        <v>148</v>
      </c>
      <c r="V7" s="146" t="s">
        <v>115</v>
      </c>
      <c r="W7" s="146" t="s">
        <v>116</v>
      </c>
      <c r="X7" s="147" t="s">
        <v>117</v>
      </c>
      <c r="Y7" s="148" t="s">
        <v>118</v>
      </c>
    </row>
    <row r="8" spans="1:39" ht="27" customHeight="1">
      <c r="A8" s="648">
        <v>1</v>
      </c>
      <c r="B8" s="664" t="s">
        <v>81</v>
      </c>
      <c r="C8" s="664" t="s">
        <v>119</v>
      </c>
      <c r="D8" s="149" t="s">
        <v>120</v>
      </c>
      <c r="E8" s="124">
        <f>+INVERSIÓN!Y9</f>
        <v>1</v>
      </c>
      <c r="F8" s="124">
        <f>+INVERSIÓN!Z9</f>
        <v>1</v>
      </c>
      <c r="G8" s="124">
        <f>+INVERSIÓN!AA9</f>
        <v>1</v>
      </c>
      <c r="H8" s="124"/>
      <c r="I8" s="124"/>
      <c r="J8" s="124">
        <f>+INVERSIÓN!AK9</f>
        <v>0.775</v>
      </c>
      <c r="K8" s="125">
        <f>+INVERSIÓN!AL9</f>
        <v>0.85</v>
      </c>
      <c r="L8" s="126"/>
      <c r="M8" s="126"/>
      <c r="N8" s="667" t="s">
        <v>121</v>
      </c>
      <c r="O8" s="633" t="s">
        <v>122</v>
      </c>
      <c r="P8" s="617" t="s">
        <v>123</v>
      </c>
      <c r="Q8" s="633" t="s">
        <v>124</v>
      </c>
      <c r="R8" s="617" t="s">
        <v>121</v>
      </c>
      <c r="S8" s="654" t="s">
        <v>125</v>
      </c>
      <c r="T8" s="654" t="s">
        <v>126</v>
      </c>
      <c r="U8" s="111"/>
      <c r="V8" s="617" t="s">
        <v>127</v>
      </c>
      <c r="W8" s="617" t="s">
        <v>128</v>
      </c>
      <c r="X8" s="617" t="s">
        <v>129</v>
      </c>
      <c r="Y8" s="670">
        <v>1053</v>
      </c>
      <c r="Z8" s="45"/>
      <c r="AA8" s="45"/>
      <c r="AB8" s="48"/>
      <c r="AC8" s="48"/>
      <c r="AD8" s="49"/>
      <c r="AE8" s="49"/>
      <c r="AF8" s="49"/>
      <c r="AG8" s="48"/>
      <c r="AH8" s="49"/>
      <c r="AI8" s="49"/>
      <c r="AJ8" s="49"/>
      <c r="AK8" s="47"/>
      <c r="AL8" s="47"/>
      <c r="AM8" s="47"/>
    </row>
    <row r="9" spans="1:39" ht="27" customHeight="1" thickBot="1">
      <c r="A9" s="649"/>
      <c r="B9" s="652"/>
      <c r="C9" s="652"/>
      <c r="D9" s="150" t="s">
        <v>130</v>
      </c>
      <c r="E9" s="139">
        <f>+INVERSIÓN!Y10</f>
        <v>447429280</v>
      </c>
      <c r="F9" s="139">
        <f>+INVERSIÓN!Z10</f>
        <v>447429280</v>
      </c>
      <c r="G9" s="124">
        <f>+INVERSIÓN!AA10</f>
        <v>537895142</v>
      </c>
      <c r="H9" s="50"/>
      <c r="I9" s="50"/>
      <c r="J9" s="139">
        <f>+INVERSIÓN!AK10</f>
        <v>21452400</v>
      </c>
      <c r="K9" s="139">
        <f>+INVERSIÓN!AL10</f>
        <v>102698161</v>
      </c>
      <c r="L9" s="51"/>
      <c r="M9" s="51"/>
      <c r="N9" s="668"/>
      <c r="O9" s="634"/>
      <c r="P9" s="618"/>
      <c r="Q9" s="634"/>
      <c r="R9" s="618"/>
      <c r="S9" s="655"/>
      <c r="T9" s="655"/>
      <c r="U9" s="112"/>
      <c r="V9" s="618"/>
      <c r="W9" s="618"/>
      <c r="X9" s="618"/>
      <c r="Y9" s="621"/>
      <c r="Z9" s="45"/>
      <c r="AA9" s="45"/>
      <c r="AB9" s="48"/>
      <c r="AC9" s="48"/>
      <c r="AD9" s="49"/>
      <c r="AE9" s="49"/>
      <c r="AF9" s="49"/>
      <c r="AG9" s="48"/>
      <c r="AH9" s="49"/>
      <c r="AI9" s="49"/>
      <c r="AJ9" s="49"/>
      <c r="AK9" s="47"/>
      <c r="AL9" s="47"/>
      <c r="AM9" s="47"/>
    </row>
    <row r="10" spans="1:39" ht="27" customHeight="1">
      <c r="A10" s="649"/>
      <c r="B10" s="652"/>
      <c r="C10" s="652"/>
      <c r="D10" s="151" t="s">
        <v>131</v>
      </c>
      <c r="E10" s="124">
        <f>+INVERSIÓN!Y11</f>
        <v>0</v>
      </c>
      <c r="F10" s="124">
        <f>+INVERSIÓN!Z11</f>
        <v>0</v>
      </c>
      <c r="G10" s="124">
        <f>+INVERSIÓN!AA11</f>
        <v>0</v>
      </c>
      <c r="H10" s="127"/>
      <c r="I10" s="127"/>
      <c r="J10" s="124">
        <f>+INVERSIÓN!AK11</f>
        <v>0</v>
      </c>
      <c r="K10" s="125">
        <f>+INVERSIÓN!AL11</f>
        <v>0</v>
      </c>
      <c r="L10" s="128"/>
      <c r="M10" s="62"/>
      <c r="N10" s="668"/>
      <c r="O10" s="634"/>
      <c r="P10" s="618"/>
      <c r="Q10" s="634"/>
      <c r="R10" s="618"/>
      <c r="S10" s="655"/>
      <c r="T10" s="655"/>
      <c r="U10" s="112"/>
      <c r="V10" s="618"/>
      <c r="W10" s="618"/>
      <c r="X10" s="618"/>
      <c r="Y10" s="621"/>
      <c r="Z10" s="45"/>
      <c r="AA10" s="45"/>
      <c r="AB10" s="48"/>
      <c r="AC10" s="48"/>
      <c r="AD10" s="49"/>
      <c r="AE10" s="49"/>
      <c r="AF10" s="49"/>
      <c r="AG10" s="48"/>
      <c r="AH10" s="49"/>
      <c r="AI10" s="49"/>
      <c r="AJ10" s="49"/>
      <c r="AK10" s="47"/>
      <c r="AL10" s="47"/>
      <c r="AM10" s="47"/>
    </row>
    <row r="11" spans="1:39" ht="27" customHeight="1" thickBot="1">
      <c r="A11" s="665"/>
      <c r="B11" s="660"/>
      <c r="C11" s="660"/>
      <c r="D11" s="150" t="s">
        <v>132</v>
      </c>
      <c r="E11" s="139">
        <f>+INVERSIÓN!Y12</f>
        <v>3752268706</v>
      </c>
      <c r="F11" s="139">
        <f>+INVERSIÓN!Z12</f>
        <v>3752268706</v>
      </c>
      <c r="G11" s="139">
        <f>+INVERSIÓN!AA12</f>
        <v>3752268706</v>
      </c>
      <c r="H11" s="52"/>
      <c r="I11" s="52"/>
      <c r="J11" s="182">
        <f>+INVERSIÓN!AK12</f>
        <v>329147550</v>
      </c>
      <c r="K11" s="139">
        <f>+INVERSIÓN!AL12</f>
        <v>1350394293</v>
      </c>
      <c r="L11" s="53"/>
      <c r="M11" s="53"/>
      <c r="N11" s="669"/>
      <c r="O11" s="635"/>
      <c r="P11" s="619"/>
      <c r="Q11" s="635"/>
      <c r="R11" s="619"/>
      <c r="S11" s="656"/>
      <c r="T11" s="656"/>
      <c r="U11" s="113"/>
      <c r="V11" s="619"/>
      <c r="W11" s="619"/>
      <c r="X11" s="619"/>
      <c r="Y11" s="622"/>
      <c r="Z11" s="45"/>
      <c r="AA11" s="45"/>
      <c r="AB11" s="48"/>
      <c r="AC11" s="48"/>
      <c r="AD11" s="49"/>
      <c r="AE11" s="49"/>
      <c r="AF11" s="49"/>
      <c r="AG11" s="48"/>
      <c r="AH11" s="49"/>
      <c r="AI11" s="49"/>
      <c r="AJ11" s="49"/>
      <c r="AK11" s="47"/>
      <c r="AL11" s="47"/>
      <c r="AM11" s="47"/>
    </row>
    <row r="12" spans="1:39" ht="32.25" customHeight="1">
      <c r="A12" s="661">
        <v>2</v>
      </c>
      <c r="B12" s="664" t="s">
        <v>83</v>
      </c>
      <c r="C12" s="651" t="s">
        <v>119</v>
      </c>
      <c r="D12" s="149" t="s">
        <v>120</v>
      </c>
      <c r="E12" s="129">
        <f>+INVERSIÓN!Y15</f>
        <v>1</v>
      </c>
      <c r="F12" s="139">
        <f>+INVERSIÓN!Z15</f>
        <v>2</v>
      </c>
      <c r="G12" s="130">
        <f>+INVERSIÓN!AA15</f>
        <v>2</v>
      </c>
      <c r="H12" s="130"/>
      <c r="I12" s="130"/>
      <c r="J12" s="130">
        <f>+INVERSIÓN!AK15</f>
        <v>0.4</v>
      </c>
      <c r="K12" s="125">
        <f>+INVERSIÓN!AL15</f>
        <v>0.4</v>
      </c>
      <c r="L12" s="129"/>
      <c r="M12" s="129"/>
      <c r="N12" s="633" t="s">
        <v>121</v>
      </c>
      <c r="O12" s="633" t="s">
        <v>122</v>
      </c>
      <c r="P12" s="617" t="s">
        <v>123</v>
      </c>
      <c r="Q12" s="633" t="s">
        <v>124</v>
      </c>
      <c r="R12" s="617" t="s">
        <v>121</v>
      </c>
      <c r="S12" s="654" t="s">
        <v>125</v>
      </c>
      <c r="T12" s="654" t="s">
        <v>126</v>
      </c>
      <c r="U12" s="111"/>
      <c r="V12" s="617" t="s">
        <v>127</v>
      </c>
      <c r="W12" s="617" t="s">
        <v>128</v>
      </c>
      <c r="X12" s="617" t="s">
        <v>129</v>
      </c>
      <c r="Y12" s="620">
        <v>1053</v>
      </c>
      <c r="Z12" s="45"/>
      <c r="AA12" s="45"/>
      <c r="AB12" s="48"/>
      <c r="AC12" s="48"/>
      <c r="AD12" s="49"/>
      <c r="AE12" s="49"/>
      <c r="AF12" s="49"/>
      <c r="AG12" s="48"/>
      <c r="AH12" s="49"/>
      <c r="AI12" s="49"/>
      <c r="AJ12" s="49"/>
      <c r="AK12" s="47"/>
      <c r="AL12" s="47"/>
      <c r="AM12" s="47"/>
    </row>
    <row r="13" spans="1:39" ht="32.25" customHeight="1">
      <c r="A13" s="662"/>
      <c r="B13" s="652"/>
      <c r="C13" s="652"/>
      <c r="D13" s="150" t="s">
        <v>130</v>
      </c>
      <c r="E13" s="139">
        <f>+INVERSIÓN!Y16</f>
        <v>181338880</v>
      </c>
      <c r="F13" s="139">
        <f>+INVERSIÓN!Z16</f>
        <v>181338880</v>
      </c>
      <c r="G13" s="130">
        <f>+INVERSIÓN!AA16</f>
        <v>181338880</v>
      </c>
      <c r="H13" s="50"/>
      <c r="I13" s="50"/>
      <c r="J13" s="50">
        <f>+INVERSIÓN!AK16</f>
        <v>0</v>
      </c>
      <c r="K13" s="139">
        <f>+INVERSIÓN!AL16</f>
        <v>32315000</v>
      </c>
      <c r="L13" s="51"/>
      <c r="M13" s="51"/>
      <c r="N13" s="634"/>
      <c r="O13" s="634"/>
      <c r="P13" s="618"/>
      <c r="Q13" s="634"/>
      <c r="R13" s="618"/>
      <c r="S13" s="655"/>
      <c r="T13" s="655"/>
      <c r="U13" s="112"/>
      <c r="V13" s="618"/>
      <c r="W13" s="618"/>
      <c r="X13" s="618"/>
      <c r="Y13" s="621"/>
      <c r="Z13" s="45"/>
      <c r="AA13" s="45"/>
      <c r="AB13" s="48"/>
      <c r="AC13" s="48"/>
      <c r="AD13" s="49"/>
      <c r="AE13" s="49"/>
      <c r="AF13" s="49"/>
      <c r="AG13" s="48"/>
      <c r="AH13" s="49"/>
      <c r="AI13" s="49"/>
      <c r="AJ13" s="49"/>
      <c r="AK13" s="47"/>
      <c r="AL13" s="47"/>
      <c r="AM13" s="47"/>
    </row>
    <row r="14" spans="1:39" ht="32.25" customHeight="1">
      <c r="A14" s="662"/>
      <c r="B14" s="652"/>
      <c r="C14" s="652"/>
      <c r="D14" s="151" t="s">
        <v>131</v>
      </c>
      <c r="E14" s="129">
        <f>+INVERSIÓN!Y17</f>
        <v>0</v>
      </c>
      <c r="F14" s="139">
        <f>+INVERSIÓN!Z17</f>
        <v>0</v>
      </c>
      <c r="G14" s="130">
        <f>+INVERSIÓN!AA17</f>
        <v>0</v>
      </c>
      <c r="H14" s="130"/>
      <c r="I14" s="130"/>
      <c r="J14" s="130">
        <f>+INVERSIÓN!AK17</f>
        <v>0</v>
      </c>
      <c r="K14" s="125">
        <f>+INVERSIÓN!AL17</f>
        <v>0</v>
      </c>
      <c r="L14" s="129"/>
      <c r="M14" s="63"/>
      <c r="N14" s="634"/>
      <c r="O14" s="634"/>
      <c r="P14" s="618"/>
      <c r="Q14" s="634"/>
      <c r="R14" s="618"/>
      <c r="S14" s="655"/>
      <c r="T14" s="655"/>
      <c r="U14" s="112"/>
      <c r="V14" s="618"/>
      <c r="W14" s="618"/>
      <c r="X14" s="618"/>
      <c r="Y14" s="621"/>
      <c r="Z14" s="45"/>
      <c r="AA14" s="45"/>
      <c r="AB14" s="48"/>
      <c r="AC14" s="48"/>
      <c r="AD14" s="49"/>
      <c r="AE14" s="49"/>
      <c r="AF14" s="49"/>
      <c r="AG14" s="48"/>
      <c r="AH14" s="49"/>
      <c r="AI14" s="49"/>
      <c r="AJ14" s="49"/>
      <c r="AK14" s="47"/>
      <c r="AL14" s="47"/>
      <c r="AM14" s="47"/>
    </row>
    <row r="15" spans="1:39" ht="32.25" customHeight="1" thickBot="1">
      <c r="A15" s="663"/>
      <c r="B15" s="660"/>
      <c r="C15" s="660"/>
      <c r="D15" s="150" t="s">
        <v>132</v>
      </c>
      <c r="E15" s="139">
        <f>+INVERSIÓN!Y18</f>
        <v>119799124</v>
      </c>
      <c r="F15" s="139">
        <f>+INVERSIÓN!Z18</f>
        <v>119799124</v>
      </c>
      <c r="G15" s="139">
        <f>+INVERSIÓN!AA18</f>
        <v>119799124</v>
      </c>
      <c r="H15" s="52"/>
      <c r="I15" s="52"/>
      <c r="J15" s="52">
        <f>+INVERSIÓN!AK18</f>
        <v>24710582</v>
      </c>
      <c r="K15" s="139">
        <f>+INVERSIÓN!AL18</f>
        <v>101338432</v>
      </c>
      <c r="L15" s="53"/>
      <c r="M15" s="53"/>
      <c r="N15" s="635"/>
      <c r="O15" s="635"/>
      <c r="P15" s="619"/>
      <c r="Q15" s="635"/>
      <c r="R15" s="619"/>
      <c r="S15" s="656"/>
      <c r="T15" s="656"/>
      <c r="U15" s="113"/>
      <c r="V15" s="619"/>
      <c r="W15" s="619"/>
      <c r="X15" s="619"/>
      <c r="Y15" s="622"/>
      <c r="Z15" s="45"/>
      <c r="AA15" s="45"/>
      <c r="AB15" s="48"/>
      <c r="AC15" s="48"/>
      <c r="AD15" s="49"/>
      <c r="AE15" s="49"/>
      <c r="AF15" s="49"/>
      <c r="AG15" s="48"/>
      <c r="AH15" s="49"/>
      <c r="AI15" s="49"/>
      <c r="AJ15" s="49"/>
      <c r="AK15" s="47"/>
      <c r="AL15" s="47"/>
      <c r="AM15" s="47"/>
    </row>
    <row r="16" spans="1:39" ht="25.5" customHeight="1">
      <c r="A16" s="648">
        <v>3</v>
      </c>
      <c r="B16" s="664" t="s">
        <v>85</v>
      </c>
      <c r="C16" s="651" t="s">
        <v>119</v>
      </c>
      <c r="D16" s="149" t="s">
        <v>120</v>
      </c>
      <c r="E16" s="129">
        <f>+INVERSIÓN!Y21</f>
        <v>20</v>
      </c>
      <c r="F16" s="129">
        <f>+INVERSIÓN!Z21</f>
        <v>25</v>
      </c>
      <c r="G16" s="130">
        <f>+INVERSIÓN!AA21</f>
        <v>0.25</v>
      </c>
      <c r="H16" s="130"/>
      <c r="I16" s="130"/>
      <c r="J16" s="130">
        <f>+INVERSIÓN!AK21</f>
        <v>17.5</v>
      </c>
      <c r="K16" s="125">
        <f>+INVERSIÓN!AL21</f>
        <v>0.2</v>
      </c>
      <c r="L16" s="129"/>
      <c r="M16" s="129"/>
      <c r="N16" s="633" t="s">
        <v>121</v>
      </c>
      <c r="O16" s="633" t="s">
        <v>122</v>
      </c>
      <c r="P16" s="617" t="s">
        <v>123</v>
      </c>
      <c r="Q16" s="633" t="s">
        <v>124</v>
      </c>
      <c r="R16" s="617" t="s">
        <v>121</v>
      </c>
      <c r="S16" s="654" t="s">
        <v>125</v>
      </c>
      <c r="T16" s="654" t="s">
        <v>126</v>
      </c>
      <c r="U16" s="111"/>
      <c r="V16" s="617" t="s">
        <v>127</v>
      </c>
      <c r="W16" s="617" t="s">
        <v>128</v>
      </c>
      <c r="X16" s="617" t="s">
        <v>129</v>
      </c>
      <c r="Y16" s="620">
        <v>1053</v>
      </c>
      <c r="Z16" s="45"/>
      <c r="AA16" s="45"/>
      <c r="AB16" s="48"/>
      <c r="AC16" s="48"/>
      <c r="AD16" s="49"/>
      <c r="AE16" s="49"/>
      <c r="AF16" s="49"/>
      <c r="AG16" s="48"/>
      <c r="AH16" s="49"/>
      <c r="AI16" s="49"/>
      <c r="AJ16" s="49"/>
      <c r="AK16" s="47"/>
      <c r="AL16" s="47"/>
      <c r="AM16" s="47"/>
    </row>
    <row r="17" spans="1:39" ht="25.5" customHeight="1">
      <c r="A17" s="649"/>
      <c r="B17" s="652"/>
      <c r="C17" s="652"/>
      <c r="D17" s="150" t="s">
        <v>130</v>
      </c>
      <c r="E17" s="139">
        <f>+INVERSIÓN!Y22</f>
        <v>60000000</v>
      </c>
      <c r="F17" s="139">
        <f>+INVERSIÓN!Z22</f>
        <v>60000000</v>
      </c>
      <c r="G17" s="130">
        <f>+INVERSIÓN!AA22</f>
        <v>60000000</v>
      </c>
      <c r="H17" s="50"/>
      <c r="I17" s="50"/>
      <c r="J17" s="50">
        <f>+INVERSIÓN!AK22</f>
        <v>0</v>
      </c>
      <c r="K17" s="139">
        <f>+INVERSIÓN!AL22</f>
        <v>45000000</v>
      </c>
      <c r="L17" s="51"/>
      <c r="M17" s="51"/>
      <c r="N17" s="634"/>
      <c r="O17" s="634"/>
      <c r="P17" s="618"/>
      <c r="Q17" s="634"/>
      <c r="R17" s="618"/>
      <c r="S17" s="655"/>
      <c r="T17" s="655"/>
      <c r="U17" s="112"/>
      <c r="V17" s="618"/>
      <c r="W17" s="618"/>
      <c r="X17" s="618"/>
      <c r="Y17" s="621"/>
      <c r="Z17" s="45"/>
      <c r="AA17" s="45"/>
      <c r="AB17" s="48"/>
      <c r="AC17" s="48"/>
      <c r="AD17" s="49"/>
      <c r="AE17" s="49"/>
      <c r="AF17" s="49"/>
      <c r="AG17" s="48"/>
      <c r="AH17" s="49"/>
      <c r="AI17" s="49"/>
      <c r="AJ17" s="49"/>
      <c r="AK17" s="47"/>
      <c r="AL17" s="47"/>
      <c r="AM17" s="47"/>
    </row>
    <row r="18" spans="1:83" ht="25.5" customHeight="1">
      <c r="A18" s="649"/>
      <c r="B18" s="652"/>
      <c r="C18" s="652"/>
      <c r="D18" s="151" t="s">
        <v>131</v>
      </c>
      <c r="E18" s="129">
        <f>+INVERSIÓN!Y23</f>
        <v>0</v>
      </c>
      <c r="F18" s="139">
        <f>+INVERSIÓN!Z23</f>
        <v>0</v>
      </c>
      <c r="G18" s="130">
        <f>+INVERSIÓN!AA23</f>
        <v>0</v>
      </c>
      <c r="H18" s="130"/>
      <c r="I18" s="130"/>
      <c r="J18" s="130">
        <f>+INVERSIÓN!AK23</f>
        <v>0</v>
      </c>
      <c r="K18" s="125">
        <f>+INVERSIÓN!AL23</f>
        <v>0</v>
      </c>
      <c r="L18" s="129"/>
      <c r="M18" s="129"/>
      <c r="N18" s="634"/>
      <c r="O18" s="634"/>
      <c r="P18" s="618"/>
      <c r="Q18" s="634"/>
      <c r="R18" s="618"/>
      <c r="S18" s="655"/>
      <c r="T18" s="655"/>
      <c r="U18" s="112"/>
      <c r="V18" s="618"/>
      <c r="W18" s="618"/>
      <c r="X18" s="618"/>
      <c r="Y18" s="621"/>
      <c r="Z18" s="45"/>
      <c r="AA18" s="45"/>
      <c r="AB18" s="48"/>
      <c r="AC18" s="48"/>
      <c r="AD18" s="49"/>
      <c r="AE18" s="49"/>
      <c r="AF18" s="49"/>
      <c r="AG18" s="48"/>
      <c r="AH18" s="49"/>
      <c r="AI18" s="49"/>
      <c r="AJ18" s="49"/>
      <c r="AK18" s="47"/>
      <c r="AL18" s="47"/>
      <c r="AM18" s="47"/>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row>
    <row r="19" spans="1:83" ht="25.5" customHeight="1" thickBot="1">
      <c r="A19" s="665"/>
      <c r="B19" s="660"/>
      <c r="C19" s="660"/>
      <c r="D19" s="150" t="s">
        <v>132</v>
      </c>
      <c r="E19" s="139">
        <f>+INVERSIÓN!Y24</f>
        <v>50000000</v>
      </c>
      <c r="F19" s="139">
        <f>+INVERSIÓN!Z24</f>
        <v>50000000</v>
      </c>
      <c r="G19" s="139">
        <f>+INVERSIÓN!AA24</f>
        <v>50000000</v>
      </c>
      <c r="H19" s="52"/>
      <c r="I19" s="52"/>
      <c r="J19" s="52">
        <f>+INVERSIÓN!AK24</f>
        <v>0</v>
      </c>
      <c r="K19" s="139">
        <f>+INVERSIÓN!AL24</f>
        <v>50000000</v>
      </c>
      <c r="L19" s="53"/>
      <c r="M19" s="53"/>
      <c r="N19" s="635"/>
      <c r="O19" s="635"/>
      <c r="P19" s="619"/>
      <c r="Q19" s="635"/>
      <c r="R19" s="619"/>
      <c r="S19" s="656"/>
      <c r="T19" s="656"/>
      <c r="U19" s="113"/>
      <c r="V19" s="619"/>
      <c r="W19" s="619"/>
      <c r="X19" s="619"/>
      <c r="Y19" s="622"/>
      <c r="Z19" s="45"/>
      <c r="AA19" s="45"/>
      <c r="AB19" s="48"/>
      <c r="AC19" s="48"/>
      <c r="AD19" s="49"/>
      <c r="AE19" s="49"/>
      <c r="AF19" s="49"/>
      <c r="AG19" s="48"/>
      <c r="AH19" s="49"/>
      <c r="AI19" s="49"/>
      <c r="AJ19" s="49"/>
      <c r="AK19" s="47"/>
      <c r="AL19" s="47"/>
      <c r="AM19" s="47"/>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row>
    <row r="20" spans="1:83" ht="38.25" customHeight="1">
      <c r="A20" s="666">
        <v>4</v>
      </c>
      <c r="B20" s="648" t="s">
        <v>86</v>
      </c>
      <c r="C20" s="651" t="s">
        <v>119</v>
      </c>
      <c r="D20" s="149" t="s">
        <v>120</v>
      </c>
      <c r="E20" s="129">
        <f>+INVERSIÓN!Y27</f>
        <v>9</v>
      </c>
      <c r="F20" s="129">
        <f>+INVERSIÓN!Z27</f>
        <v>10</v>
      </c>
      <c r="G20" s="130">
        <f>+INVERSIÓN!AA27</f>
        <v>10</v>
      </c>
      <c r="H20" s="130"/>
      <c r="I20" s="130"/>
      <c r="J20" s="130">
        <f>+INVERSIÓN!AK27</f>
        <v>7.7</v>
      </c>
      <c r="K20" s="125">
        <f>+INVERSIÓN!AL27</f>
        <v>8.5</v>
      </c>
      <c r="L20" s="129"/>
      <c r="M20" s="129"/>
      <c r="N20" s="633" t="s">
        <v>121</v>
      </c>
      <c r="O20" s="633" t="s">
        <v>122</v>
      </c>
      <c r="P20" s="617" t="s">
        <v>123</v>
      </c>
      <c r="Q20" s="633" t="s">
        <v>124</v>
      </c>
      <c r="R20" s="617" t="s">
        <v>121</v>
      </c>
      <c r="S20" s="654" t="s">
        <v>125</v>
      </c>
      <c r="T20" s="654" t="s">
        <v>126</v>
      </c>
      <c r="U20" s="111"/>
      <c r="V20" s="617" t="s">
        <v>127</v>
      </c>
      <c r="W20" s="617" t="s">
        <v>128</v>
      </c>
      <c r="X20" s="617" t="s">
        <v>129</v>
      </c>
      <c r="Y20" s="620">
        <v>1053</v>
      </c>
      <c r="Z20" s="45"/>
      <c r="AA20" s="45"/>
      <c r="AB20" s="48"/>
      <c r="AC20" s="48"/>
      <c r="AD20" s="49"/>
      <c r="AE20" s="49"/>
      <c r="AF20" s="49"/>
      <c r="AG20" s="48"/>
      <c r="AH20" s="49"/>
      <c r="AI20" s="49"/>
      <c r="AJ20" s="49"/>
      <c r="AK20" s="47"/>
      <c r="AL20" s="47"/>
      <c r="AM20" s="47"/>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row>
    <row r="21" spans="1:83" ht="38.25" customHeight="1">
      <c r="A21" s="666"/>
      <c r="B21" s="649"/>
      <c r="C21" s="652"/>
      <c r="D21" s="150" t="s">
        <v>130</v>
      </c>
      <c r="E21" s="139">
        <v>458048000</v>
      </c>
      <c r="F21" s="139">
        <f>+INVERSIÓN!Z28</f>
        <v>458047700</v>
      </c>
      <c r="G21" s="130">
        <f>+INVERSIÓN!AA28</f>
        <v>364738000</v>
      </c>
      <c r="H21" s="50"/>
      <c r="I21" s="51"/>
      <c r="J21" s="51">
        <f>+INVERSIÓN!AK28</f>
        <v>18876000</v>
      </c>
      <c r="K21" s="139">
        <f>+INVERSIÓN!AL28</f>
        <v>115596000</v>
      </c>
      <c r="L21" s="51"/>
      <c r="M21" s="51"/>
      <c r="N21" s="634"/>
      <c r="O21" s="634"/>
      <c r="P21" s="618"/>
      <c r="Q21" s="634"/>
      <c r="R21" s="618"/>
      <c r="S21" s="655"/>
      <c r="T21" s="655"/>
      <c r="U21" s="112"/>
      <c r="V21" s="618"/>
      <c r="W21" s="618"/>
      <c r="X21" s="618"/>
      <c r="Y21" s="621"/>
      <c r="Z21" s="45"/>
      <c r="AA21" s="45"/>
      <c r="AB21" s="48"/>
      <c r="AC21" s="48"/>
      <c r="AD21" s="49"/>
      <c r="AE21" s="49"/>
      <c r="AF21" s="49"/>
      <c r="AG21" s="48"/>
      <c r="AH21" s="49"/>
      <c r="AI21" s="49"/>
      <c r="AJ21" s="49"/>
      <c r="AK21" s="47"/>
      <c r="AL21" s="47"/>
      <c r="AM21" s="47"/>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row>
    <row r="22" spans="1:83" ht="38.25" customHeight="1">
      <c r="A22" s="666"/>
      <c r="B22" s="649"/>
      <c r="C22" s="652"/>
      <c r="D22" s="151" t="s">
        <v>131</v>
      </c>
      <c r="E22" s="129">
        <f>+INVERSIÓN!Y29</f>
        <v>0</v>
      </c>
      <c r="F22" s="129">
        <f>+INVERSIÓN!Z29</f>
        <v>0</v>
      </c>
      <c r="G22" s="130">
        <f>+INVERSIÓN!AA29</f>
        <v>0</v>
      </c>
      <c r="H22" s="130"/>
      <c r="I22" s="129"/>
      <c r="J22" s="129">
        <f>+INVERSIÓN!AK29</f>
        <v>0</v>
      </c>
      <c r="K22" s="125">
        <f>+INVERSIÓN!AL29</f>
        <v>0</v>
      </c>
      <c r="L22" s="129"/>
      <c r="M22" s="129"/>
      <c r="N22" s="634"/>
      <c r="O22" s="634"/>
      <c r="P22" s="618"/>
      <c r="Q22" s="634"/>
      <c r="R22" s="618"/>
      <c r="S22" s="655"/>
      <c r="T22" s="655"/>
      <c r="U22" s="112"/>
      <c r="V22" s="618"/>
      <c r="W22" s="618"/>
      <c r="X22" s="618"/>
      <c r="Y22" s="621"/>
      <c r="Z22" s="45"/>
      <c r="AA22" s="45"/>
      <c r="AB22" s="48"/>
      <c r="AC22" s="48"/>
      <c r="AD22" s="49"/>
      <c r="AE22" s="49"/>
      <c r="AF22" s="49"/>
      <c r="AG22" s="48"/>
      <c r="AH22" s="49"/>
      <c r="AI22" s="49"/>
      <c r="AJ22" s="49"/>
      <c r="AK22" s="47"/>
      <c r="AL22" s="47"/>
      <c r="AM22" s="47"/>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row>
    <row r="23" spans="1:83" ht="38.25" customHeight="1" thickBot="1">
      <c r="A23" s="666"/>
      <c r="B23" s="665"/>
      <c r="C23" s="660"/>
      <c r="D23" s="150" t="s">
        <v>132</v>
      </c>
      <c r="E23" s="139">
        <f>+INVERSIÓN!Y30</f>
        <v>51704200</v>
      </c>
      <c r="F23" s="139">
        <f>+INVERSIÓN!Z30</f>
        <v>51704200</v>
      </c>
      <c r="G23" s="139">
        <f>+INVERSIÓN!AA30</f>
        <v>51704200</v>
      </c>
      <c r="H23" s="52"/>
      <c r="I23" s="53"/>
      <c r="J23" s="53">
        <f>+INVERSIÓN!AK30</f>
        <v>16782867</v>
      </c>
      <c r="K23" s="139">
        <f>+INVERSIÓN!AL30</f>
        <v>33846834</v>
      </c>
      <c r="L23" s="53"/>
      <c r="M23" s="53"/>
      <c r="N23" s="635"/>
      <c r="O23" s="635"/>
      <c r="P23" s="619"/>
      <c r="Q23" s="635"/>
      <c r="R23" s="619"/>
      <c r="S23" s="656"/>
      <c r="T23" s="656"/>
      <c r="U23" s="113"/>
      <c r="V23" s="619"/>
      <c r="W23" s="619"/>
      <c r="X23" s="619"/>
      <c r="Y23" s="622"/>
      <c r="Z23" s="45"/>
      <c r="AA23" s="45"/>
      <c r="AB23" s="48"/>
      <c r="AC23" s="48"/>
      <c r="AD23" s="49"/>
      <c r="AE23" s="49"/>
      <c r="AF23" s="49"/>
      <c r="AG23" s="48"/>
      <c r="AH23" s="49"/>
      <c r="AI23" s="49"/>
      <c r="AJ23" s="49"/>
      <c r="AK23" s="47"/>
      <c r="AL23" s="47"/>
      <c r="AM23" s="47"/>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row>
    <row r="24" spans="1:83" ht="33" customHeight="1">
      <c r="A24" s="645">
        <v>5</v>
      </c>
      <c r="B24" s="648" t="s">
        <v>87</v>
      </c>
      <c r="C24" s="651" t="s">
        <v>133</v>
      </c>
      <c r="D24" s="149" t="s">
        <v>120</v>
      </c>
      <c r="E24" s="131">
        <f>+INVERSIÓN!Y33</f>
        <v>0.89</v>
      </c>
      <c r="F24" s="131">
        <f>+INVERSIÓN!Z33</f>
        <v>0.89</v>
      </c>
      <c r="G24" s="132">
        <f>+INVERSIÓN!AA33</f>
        <v>0.89</v>
      </c>
      <c r="H24" s="132"/>
      <c r="I24" s="131"/>
      <c r="J24" s="133">
        <f>+INVERSIÓN!AK33</f>
        <v>0.8825</v>
      </c>
      <c r="K24" s="125">
        <f>+INVERSIÓN!AL33</f>
        <v>0.885</v>
      </c>
      <c r="L24" s="133"/>
      <c r="M24" s="133"/>
      <c r="N24" s="633" t="s">
        <v>121</v>
      </c>
      <c r="O24" s="633" t="s">
        <v>122</v>
      </c>
      <c r="P24" s="617" t="s">
        <v>123</v>
      </c>
      <c r="Q24" s="633" t="s">
        <v>124</v>
      </c>
      <c r="R24" s="617" t="s">
        <v>121</v>
      </c>
      <c r="S24" s="654" t="s">
        <v>125</v>
      </c>
      <c r="T24" s="654" t="s">
        <v>126</v>
      </c>
      <c r="U24" s="111"/>
      <c r="V24" s="617" t="s">
        <v>127</v>
      </c>
      <c r="W24" s="617" t="s">
        <v>128</v>
      </c>
      <c r="X24" s="617" t="s">
        <v>129</v>
      </c>
      <c r="Y24" s="620">
        <v>1053</v>
      </c>
      <c r="Z24" s="45"/>
      <c r="AA24" s="45"/>
      <c r="AB24" s="48"/>
      <c r="AC24" s="48"/>
      <c r="AD24" s="49"/>
      <c r="AE24" s="49"/>
      <c r="AF24" s="49"/>
      <c r="AG24" s="48"/>
      <c r="AH24" s="49"/>
      <c r="AI24" s="49"/>
      <c r="AJ24" s="49"/>
      <c r="AK24" s="47"/>
      <c r="AL24" s="47"/>
      <c r="AM24" s="47"/>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row>
    <row r="25" spans="1:83" ht="33" customHeight="1" thickBot="1">
      <c r="A25" s="646"/>
      <c r="B25" s="649"/>
      <c r="C25" s="652"/>
      <c r="D25" s="150" t="s">
        <v>130</v>
      </c>
      <c r="E25" s="139">
        <f>+INVERSIÓN!Y34</f>
        <v>604157340</v>
      </c>
      <c r="F25" s="139">
        <f>+INVERSIÓN!Z34</f>
        <v>604157340</v>
      </c>
      <c r="G25" s="139">
        <f>+INVERSIÓN!AA34</f>
        <v>604157340</v>
      </c>
      <c r="H25" s="50"/>
      <c r="I25" s="51"/>
      <c r="J25" s="51">
        <f>+INVERSIÓN!AK34</f>
        <v>529980000</v>
      </c>
      <c r="K25" s="139">
        <f>+INVERSIÓN!AL34</f>
        <v>556052000</v>
      </c>
      <c r="L25" s="51"/>
      <c r="M25" s="51"/>
      <c r="N25" s="634"/>
      <c r="O25" s="634"/>
      <c r="P25" s="618"/>
      <c r="Q25" s="634"/>
      <c r="R25" s="618"/>
      <c r="S25" s="655"/>
      <c r="T25" s="655"/>
      <c r="U25" s="112"/>
      <c r="V25" s="618"/>
      <c r="W25" s="618"/>
      <c r="X25" s="618"/>
      <c r="Y25" s="621"/>
      <c r="Z25" s="45"/>
      <c r="AA25" s="45"/>
      <c r="AB25" s="48"/>
      <c r="AC25" s="48"/>
      <c r="AD25" s="49"/>
      <c r="AE25" s="49"/>
      <c r="AF25" s="49"/>
      <c r="AG25" s="48"/>
      <c r="AH25" s="49"/>
      <c r="AI25" s="49"/>
      <c r="AJ25" s="49"/>
      <c r="AK25" s="47"/>
      <c r="AL25" s="47"/>
      <c r="AM25" s="47"/>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row>
    <row r="26" spans="1:83" ht="33" customHeight="1">
      <c r="A26" s="646"/>
      <c r="B26" s="649"/>
      <c r="C26" s="652"/>
      <c r="D26" s="151" t="s">
        <v>131</v>
      </c>
      <c r="E26" s="131">
        <f>+INVERSIÓN!Y35</f>
        <v>0</v>
      </c>
      <c r="F26" s="131">
        <f>+INVERSIÓN!Z35</f>
        <v>0</v>
      </c>
      <c r="G26" s="132">
        <f>+INVERSIÓN!AA35</f>
        <v>0</v>
      </c>
      <c r="H26" s="127"/>
      <c r="I26" s="128"/>
      <c r="J26" s="128">
        <f>+INVERSIÓN!AK35</f>
        <v>0</v>
      </c>
      <c r="K26" s="125">
        <f>+INVERSIÓN!AL35</f>
        <v>0</v>
      </c>
      <c r="L26" s="128"/>
      <c r="M26" s="62"/>
      <c r="N26" s="634"/>
      <c r="O26" s="634"/>
      <c r="P26" s="618"/>
      <c r="Q26" s="634"/>
      <c r="R26" s="618"/>
      <c r="S26" s="655"/>
      <c r="T26" s="655"/>
      <c r="U26" s="112"/>
      <c r="V26" s="618"/>
      <c r="W26" s="618"/>
      <c r="X26" s="618"/>
      <c r="Y26" s="621"/>
      <c r="Z26" s="45"/>
      <c r="AA26" s="45"/>
      <c r="AB26" s="48"/>
      <c r="AC26" s="48"/>
      <c r="AD26" s="49"/>
      <c r="AE26" s="49"/>
      <c r="AF26" s="49"/>
      <c r="AG26" s="48"/>
      <c r="AH26" s="49"/>
      <c r="AI26" s="49"/>
      <c r="AJ26" s="49"/>
      <c r="AK26" s="47"/>
      <c r="AL26" s="47"/>
      <c r="AM26" s="47"/>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row>
    <row r="27" spans="1:83" ht="33" customHeight="1" thickBot="1">
      <c r="A27" s="647"/>
      <c r="B27" s="665"/>
      <c r="C27" s="660"/>
      <c r="D27" s="150" t="s">
        <v>132</v>
      </c>
      <c r="E27" s="139">
        <f>+INVERSIÓN!Y36</f>
        <v>72376134</v>
      </c>
      <c r="F27" s="139">
        <f>+INVERSIÓN!Z36</f>
        <v>72376134</v>
      </c>
      <c r="G27" s="139">
        <f>+INVERSIÓN!AA36</f>
        <v>71730067</v>
      </c>
      <c r="H27" s="52"/>
      <c r="I27" s="53"/>
      <c r="J27" s="53">
        <f>+INVERSIÓN!AK36</f>
        <v>68315667</v>
      </c>
      <c r="K27" s="139">
        <f>+INVERSIÓN!AL36</f>
        <v>71730067</v>
      </c>
      <c r="L27" s="53"/>
      <c r="M27" s="53"/>
      <c r="N27" s="635"/>
      <c r="O27" s="635"/>
      <c r="P27" s="619"/>
      <c r="Q27" s="635"/>
      <c r="R27" s="619"/>
      <c r="S27" s="656"/>
      <c r="T27" s="656"/>
      <c r="U27" s="113"/>
      <c r="V27" s="619"/>
      <c r="W27" s="619"/>
      <c r="X27" s="619"/>
      <c r="Y27" s="622"/>
      <c r="Z27" s="45"/>
      <c r="AA27" s="45"/>
      <c r="AB27" s="48"/>
      <c r="AC27" s="48"/>
      <c r="AD27" s="49"/>
      <c r="AE27" s="49"/>
      <c r="AF27" s="49"/>
      <c r="AG27" s="48"/>
      <c r="AH27" s="49"/>
      <c r="AI27" s="49"/>
      <c r="AJ27" s="49"/>
      <c r="AK27" s="47"/>
      <c r="AL27" s="47"/>
      <c r="AM27" s="47"/>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row>
    <row r="28" spans="1:83" ht="35.25" customHeight="1">
      <c r="A28" s="645">
        <v>6</v>
      </c>
      <c r="B28" s="645" t="s">
        <v>88</v>
      </c>
      <c r="C28" s="657" t="s">
        <v>134</v>
      </c>
      <c r="D28" s="149" t="s">
        <v>120</v>
      </c>
      <c r="E28" s="134">
        <f>+INVERSIÓN!Y39</f>
        <v>0.82</v>
      </c>
      <c r="F28" s="131">
        <f>+INVERSIÓN!Z39</f>
        <v>0.82</v>
      </c>
      <c r="G28" s="131">
        <f>+INVERSIÓN!AA39</f>
        <v>0.82</v>
      </c>
      <c r="H28" s="132"/>
      <c r="I28" s="131"/>
      <c r="J28" s="131">
        <f>+INVERSIÓN!AK39</f>
        <v>0.82</v>
      </c>
      <c r="K28" s="125">
        <f>+INVERSIÓN!AL39</f>
        <v>0.82</v>
      </c>
      <c r="L28" s="131"/>
      <c r="M28" s="131"/>
      <c r="N28" s="633" t="s">
        <v>121</v>
      </c>
      <c r="O28" s="633" t="s">
        <v>122</v>
      </c>
      <c r="P28" s="617" t="s">
        <v>123</v>
      </c>
      <c r="Q28" s="633" t="s">
        <v>124</v>
      </c>
      <c r="R28" s="617" t="s">
        <v>121</v>
      </c>
      <c r="S28" s="654" t="s">
        <v>125</v>
      </c>
      <c r="T28" s="654" t="s">
        <v>126</v>
      </c>
      <c r="U28" s="111"/>
      <c r="V28" s="617" t="s">
        <v>127</v>
      </c>
      <c r="W28" s="617" t="s">
        <v>128</v>
      </c>
      <c r="X28" s="617" t="s">
        <v>129</v>
      </c>
      <c r="Y28" s="620">
        <v>1053</v>
      </c>
      <c r="Z28" s="45"/>
      <c r="AA28" s="45"/>
      <c r="AB28" s="48"/>
      <c r="AC28" s="48"/>
      <c r="AD28" s="49"/>
      <c r="AE28" s="49"/>
      <c r="AF28" s="49"/>
      <c r="AG28" s="48"/>
      <c r="AH28" s="49"/>
      <c r="AI28" s="49"/>
      <c r="AJ28" s="49"/>
      <c r="AK28" s="47"/>
      <c r="AL28" s="47"/>
      <c r="AM28" s="47"/>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row>
    <row r="29" spans="1:83" ht="35.25" customHeight="1" thickBot="1">
      <c r="A29" s="646"/>
      <c r="B29" s="646"/>
      <c r="C29" s="658"/>
      <c r="D29" s="150" t="s">
        <v>130</v>
      </c>
      <c r="E29" s="139">
        <f>+INVERSIÓN!Y40</f>
        <v>583291800</v>
      </c>
      <c r="F29" s="139">
        <f>+INVERSIÓN!Z40</f>
        <v>583291800</v>
      </c>
      <c r="G29" s="139">
        <f>+INVERSIÓN!AA40</f>
        <v>583291800</v>
      </c>
      <c r="H29" s="50"/>
      <c r="I29" s="51"/>
      <c r="J29" s="51">
        <f>+INVERSIÓN!AK40</f>
        <v>537202000</v>
      </c>
      <c r="K29" s="139">
        <f>+INVERSIÓN!AL40</f>
        <v>560912000</v>
      </c>
      <c r="L29" s="51"/>
      <c r="M29" s="51"/>
      <c r="N29" s="634"/>
      <c r="O29" s="634"/>
      <c r="P29" s="618"/>
      <c r="Q29" s="634"/>
      <c r="R29" s="618"/>
      <c r="S29" s="655"/>
      <c r="T29" s="655"/>
      <c r="U29" s="112"/>
      <c r="V29" s="618"/>
      <c r="W29" s="618"/>
      <c r="X29" s="618"/>
      <c r="Y29" s="621"/>
      <c r="Z29" s="45"/>
      <c r="AA29" s="45"/>
      <c r="AB29" s="48"/>
      <c r="AC29" s="48"/>
      <c r="AD29" s="49"/>
      <c r="AE29" s="49"/>
      <c r="AF29" s="49"/>
      <c r="AG29" s="48"/>
      <c r="AH29" s="49"/>
      <c r="AI29" s="49"/>
      <c r="AJ29" s="49"/>
      <c r="AK29" s="47"/>
      <c r="AL29" s="47"/>
      <c r="AM29" s="47"/>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row>
    <row r="30" spans="1:83" ht="35.25" customHeight="1">
      <c r="A30" s="646"/>
      <c r="B30" s="646"/>
      <c r="C30" s="658"/>
      <c r="D30" s="151" t="s">
        <v>131</v>
      </c>
      <c r="E30" s="134">
        <f>+INVERSIÓN!Y41</f>
        <v>0</v>
      </c>
      <c r="F30" s="131">
        <f>+INVERSIÓN!Z41</f>
        <v>0</v>
      </c>
      <c r="G30" s="131">
        <f>+INVERSIÓN!AA41</f>
        <v>0</v>
      </c>
      <c r="H30" s="128"/>
      <c r="I30" s="128"/>
      <c r="J30" s="128">
        <f>+INVERSIÓN!AK41</f>
        <v>0</v>
      </c>
      <c r="K30" s="125">
        <f>+INVERSIÓN!AL41</f>
        <v>0</v>
      </c>
      <c r="L30" s="128"/>
      <c r="M30" s="128"/>
      <c r="N30" s="634"/>
      <c r="O30" s="634"/>
      <c r="P30" s="618"/>
      <c r="Q30" s="634"/>
      <c r="R30" s="618"/>
      <c r="S30" s="655"/>
      <c r="T30" s="655"/>
      <c r="U30" s="112"/>
      <c r="V30" s="618"/>
      <c r="W30" s="618"/>
      <c r="X30" s="618"/>
      <c r="Y30" s="621"/>
      <c r="Z30" s="45"/>
      <c r="AA30" s="45"/>
      <c r="AB30" s="48"/>
      <c r="AC30" s="48"/>
      <c r="AD30" s="49"/>
      <c r="AE30" s="49"/>
      <c r="AF30" s="49"/>
      <c r="AG30" s="48"/>
      <c r="AH30" s="49"/>
      <c r="AI30" s="49"/>
      <c r="AJ30" s="49"/>
      <c r="AK30" s="47"/>
      <c r="AL30" s="47"/>
      <c r="AM30" s="47"/>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row>
    <row r="31" spans="1:83" ht="35.25" customHeight="1" thickBot="1">
      <c r="A31" s="647"/>
      <c r="B31" s="647"/>
      <c r="C31" s="659"/>
      <c r="D31" s="166" t="s">
        <v>132</v>
      </c>
      <c r="E31" s="167">
        <f>+INVERSIÓN!Y42</f>
        <v>44119467</v>
      </c>
      <c r="F31" s="167">
        <f>+INVERSIÓN!Z42</f>
        <v>44119467</v>
      </c>
      <c r="G31" s="139">
        <f>+INVERSIÓN!AA42</f>
        <v>41805967</v>
      </c>
      <c r="H31" s="53"/>
      <c r="I31" s="53"/>
      <c r="J31" s="53">
        <f>+INVERSIÓN!AK42</f>
        <v>41805967</v>
      </c>
      <c r="K31" s="139">
        <f>+INVERSIÓN!AL42</f>
        <v>41805967</v>
      </c>
      <c r="L31" s="53"/>
      <c r="M31" s="53"/>
      <c r="N31" s="635"/>
      <c r="O31" s="635"/>
      <c r="P31" s="619"/>
      <c r="Q31" s="635"/>
      <c r="R31" s="619"/>
      <c r="S31" s="656"/>
      <c r="T31" s="656"/>
      <c r="U31" s="113"/>
      <c r="V31" s="619"/>
      <c r="W31" s="619"/>
      <c r="X31" s="619"/>
      <c r="Y31" s="622"/>
      <c r="Z31" s="45"/>
      <c r="AA31" s="45"/>
      <c r="AB31" s="48"/>
      <c r="AC31" s="48"/>
      <c r="AD31" s="49"/>
      <c r="AE31" s="49"/>
      <c r="AF31" s="49"/>
      <c r="AG31" s="48"/>
      <c r="AH31" s="49"/>
      <c r="AI31" s="49"/>
      <c r="AJ31" s="49"/>
      <c r="AK31" s="47"/>
      <c r="AL31" s="47"/>
      <c r="AM31" s="47"/>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row>
    <row r="32" spans="1:83" ht="35.25" customHeight="1">
      <c r="A32" s="645">
        <v>7</v>
      </c>
      <c r="B32" s="648" t="str">
        <f>+INVERSIÓN!C45</f>
        <v>PAGAR 100% COMPROMISOS DE VIGENCIAS ANTERIORES FENECIDAS</v>
      </c>
      <c r="C32" s="651"/>
      <c r="D32" s="149" t="s">
        <v>120</v>
      </c>
      <c r="E32" s="134"/>
      <c r="F32" s="131"/>
      <c r="G32" s="131">
        <f>+INVERSIÓN!AA45</f>
        <v>1</v>
      </c>
      <c r="H32" s="132"/>
      <c r="I32" s="131"/>
      <c r="J32" s="131"/>
      <c r="K32" s="125">
        <f>+INVERSIÓN!AL45</f>
        <v>0</v>
      </c>
      <c r="L32" s="131"/>
      <c r="M32" s="131"/>
      <c r="N32" s="633"/>
      <c r="O32" s="633"/>
      <c r="P32" s="617"/>
      <c r="Q32" s="633"/>
      <c r="R32" s="617"/>
      <c r="S32" s="654"/>
      <c r="T32" s="617"/>
      <c r="U32" s="204"/>
      <c r="V32" s="617"/>
      <c r="W32" s="617"/>
      <c r="X32" s="617"/>
      <c r="Y32" s="620"/>
      <c r="Z32" s="45"/>
      <c r="AA32" s="45"/>
      <c r="AB32" s="48"/>
      <c r="AC32" s="48"/>
      <c r="AD32" s="49"/>
      <c r="AE32" s="49"/>
      <c r="AF32" s="49"/>
      <c r="AG32" s="48"/>
      <c r="AH32" s="49"/>
      <c r="AI32" s="49"/>
      <c r="AJ32" s="49"/>
      <c r="AK32" s="47"/>
      <c r="AL32" s="47"/>
      <c r="AM32" s="47"/>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row>
    <row r="33" spans="1:83" ht="35.25" customHeight="1" thickBot="1">
      <c r="A33" s="646"/>
      <c r="B33" s="649"/>
      <c r="C33" s="652"/>
      <c r="D33" s="150" t="s">
        <v>130</v>
      </c>
      <c r="E33" s="139"/>
      <c r="F33" s="139"/>
      <c r="G33" s="139">
        <f>+INVERSIÓN!AA46</f>
        <v>2843838</v>
      </c>
      <c r="H33" s="50"/>
      <c r="I33" s="51"/>
      <c r="J33" s="51"/>
      <c r="K33" s="139">
        <f>+INVERSIÓN!AL46</f>
        <v>0</v>
      </c>
      <c r="L33" s="51"/>
      <c r="M33" s="51"/>
      <c r="N33" s="634"/>
      <c r="O33" s="634"/>
      <c r="P33" s="618"/>
      <c r="Q33" s="634"/>
      <c r="R33" s="618"/>
      <c r="S33" s="655"/>
      <c r="T33" s="618"/>
      <c r="U33" s="205"/>
      <c r="V33" s="618"/>
      <c r="W33" s="618"/>
      <c r="X33" s="618"/>
      <c r="Y33" s="621"/>
      <c r="Z33" s="45"/>
      <c r="AA33" s="45"/>
      <c r="AB33" s="48"/>
      <c r="AC33" s="48"/>
      <c r="AD33" s="49"/>
      <c r="AE33" s="49"/>
      <c r="AF33" s="49"/>
      <c r="AG33" s="48"/>
      <c r="AH33" s="49"/>
      <c r="AI33" s="49"/>
      <c r="AJ33" s="49"/>
      <c r="AK33" s="47"/>
      <c r="AL33" s="47"/>
      <c r="AM33" s="47"/>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row>
    <row r="34" spans="1:83" ht="35.25" customHeight="1">
      <c r="A34" s="646"/>
      <c r="B34" s="649"/>
      <c r="C34" s="652"/>
      <c r="D34" s="151" t="s">
        <v>131</v>
      </c>
      <c r="E34" s="134"/>
      <c r="F34" s="131"/>
      <c r="G34" s="131">
        <f>+INVERSIÓN!AA47</f>
        <v>0</v>
      </c>
      <c r="H34" s="128"/>
      <c r="I34" s="128"/>
      <c r="J34" s="128"/>
      <c r="K34" s="125">
        <f>+INVERSIÓN!AL47</f>
        <v>0</v>
      </c>
      <c r="L34" s="128"/>
      <c r="M34" s="128"/>
      <c r="N34" s="634"/>
      <c r="O34" s="634"/>
      <c r="P34" s="618"/>
      <c r="Q34" s="634"/>
      <c r="R34" s="618"/>
      <c r="S34" s="655"/>
      <c r="T34" s="618"/>
      <c r="U34" s="205"/>
      <c r="V34" s="618"/>
      <c r="W34" s="618"/>
      <c r="X34" s="618"/>
      <c r="Y34" s="621"/>
      <c r="Z34" s="45"/>
      <c r="AA34" s="45"/>
      <c r="AB34" s="48"/>
      <c r="AC34" s="48"/>
      <c r="AD34" s="49"/>
      <c r="AE34" s="49"/>
      <c r="AF34" s="49"/>
      <c r="AG34" s="48"/>
      <c r="AH34" s="49"/>
      <c r="AI34" s="49"/>
      <c r="AJ34" s="49"/>
      <c r="AK34" s="47"/>
      <c r="AL34" s="47"/>
      <c r="AM34" s="47"/>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row>
    <row r="35" spans="1:83" ht="35.25" customHeight="1" thickBot="1">
      <c r="A35" s="647"/>
      <c r="B35" s="650"/>
      <c r="C35" s="653"/>
      <c r="D35" s="166" t="s">
        <v>132</v>
      </c>
      <c r="E35" s="167"/>
      <c r="F35" s="167"/>
      <c r="G35" s="139">
        <f>+INVERSIÓN!AA48</f>
        <v>0</v>
      </c>
      <c r="H35" s="53"/>
      <c r="I35" s="53"/>
      <c r="J35" s="53"/>
      <c r="K35" s="139">
        <f>+INVERSIÓN!AL48</f>
        <v>0</v>
      </c>
      <c r="L35" s="53"/>
      <c r="M35" s="53"/>
      <c r="N35" s="635"/>
      <c r="O35" s="635"/>
      <c r="P35" s="619"/>
      <c r="Q35" s="635"/>
      <c r="R35" s="619"/>
      <c r="S35" s="656"/>
      <c r="T35" s="619"/>
      <c r="U35" s="206"/>
      <c r="V35" s="619"/>
      <c r="W35" s="619"/>
      <c r="X35" s="619"/>
      <c r="Y35" s="622"/>
      <c r="Z35" s="45"/>
      <c r="AA35" s="45"/>
      <c r="AB35" s="48"/>
      <c r="AC35" s="48"/>
      <c r="AD35" s="49"/>
      <c r="AE35" s="49"/>
      <c r="AF35" s="49"/>
      <c r="AG35" s="48"/>
      <c r="AH35" s="49"/>
      <c r="AI35" s="49"/>
      <c r="AJ35" s="49"/>
      <c r="AK35" s="47"/>
      <c r="AL35" s="47"/>
      <c r="AM35" s="47"/>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row>
    <row r="36" spans="1:83" ht="37.5" customHeight="1">
      <c r="A36" s="623" t="s">
        <v>135</v>
      </c>
      <c r="B36" s="624"/>
      <c r="C36" s="625"/>
      <c r="D36" s="165" t="s">
        <v>136</v>
      </c>
      <c r="E36" s="157">
        <f>+E9+E13+E17+E21+E25+E29</f>
        <v>2334265300</v>
      </c>
      <c r="F36" s="157">
        <f>+F9+F13+F17+F21+F25+F29</f>
        <v>2334265000</v>
      </c>
      <c r="G36" s="157">
        <f>+G9+G13+G17+G21+G25+G29+G33</f>
        <v>2334265000</v>
      </c>
      <c r="H36" s="154"/>
      <c r="I36" s="154"/>
      <c r="J36" s="157">
        <f>+J9+J13+J17+J21+J25+J29+J33</f>
        <v>1107510400</v>
      </c>
      <c r="K36" s="157">
        <f>+K9+K13+K17+K21+K25+K29+K33</f>
        <v>1412573161</v>
      </c>
      <c r="L36" s="154"/>
      <c r="M36" s="154"/>
      <c r="N36" s="636"/>
      <c r="O36" s="637"/>
      <c r="P36" s="637"/>
      <c r="Q36" s="637"/>
      <c r="R36" s="637"/>
      <c r="S36" s="637"/>
      <c r="T36" s="637"/>
      <c r="U36" s="637"/>
      <c r="V36" s="637"/>
      <c r="W36" s="637"/>
      <c r="X36" s="637"/>
      <c r="Y36" s="638"/>
      <c r="Z36" s="54"/>
      <c r="AA36" s="55"/>
      <c r="AB36" s="56"/>
      <c r="AC36" s="56"/>
      <c r="AD36" s="56"/>
      <c r="AE36" s="56"/>
      <c r="AF36" s="56"/>
      <c r="AG36" s="56"/>
      <c r="AH36" s="56"/>
      <c r="AI36" s="56"/>
      <c r="AJ36" s="56"/>
      <c r="AK36" s="57"/>
      <c r="AL36" s="57"/>
      <c r="AM36" s="57"/>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8"/>
      <c r="BY36" s="58"/>
      <c r="BZ36" s="58"/>
      <c r="CA36" s="58"/>
      <c r="CB36" s="58"/>
      <c r="CC36" s="58"/>
      <c r="CD36" s="58"/>
      <c r="CE36" s="58"/>
    </row>
    <row r="37" spans="1:83" ht="37.5" customHeight="1">
      <c r="A37" s="626"/>
      <c r="B37" s="627"/>
      <c r="C37" s="628"/>
      <c r="D37" s="152" t="s">
        <v>137</v>
      </c>
      <c r="E37" s="158">
        <f>+E11+E15+E19+E23+E27+E31</f>
        <v>4090267631</v>
      </c>
      <c r="F37" s="158">
        <f>+F11+F15+F19+F23+F27+F31</f>
        <v>4090267631</v>
      </c>
      <c r="G37" s="158">
        <f>+G11+G15+G19+G23+G27+G31</f>
        <v>4087308064</v>
      </c>
      <c r="H37" s="155"/>
      <c r="I37" s="155"/>
      <c r="J37" s="158">
        <f>+J11+J15+J19+J23+J27+J31+J35</f>
        <v>480762633</v>
      </c>
      <c r="K37" s="158">
        <f>+K11+K15+K19+K23+K27+K31+K35</f>
        <v>1649115593</v>
      </c>
      <c r="L37" s="155"/>
      <c r="M37" s="155"/>
      <c r="N37" s="639"/>
      <c r="O37" s="640"/>
      <c r="P37" s="640"/>
      <c r="Q37" s="640"/>
      <c r="R37" s="640"/>
      <c r="S37" s="640"/>
      <c r="T37" s="640"/>
      <c r="U37" s="640"/>
      <c r="V37" s="640"/>
      <c r="W37" s="640"/>
      <c r="X37" s="640"/>
      <c r="Y37" s="641"/>
      <c r="Z37" s="54"/>
      <c r="AA37" s="55"/>
      <c r="AB37" s="56"/>
      <c r="AC37" s="56"/>
      <c r="AD37" s="56"/>
      <c r="AE37" s="56"/>
      <c r="AF37" s="56"/>
      <c r="AG37" s="56"/>
      <c r="AH37" s="56"/>
      <c r="AI37" s="56"/>
      <c r="AJ37" s="56"/>
      <c r="AK37" s="57"/>
      <c r="AL37" s="57"/>
      <c r="AM37" s="57"/>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8"/>
      <c r="BY37" s="58"/>
      <c r="BZ37" s="58"/>
      <c r="CA37" s="58"/>
      <c r="CB37" s="58"/>
      <c r="CC37" s="58"/>
      <c r="CD37" s="58"/>
      <c r="CE37" s="58"/>
    </row>
    <row r="38" spans="1:83" ht="37.5" customHeight="1" thickBot="1">
      <c r="A38" s="629"/>
      <c r="B38" s="630"/>
      <c r="C38" s="631"/>
      <c r="D38" s="153" t="s">
        <v>138</v>
      </c>
      <c r="E38" s="159">
        <f>+E36+E37</f>
        <v>6424532931</v>
      </c>
      <c r="F38" s="159">
        <f>+F36+F37</f>
        <v>6424532631</v>
      </c>
      <c r="G38" s="159">
        <f>+G36+G37</f>
        <v>6421573064</v>
      </c>
      <c r="H38" s="156"/>
      <c r="I38" s="156"/>
      <c r="J38" s="159">
        <f>+J36+J37</f>
        <v>1588273033</v>
      </c>
      <c r="K38" s="159">
        <f>+K36+K37</f>
        <v>3061688754</v>
      </c>
      <c r="L38" s="156"/>
      <c r="M38" s="156"/>
      <c r="N38" s="642"/>
      <c r="O38" s="643"/>
      <c r="P38" s="643"/>
      <c r="Q38" s="643"/>
      <c r="R38" s="643"/>
      <c r="S38" s="643"/>
      <c r="T38" s="643"/>
      <c r="U38" s="643"/>
      <c r="V38" s="643"/>
      <c r="W38" s="643"/>
      <c r="X38" s="643"/>
      <c r="Y38" s="644"/>
      <c r="Z38" s="54"/>
      <c r="AA38" s="55"/>
      <c r="AB38" s="56"/>
      <c r="AC38" s="56"/>
      <c r="AD38" s="56"/>
      <c r="AE38" s="56"/>
      <c r="AF38" s="56"/>
      <c r="AG38" s="56"/>
      <c r="AH38" s="56"/>
      <c r="AI38" s="56"/>
      <c r="AJ38" s="56"/>
      <c r="AK38" s="57"/>
      <c r="AL38" s="57"/>
      <c r="AM38" s="57"/>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8"/>
      <c r="BY38" s="58"/>
      <c r="BZ38" s="58"/>
      <c r="CA38" s="58"/>
      <c r="CB38" s="58"/>
      <c r="CC38" s="58"/>
      <c r="CD38" s="58"/>
      <c r="CE38" s="58"/>
    </row>
    <row r="39" spans="1:83" ht="18">
      <c r="A39" s="59"/>
      <c r="B39" s="59"/>
      <c r="C39" s="59"/>
      <c r="D39" s="59"/>
      <c r="E39" s="60"/>
      <c r="F39" s="60"/>
      <c r="G39" s="60"/>
      <c r="H39" s="60"/>
      <c r="I39" s="60"/>
      <c r="J39" s="60"/>
      <c r="K39" s="60"/>
      <c r="L39" s="60"/>
      <c r="M39" s="60"/>
      <c r="N39" s="59"/>
      <c r="O39" s="59"/>
      <c r="P39" s="59"/>
      <c r="Q39" s="59"/>
      <c r="R39" s="59"/>
      <c r="S39" s="59"/>
      <c r="T39" s="59"/>
      <c r="U39" s="59"/>
      <c r="V39" s="59"/>
      <c r="W39" s="632"/>
      <c r="X39" s="632"/>
      <c r="Y39" s="632"/>
      <c r="Z39" s="61"/>
      <c r="AA39" s="45"/>
      <c r="AB39" s="46"/>
      <c r="AC39" s="46"/>
      <c r="AD39" s="46"/>
      <c r="AE39" s="46"/>
      <c r="AF39" s="46"/>
      <c r="AG39" s="46"/>
      <c r="AH39" s="46"/>
      <c r="AI39" s="46"/>
      <c r="AJ39" s="46"/>
      <c r="AK39" s="47"/>
      <c r="AL39" s="47"/>
      <c r="AM39" s="47"/>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row>
    <row r="40" spans="1:25" ht="18">
      <c r="A40" s="160" t="s">
        <v>203</v>
      </c>
      <c r="B40" s="4"/>
      <c r="C40" s="4"/>
      <c r="D40" s="4"/>
      <c r="E40" s="4"/>
      <c r="F40" s="4"/>
      <c r="G40" s="4"/>
      <c r="H40" s="4"/>
      <c r="I40" s="4"/>
      <c r="J40" s="4"/>
      <c r="K40" s="4"/>
      <c r="L40" s="4"/>
      <c r="M40" s="4"/>
      <c r="N40" s="4"/>
      <c r="O40" s="4"/>
      <c r="P40" s="4"/>
      <c r="Q40" s="161"/>
      <c r="R40" s="161"/>
      <c r="S40" s="161"/>
      <c r="T40" s="161"/>
      <c r="U40" s="161"/>
      <c r="V40" s="162"/>
      <c r="W40" s="162"/>
      <c r="X40" s="162"/>
      <c r="Y40" s="162"/>
    </row>
    <row r="41" spans="1:25" ht="18" customHeight="1">
      <c r="A41" s="163" t="s">
        <v>204</v>
      </c>
      <c r="B41" s="609" t="s">
        <v>205</v>
      </c>
      <c r="C41" s="609"/>
      <c r="D41" s="609"/>
      <c r="E41" s="609"/>
      <c r="F41" s="520" t="s">
        <v>206</v>
      </c>
      <c r="G41" s="520"/>
      <c r="H41" s="520"/>
      <c r="I41" s="4"/>
      <c r="J41" s="4"/>
      <c r="K41" s="4"/>
      <c r="L41" s="4"/>
      <c r="M41" s="4"/>
      <c r="N41" s="4"/>
      <c r="O41" s="4"/>
      <c r="P41" s="4"/>
      <c r="Q41" s="161"/>
      <c r="R41" s="161"/>
      <c r="S41" s="161"/>
      <c r="T41" s="161"/>
      <c r="U41" s="161"/>
      <c r="V41" s="161"/>
      <c r="W41" s="161"/>
      <c r="X41" s="161"/>
      <c r="Y41" s="161"/>
    </row>
    <row r="42" spans="1:25" ht="15">
      <c r="A42" s="164">
        <v>11</v>
      </c>
      <c r="B42" s="671" t="s">
        <v>207</v>
      </c>
      <c r="C42" s="671"/>
      <c r="D42" s="671"/>
      <c r="E42" s="671"/>
      <c r="F42" s="671" t="s">
        <v>208</v>
      </c>
      <c r="G42" s="671"/>
      <c r="H42" s="671"/>
      <c r="I42" s="4"/>
      <c r="J42" s="4"/>
      <c r="K42" s="4"/>
      <c r="L42" s="4"/>
      <c r="M42" s="4"/>
      <c r="N42" s="4"/>
      <c r="O42" s="4"/>
      <c r="P42" s="4"/>
      <c r="Q42" s="4"/>
      <c r="R42" s="4"/>
      <c r="S42" s="4"/>
      <c r="T42" s="4"/>
      <c r="U42" s="4"/>
      <c r="V42" s="4"/>
      <c r="W42" s="4"/>
      <c r="X42" s="4"/>
      <c r="Y42" s="4"/>
    </row>
    <row r="43" spans="1:83" ht="18">
      <c r="A43" s="59"/>
      <c r="B43" s="59"/>
      <c r="C43" s="59"/>
      <c r="D43" s="59"/>
      <c r="E43" s="60"/>
      <c r="F43" s="60"/>
      <c r="G43" s="60"/>
      <c r="H43" s="60"/>
      <c r="I43" s="60"/>
      <c r="J43" s="60"/>
      <c r="K43" s="60"/>
      <c r="L43" s="60"/>
      <c r="M43" s="60"/>
      <c r="N43" s="59"/>
      <c r="O43" s="59"/>
      <c r="P43" s="59"/>
      <c r="Q43" s="59"/>
      <c r="R43" s="59"/>
      <c r="S43" s="59"/>
      <c r="T43" s="59"/>
      <c r="U43" s="59"/>
      <c r="V43" s="59"/>
      <c r="W43" s="114"/>
      <c r="X43" s="114"/>
      <c r="Y43" s="114"/>
      <c r="Z43" s="45"/>
      <c r="AA43" s="45"/>
      <c r="AB43" s="46"/>
      <c r="AC43" s="46"/>
      <c r="AD43" s="46"/>
      <c r="AE43" s="46"/>
      <c r="AF43" s="46"/>
      <c r="AG43" s="46"/>
      <c r="AH43" s="46"/>
      <c r="AI43" s="46"/>
      <c r="AJ43" s="46"/>
      <c r="AK43" s="47"/>
      <c r="AL43" s="47"/>
      <c r="AM43" s="47"/>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row>
    <row r="44" spans="1:83" ht="18">
      <c r="A44" s="59"/>
      <c r="B44" s="59"/>
      <c r="C44" s="59"/>
      <c r="D44" s="59"/>
      <c r="E44" s="60"/>
      <c r="F44" s="60"/>
      <c r="G44" s="60"/>
      <c r="H44" s="60"/>
      <c r="I44" s="60"/>
      <c r="J44" s="60"/>
      <c r="K44" s="60"/>
      <c r="L44" s="60"/>
      <c r="M44" s="60"/>
      <c r="N44" s="59"/>
      <c r="O44" s="59"/>
      <c r="P44" s="59"/>
      <c r="Q44" s="59"/>
      <c r="R44" s="59"/>
      <c r="S44" s="59"/>
      <c r="T44" s="59"/>
      <c r="U44" s="59"/>
      <c r="V44" s="59"/>
      <c r="W44" s="114"/>
      <c r="X44" s="114"/>
      <c r="Y44" s="114"/>
      <c r="Z44" s="45"/>
      <c r="AA44" s="45"/>
      <c r="AB44" s="46"/>
      <c r="AC44" s="46"/>
      <c r="AD44" s="46"/>
      <c r="AE44" s="46"/>
      <c r="AF44" s="46"/>
      <c r="AG44" s="46"/>
      <c r="AH44" s="46"/>
      <c r="AI44" s="46"/>
      <c r="AJ44" s="46"/>
      <c r="AK44" s="47"/>
      <c r="AL44" s="47"/>
      <c r="AM44" s="47"/>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row>
  </sheetData>
  <mergeCells count="123">
    <mergeCell ref="A6:A7"/>
    <mergeCell ref="B6:B7"/>
    <mergeCell ref="C6:C7"/>
    <mergeCell ref="D6:D7"/>
    <mergeCell ref="E6:E7"/>
    <mergeCell ref="F6:I6"/>
    <mergeCell ref="J6:M6"/>
    <mergeCell ref="N6:R6"/>
    <mergeCell ref="S6:Y6"/>
    <mergeCell ref="A1:D3"/>
    <mergeCell ref="E1:Y1"/>
    <mergeCell ref="E2:Y2"/>
    <mergeCell ref="E3:R3"/>
    <mergeCell ref="S3:Y3"/>
    <mergeCell ref="A4:D4"/>
    <mergeCell ref="E4:Y4"/>
    <mergeCell ref="A5:D5"/>
    <mergeCell ref="E5:Y5"/>
    <mergeCell ref="B41:E41"/>
    <mergeCell ref="F41:H41"/>
    <mergeCell ref="B42:E42"/>
    <mergeCell ref="F42:H42"/>
    <mergeCell ref="Y12:Y15"/>
    <mergeCell ref="Q12:Q15"/>
    <mergeCell ref="T12:T15"/>
    <mergeCell ref="V12:V15"/>
    <mergeCell ref="W12:W15"/>
    <mergeCell ref="T16:T19"/>
    <mergeCell ref="V16:V19"/>
    <mergeCell ref="W16:W19"/>
    <mergeCell ref="R12:R15"/>
    <mergeCell ref="S12:S15"/>
    <mergeCell ref="Y16:Y19"/>
    <mergeCell ref="V20:V23"/>
    <mergeCell ref="P16:P19"/>
    <mergeCell ref="Q16:Q19"/>
    <mergeCell ref="R16:R19"/>
    <mergeCell ref="S16:S19"/>
    <mergeCell ref="N16:N19"/>
    <mergeCell ref="O16:O19"/>
    <mergeCell ref="W28:W31"/>
    <mergeCell ref="B24:B27"/>
    <mergeCell ref="A8:A11"/>
    <mergeCell ref="B8:B11"/>
    <mergeCell ref="C8:C11"/>
    <mergeCell ref="N8:N11"/>
    <mergeCell ref="O8:O11"/>
    <mergeCell ref="P8:P11"/>
    <mergeCell ref="Y8:Y11"/>
    <mergeCell ref="V8:V11"/>
    <mergeCell ref="W8:W11"/>
    <mergeCell ref="X8:X11"/>
    <mergeCell ref="R8:R11"/>
    <mergeCell ref="S8:S11"/>
    <mergeCell ref="T8:T11"/>
    <mergeCell ref="Q8:Q11"/>
    <mergeCell ref="A12:A15"/>
    <mergeCell ref="B12:B15"/>
    <mergeCell ref="C12:C15"/>
    <mergeCell ref="N12:N15"/>
    <mergeCell ref="O12:O15"/>
    <mergeCell ref="P12:P15"/>
    <mergeCell ref="X12:X15"/>
    <mergeCell ref="Y20:Y23"/>
    <mergeCell ref="R20:R23"/>
    <mergeCell ref="S20:S23"/>
    <mergeCell ref="P20:P23"/>
    <mergeCell ref="Q20:Q23"/>
    <mergeCell ref="A16:A19"/>
    <mergeCell ref="B16:B19"/>
    <mergeCell ref="C16:C19"/>
    <mergeCell ref="A20:A23"/>
    <mergeCell ref="B20:B23"/>
    <mergeCell ref="C20:C23"/>
    <mergeCell ref="W20:W23"/>
    <mergeCell ref="X20:X23"/>
    <mergeCell ref="T20:T23"/>
    <mergeCell ref="X16:X19"/>
    <mergeCell ref="N20:N23"/>
    <mergeCell ref="O20:O23"/>
    <mergeCell ref="Y24:Y27"/>
    <mergeCell ref="A28:A31"/>
    <mergeCell ref="B28:B31"/>
    <mergeCell ref="C28:C31"/>
    <mergeCell ref="N28:N31"/>
    <mergeCell ref="O28:O31"/>
    <mergeCell ref="S28:S31"/>
    <mergeCell ref="T28:T31"/>
    <mergeCell ref="V28:V31"/>
    <mergeCell ref="T24:T27"/>
    <mergeCell ref="V24:V27"/>
    <mergeCell ref="W24:W27"/>
    <mergeCell ref="A24:A27"/>
    <mergeCell ref="C24:C27"/>
    <mergeCell ref="N24:N27"/>
    <mergeCell ref="O24:O27"/>
    <mergeCell ref="X24:X27"/>
    <mergeCell ref="P24:P27"/>
    <mergeCell ref="Q24:Q27"/>
    <mergeCell ref="R24:R27"/>
    <mergeCell ref="S24:S27"/>
    <mergeCell ref="X28:X31"/>
    <mergeCell ref="T32:T35"/>
    <mergeCell ref="V32:V35"/>
    <mergeCell ref="W32:W35"/>
    <mergeCell ref="X32:X35"/>
    <mergeCell ref="Y32:Y35"/>
    <mergeCell ref="Y28:Y31"/>
    <mergeCell ref="A36:C38"/>
    <mergeCell ref="W39:Y39"/>
    <mergeCell ref="P28:P31"/>
    <mergeCell ref="Q28:Q31"/>
    <mergeCell ref="R28:R31"/>
    <mergeCell ref="N36:Y38"/>
    <mergeCell ref="A32:A35"/>
    <mergeCell ref="B32:B35"/>
    <mergeCell ref="C32:C35"/>
    <mergeCell ref="N32:N35"/>
    <mergeCell ref="O32:O35"/>
    <mergeCell ref="P32:P35"/>
    <mergeCell ref="Q32:Q35"/>
    <mergeCell ref="R32:R35"/>
    <mergeCell ref="S32:S35"/>
  </mergeCells>
  <printOptions horizontalCentered="1" verticalCentered="1"/>
  <pageMargins left="0" right="0" top="0" bottom="0.5511811023622047" header="0.31496062992125984" footer="0.31496062992125984"/>
  <pageSetup horizontalDpi="600" verticalDpi="600" orientation="landscape" scale="4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2019-08-26T17:12:52Z</cp:lastPrinted>
  <dcterms:created xsi:type="dcterms:W3CDTF">2010-03-25T16:40:43Z</dcterms:created>
  <dcterms:modified xsi:type="dcterms:W3CDTF">2019-08-26T17:12:58Z</dcterms:modified>
  <cp:category/>
  <cp:version/>
  <cp:contentType/>
  <cp:contentStatus/>
</cp:coreProperties>
</file>