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240" windowWidth="15345" windowHeight="4410" tabRatio="373" activeTab="0"/>
  </bookViews>
  <sheets>
    <sheet name="GESTIÓN" sheetId="5" r:id="rId1"/>
    <sheet name="INVERSIÓN" sheetId="6" r:id="rId2"/>
    <sheet name="ACTIVIDADES" sheetId="12" r:id="rId3"/>
    <sheet name="TERRITORIALIZACIÓN " sheetId="14" r:id="rId4"/>
  </sheets>
  <externalReferences>
    <externalReference r:id="rId7"/>
    <externalReference r:id="rId8"/>
    <externalReference r:id="rId9"/>
  </externalReferences>
  <definedNames>
    <definedName name="_xlnm.Print_Area" localSheetId="2">'ACTIVIDADES'!$A$1:$V$76</definedName>
    <definedName name="_xlnm.Print_Area" localSheetId="0">'GESTIÓN'!$A$1:$AQ$15</definedName>
    <definedName name="_xlnm.Print_Area" localSheetId="1">'INVERSIÓN'!$A$1:$AP$48</definedName>
    <definedName name="_xlnm.Print_Area" localSheetId="3">'TERRITORIALIZACIÓN '!$A$1:$AM$35</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omments4.xml><?xml version="1.0" encoding="utf-8"?>
<comments xmlns="http://schemas.openxmlformats.org/spreadsheetml/2006/main">
  <authors>
    <author>paola.rodriguez</author>
    <author>YULIED.PENARANDA</author>
  </authors>
  <commentList>
    <comment ref="AJ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AK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AL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<sst xmlns="http://schemas.openxmlformats.org/spreadsheetml/2006/main" count="566" uniqueCount="260">
  <si>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</si>
  <si>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</si>
  <si>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</si>
  <si>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</si>
  <si>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</si>
  <si>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</si>
  <si>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</si>
  <si>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</si>
  <si>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</si>
  <si>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</si>
  <si>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</si>
  <si>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</si>
  <si>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</si>
  <si>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</si>
  <si>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</si>
  <si>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</si>
  <si>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</si>
  <si>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</si>
  <si>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</si>
  <si>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</si>
  <si>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</si>
  <si>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</si>
  <si>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</si>
  <si>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</si>
  <si>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</si>
  <si>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</si>
  <si>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</si>
  <si>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</si>
  <si>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</si>
  <si>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</si>
  <si>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</si>
  <si>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</si>
  <si>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</si>
  <si>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</si>
  <si>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</si>
  <si>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</si>
  <si>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</si>
  <si>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</si>
  <si>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</si>
  <si>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</si>
  <si>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</si>
  <si>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</si>
  <si>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</si>
  <si>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</si>
  <si>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3, Nombre -Punto de inversión (Localidad, Especial, Distrital)</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</si>
  <si>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</si>
  <si>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</si>
  <si>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</si>
  <si>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</si>
  <si>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</si>
  <si>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</si>
  <si>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</si>
  <si>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</si>
  <si>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</si>
  <si>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</si>
  <si>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</si>
  <si>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</si>
  <si>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</si>
  <si>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</si>
  <si>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</si>
  <si>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</si>
  <si>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</si>
  <si>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</si>
  <si>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</si>
  <si>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</si>
  <si>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</si>
  <si>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</si>
  <si>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</si>
  <si>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</si>
  <si>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</si>
  <si>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</si>
  <si>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</si>
  <si>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</si>
  <si>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</si>
  <si>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</si>
  <si>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</si>
  <si>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</si>
  <si>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</si>
  <si>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</si>
  <si>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</si>
  <si>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</si>
  <si>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</si>
  <si>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</si>
  <si>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</si>
  <si>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</si>
  <si>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</si>
  <si>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</si>
  <si>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</si>
  <si>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</si>
  <si>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</si>
  <si>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</si>
  <si>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</si>
  <si>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</si>
  <si>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</si>
  <si>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</si>
  <si>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</si>
  <si>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</si>
  <si>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</si>
  <si>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</si>
  <si>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</si>
  <si>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</si>
  <si>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</si>
  <si>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</si>
  <si>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</si>
  <si>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</si>
  <si>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</si>
  <si>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</si>
  <si>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</si>
  <si>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</si>
  <si>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</si>
  <si>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</si>
  <si>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</si>
  <si>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</si>
  <si>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</si>
  <si>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</si>
  <si>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</si>
  <si>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</si>
  <si>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</si>
  <si>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</si>
  <si>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</si>
  <si>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</si>
  <si>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</si>
  <si>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</si>
  <si>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</si>
  <si>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</si>
  <si>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</si>
  <si>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</si>
  <si>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</si>
  <si>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</si>
  <si>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 xml:space="preserve">Revisión de planos y consecución de los permisos necesarios para las modificaciones al semisótano de la SDA </t>
  </si>
  <si>
    <t>X</t>
  </si>
  <si>
    <t>Realizar clasificación y almacenamiento temporal de los residuos generados en la SDA.</t>
  </si>
  <si>
    <t>Gestionar la entrega de residuos con gestor autorizado</t>
  </si>
  <si>
    <t>Acondicionar y /o cambiar los puntos ecológicos en la SDA.</t>
  </si>
  <si>
    <t>Realizar practicas de Eco conducción  a los conductores con el fin de identificar la destreza en la  conducción.</t>
  </si>
  <si>
    <t>Realizar la adquisición de biciparqueaderos para promover el uso de la bicicleta.</t>
  </si>
  <si>
    <t>Acondicionar los jardines interiores para el mejoramiento de las condiciones internas.</t>
  </si>
  <si>
    <t>Realizar seguimiento y sostenimiento a cada uno de los programas que hacen parte del PIGA</t>
  </si>
  <si>
    <t xml:space="preserve">Llevar a cabo capacitaciones o talleres en temas relacionados con liderazgo, trabajo en equipo, solución de conflictos y comunicación asertiva </t>
  </si>
  <si>
    <t xml:space="preserve">Realizar jornadas de integración en pro del fortalecimiento de los valores institucionales </t>
  </si>
  <si>
    <t xml:space="preserve">Realizar el diagnostico de factores de riesgo Psicosocial a los servidores de la SDA  </t>
  </si>
  <si>
    <t>Llevar a cabo jornadas de capacitación en temas transversales a los servidores de la SDA</t>
  </si>
  <si>
    <t>Llevar a cabo  jornadas de  re inducción en temas misionales a los servidores de la SDA</t>
  </si>
  <si>
    <t>Gestión Documental</t>
  </si>
  <si>
    <t xml:space="preserve">Ejecutar jornadas de sensibilización sobre la importancia de la gestión documental y la necesidad de apoyarla, dirigida a los profesionales y directivos de la entidad. </t>
  </si>
  <si>
    <t>Llevar a cabo capacitaciones teórico - practicas sobre la organización y archivo de documentos y en general sobre las diferentes etapas del ciclo vital de los documentos.</t>
  </si>
  <si>
    <t>Realizar el levantamiento de inventarios de los expedientes del archivo centralizado de gestión y del archivo central.</t>
  </si>
  <si>
    <t>Realizar la organización de los expedientes de archivos misionales de gestión.</t>
  </si>
  <si>
    <t>Llevar a cabo trabajos de limpieza, conservación y recuperación de documentos de archivo.</t>
  </si>
  <si>
    <t>Direccionamiento jurídico integral</t>
  </si>
  <si>
    <t xml:space="preserve">Revisión Jurídica de las normas ambientales para conocer su vigencia, concordancia y priorizar las necesidades de regulación según la competencia de la SDA. </t>
  </si>
  <si>
    <t>Elaborar Regulaciones y Normas ambientales.</t>
  </si>
  <si>
    <t xml:space="preserve">Fijar directrices en materia legal ambiental que se requieran para la correcta interpretación y aplicación de las normas de competencia de la SDA. </t>
  </si>
  <si>
    <t xml:space="preserve">Emitir conceptos jurídicos. </t>
  </si>
  <si>
    <t xml:space="preserve">Asesoría jurídica en materia legal ambiental a las dependencias de la Entidad. </t>
  </si>
  <si>
    <t xml:space="preserve">Control de legalidad de los proyectos de acto administrativo sometidos consideración de la DLA. </t>
  </si>
  <si>
    <t>Realizar actuaciones de Inspección, Vigilancia y Control a las Entidades Sin Animo de Lucro -  ESAL  de carácter ambiental.</t>
  </si>
  <si>
    <t xml:space="preserve"> Orientar a ciudadanos respecto de los derechos y obligaciones de las entidades sin ánimo de lucro.</t>
  </si>
  <si>
    <t>Actualización de las base de datos de las ESAL</t>
  </si>
  <si>
    <t xml:space="preserve">Atención de procesos judiciales, contencioso administrativos, constitucionales y extrajudiciales. </t>
  </si>
  <si>
    <t>Intervenir en calidad de Autoridad Ambiental en las acciones populares, acciones penales y procesos  civiles.</t>
  </si>
  <si>
    <t>Unificar  criterios para la Defensa Judicial y Extrajudicial.</t>
  </si>
  <si>
    <t>Total  Recursos  Proyecto</t>
  </si>
  <si>
    <t>Total recursos reservas</t>
  </si>
  <si>
    <t>Total recursos vigencia</t>
  </si>
  <si>
    <t>NO IDENTIFICA GRUPOS ETNICOS</t>
  </si>
  <si>
    <t>TODOS LOS GRUPOS</t>
  </si>
  <si>
    <t>Desde nuestra competencia no se hace distinción para los grupos Etareos</t>
  </si>
  <si>
    <t>Relacionar la información asociada a la población (Numero de hombres) espacios relacionados al punto de inversión en que se ejecutó la meta.</t>
  </si>
  <si>
    <t>Esta información no se puede territorializar toda vez que son acciones que se adelantan en la sede principal y son de carácter administrativo</t>
  </si>
  <si>
    <t>Distrito Capital</t>
  </si>
  <si>
    <t xml:space="preserve">Avenida Caracas N° 54 - 38   </t>
  </si>
  <si>
    <t>Chapinero Central</t>
  </si>
  <si>
    <t>Chapinero</t>
  </si>
  <si>
    <t>Diciembre</t>
  </si>
  <si>
    <t>Noviembre</t>
  </si>
  <si>
    <t>Octubre</t>
  </si>
  <si>
    <t>Septiembre</t>
  </si>
  <si>
    <t>Agosto</t>
  </si>
  <si>
    <t>Julio</t>
  </si>
  <si>
    <t>Junio</t>
  </si>
  <si>
    <t>Mayo</t>
  </si>
  <si>
    <t>Abril</t>
  </si>
  <si>
    <t>Marzo</t>
  </si>
  <si>
    <t>Febrero</t>
  </si>
  <si>
    <t>Enero</t>
  </si>
  <si>
    <t>JULIO - DICIEMBRE DE 2016</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</si>
  <si>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</si>
  <si>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</si>
  <si>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</si>
  <si>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</si>
  <si>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</si>
  <si>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5, PONDERACIÓN HORIZONTAL AÑO: 2016</t>
  </si>
  <si>
    <t>7, OBSERVACIONES AVANCE ACUMULADO VIGENCIA 2016</t>
  </si>
  <si>
    <t>Se realizó la clasificación de residuos generados en las sedes de la  entidad,  su almacenamiento se hizo de acuerdo a sus  características, en este período se generaron residuos aprovechables tales como: cartón, metal, plástico,   vidrio y orgánicos, igualmente se gestionaros los  residuos peligrosos como  RAEES, envases de productos de aseo, Tóners, luminarias, medicamentos vencidos, entre otros.</t>
  </si>
  <si>
    <t>N/A</t>
  </si>
  <si>
    <t>Cumplimiento de los Objetivos del PGA, del PDD, PIGA  y de la normatividad aplicable a la entidad.</t>
  </si>
  <si>
    <t>Archivo de Gestion de la DGC - PIGA</t>
  </si>
  <si>
    <t xml:space="preserve">Actas de reunion, informes de gestion y presentaciones power point </t>
  </si>
  <si>
    <t>Mantener un buen sistema de gestión documental le permite a la Entidad dar respuesta oportuna y confiable a los requerimientos de usuarios tanto internos como externos.
- Facilita la consulta y garantizar su preservación, cumpliendo con la normatividad vigente.</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</si>
  <si>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</si>
  <si>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</si>
  <si>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Archivo de gestion de la Direccion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</si>
  <si>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</si>
  <si>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Optimizacion y mejora de los espacios con los que actualmente cuenta la Secretaria Distrital de ambiente 
Cumplimiento de los Objetivos del PGA, del PDD, PIGA  y de la normatividad aplicable a la entidad.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t>
  </si>
  <si>
    <t xml:space="preserve">Elaboracion y aprobacion de planos para la redistribucion de los nuevos puestos de trabajo, salas de reuniones y archivos rodantes en los pisos 1 y 3 de la sede administrativa de la SDA </t>
  </si>
  <si>
    <t>Realizar los procesos precontractuales y contractuales para la adjudicación de los contratos de suministro de mobiliario, cableado estructurado, ventanearía y elementos en vidrio, dentro del proceso de redistribución de puestos de trabajo, salas de reuniones y archivos rodantes en los pisos 1 y 3 de la SDA</t>
  </si>
  <si>
    <t xml:space="preserve">Se realizó el rediseño y restructuración  de los puestos de trabajo basados en un concepto emitido por la ARL y con el fin de brindar a los servidores públicos unas adecuadas condiciones laborales que permitan desempeñar sus actividades eficientemente, además de la optimización de espacios, el cumplimiento de exigencias en materia de salud ocupacional y como estrategia para la disminución y mitigación de riesgos laborales y para el manejo de emergencias. </t>
  </si>
  <si>
    <t xml:space="preserve">Se llevaron a cabo los siguientes procesos contractuales necesarios para llevar a cabo el proceso de adecuación y restructuración de los pisos 1 y 3 de la sede administrativa de la SDA:
-CONTRATO DE SUMINISTRO E INSTALACION DE MOBILIARIO PARA LAS SEDES ADMINISTRATIVAS DE LA SECRETARIA DISTRITAL DE AMBIENTE, adjudicado a traves del contrato No 2016132.
- ADAPTACION E INSTALACION DE VENTANERIA Y OTROS ELEMENTOS EN VIDRIO PARA LAS SEDES DE LA SECRETARIA DISTRITAL DE AMBIENTE, adjudicado a traves del contrato No 20161307
- CONTRATAR LA ADQUISICION, INSTALACION Y PUESTA EN FUNCIONAMIENTO DEL CABLEADO ESTRUCTURADO, RED ELECTRICA NORMAL Y REGULADA DE ACUERDO A LAS ESPECIFICACIONES TECNICAS REQUERIDAS POR LA SDA,  adjudicado a traves del contrato No 20161293
</t>
  </si>
  <si>
    <t xml:space="preserve">Los residuos aprovechables han sido entregado de manera mensual a la Cooperativa de Reciclaje Asociado El  Porvenir,  los residuos peligrosos se realiza devolución a los respectivos proveedores,  y mediante la campaña pos consumo ECOLECTA, se está a la espera de los certificados de aprovechamiento y/o disposición final, los residuos peligrosos que no cuentan con corriente de residuos se identificaron y pesaron.
Se ejecutó el contrato 20161072 con ECOGROUP, mediante el cual se gestionaron 150 Kg de residuos de envases y contenedores de desechos que contienen sustancias como aceite, pinturas, solventes, fertilizantes, productos de aseo y elementos impregnados de estas sustancias.
</t>
  </si>
  <si>
    <t>Se  realizó la consolidación de necesidades de las sedes de la entidad y se solicitaron las cotizaciones para conocer el presupuesto necesario para realizar la compra de estos elementos.
Se elaboraron los Estudios Previos para la "Adquisición de elementos necesarios  para la Gestión Integral de Residuos en cumplimiento al Subsistema de Gestión Ambiental, en la Secretaría Distrital de Ambiente"
Se  suscribió el contrato No.20161205 con la empresa RIVEROS BOTERO Y COMPAÑIA LTDA.  Para la  "Adquisición de elementos necesarios  para la Gestión Integral de Residuos en cumplimiento al Subsistema de Gestión Ambiental, en la Secretaría Distrital de Ambiente", el  cual se ejecutará en un plazo de dos (2) meses a partir del Acta de Inicio.</t>
  </si>
  <si>
    <t>Se han realizado actividades de capacitación a los conductores de los programas PIGA y en Ecoconducción, con el ánimo de que asuman mejores prácticas en el desarrollo de su actividad laboral.  Se suscribio acta de aceptación de oferta No.20161233 con la empresa CEA AUTO PANTOJA LTDA.  , cuyo objeto es "CONTRATAR EL SERVICIO DE CAPACITACIONES EN ECO – CONDUCCION A LOS CONDUCTORES DE LA SECRETARÍA DISTRITAL DE AMBIENTE”, el cual se desarrollará en un plazo de dos (2) meses.</t>
  </si>
  <si>
    <t>Se suscribio Aceptación de Oferta No.20161201 con la empresa DISCONIL  para “REALIZAR LA ADQUISICION E INSTALACIÓN DE BICIPARQUEADEROS PARA LA SEDE ADMINISTRATIVA DE LA SDA, DENTRO DEL PROGRAMA DE MOVILIDAD SOSTENIBLE”,el cual se desarrollará en  un plazo de un (1) mes.</t>
  </si>
  <si>
    <t>En cumplimiento de lo programado  se llevaron a cabo las siguientes actividades:
* Realización del re-diseño espacial del proyecto de acuerdo al surgimiento de nuevas necesidades. 
* Realización de la presentación general del proyecto a través de infografía y plantas arquitectónicas
* Realización del Presupuesto general de acuerdo a las nuevas necesidades y el rediseño de la obra 
*Socialización y consulta  ante curaduría urbana numero 5  del proyecto, para adelantar la solicitud de la licencia de modificación.
Tras el proceso de solicitud de licencia la curaduría Urbana No 5 requirió el Plan de Manejo y Regularización de la sede administrativa de la entidad, el cual al momento no se tiene, por lo tanto se están realizando las acciones necesarias para su elaboración y poder avanzar en la vigencia 2017 con el proceso de adecuación del sótano.</t>
  </si>
  <si>
    <t xml:space="preserve">Se realizó seguimiento al reacondicionamiento de la jardinera interior, la cual fue rediseñada, se plantaron nuevas especies y las existentes que se encontraban en buenas condiciones fueron trasladadas a otra jardinera ubicada frente a la sala de conductores  la cual mejoro su aspecto, a los techos verdes y jardín vertical se les realizo mantenimiento en el mes de julio mediante el contrato con la empresa Jardineros.
Por parte del personal de recursos físicos se están elaborando los Estudios Previos para el mantenimiento, adecuación e impermeabilización de los jardines y terrazas de la sede administrativa de la SDA, proceso que fue adjudicado con el No de Contrato 20161300 a la empresa Jardineros Ltda.
</t>
  </si>
  <si>
    <t>En el semestre julio  a  diciembre de 2016, se llevaron las actividades programadas para el seguimiento y sostenimiento del PIGA así:
USO EFICIENTE DEL AGUA: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Los informes se encuentran el archivo de gestión del PIGA.
• Se ejecutaron las actividades establecidas en la estrategia de uso eficiente del agua, como envío de correos institucionales (Tips Ambientales). Verificación de consumos diarios de agua, en el formato establecido en el procedimiento.
• Se realizó el video de buenas prácticas en los servicios sanitarios el cual se reprodujo en las pantallas virtuales y se envió por el correo institucional.
USO EFICIENTE DE LA ENERGIA: • Se realiza de manera mensual la estrategia denominada “Día de la Escalera” con el fin de  desmotivar el uso del ascensor, generando modificaciones en el hábito de consumo, obteniendo resultados importantes de reducción, se propone su realización de manera mas frecuente.
 Se envían de manera frecuente Tips sobre el uso eficiente y ahorro de energía. Adicionalmente teniendo en cuenta las recomendaciones nacionales se viene realizando estrategias para la reducción del consumo de energía mediante la suspensión del servicio de un ascensor.
GESTIÓN INTEGRAL DE RESIDUOS: • Se actualizo la información relacionada con el control de impresión el informe correspondiente a mayo se remite por correo institucional.
• Se solicitó el ajuste al nuevo plan de gobierno  del  video cero papel  para enviarlo por correo interno  y  carteleras virtuales de la SDA.
• Se realizaron actividades tendientes a concientizar sobre el buen uso del papel, se continuo con la recolección del papel reutilizable que los usuarios desechan.
•Para sensibilizar en el manejo y aprovechamiento de residuos por lo menos una vez cada 15 días se coloca como inicio en los computadores  el juego "pégate a los residuos".
•Se realizó entrega de residuos aprovechables a la Cooperativa de Reciclaje El Porvenir  de  los elementos dados de baja mediante las Resoluciones 004/2015, 005/2015 SG Acta 04/2016 inventarios y Resolución 909/2016 . Se hizo entrega de RAEES a GAIA VITARE  de  los elementos dados de baja mediante las Resoluciones 242, 909/2016 y Res.01959/2013 • Se hizo capacitación para el personal de aseo en relación con la gestión adecuada de los residuos atendiendo sus características.
• Se hizo entrega de carpeta con las fichas técnicas de las sustancias utilizadas por el servicio de aseo para ubicarlas en el almacenamiento , se entregó señalización y tips del PIGA para ubicar en los baños de cada una de las sedes.
Se realizaron los videos de manejo del punto ecológico y otro para desestimular el uso de mezcladores, ya que se decidió por parte de la Alta Dirección no volver a utilizar mezcladores o pitillos en la entidad.
CONSUMO SOSTENIBLE: Se solicitó la información a la  Subdirección de contratos para proceder a realizar la revisión de los contratos con cláusula ambiental , la información se consolido  para contar con el control de los mismos.
Se apoyo en la inclusión de cláusulas ambientales de los estudios previos  de ascensores y extintores.
Se realizó presentación en la capacitación de Estudios previos y supervisión contractual (13.09.2016) a los encargados del apoyo en procesos contractuales.
Se esta ajustando los lineamientos ambientales a los contratos de bienes servicios aplicables en la SDA.
IMPLEMENTACIÓN DE PRACTICAS SOSTENIBLES: La SDA, está participando en el programa " El Distrito se Mueve Mejor",  el cual promueve la realización de un día al mes denominado "día sin carro distrital", se han enviado de manera permanente tips para motivar la participación de los funcionarios en esta actividad, se han colocado en las pantallas virtuales, se realizó taller para la elaboración de guardabarros para bicicletas en material reutilizable,  se gestionó la jornada de personalización de la tarjeta tu llave en la SDA.
Se envió por correo institucional el listado  de los usuarios frecuentes de cada mes en la SDA, se les da un incentivo a los más frecuentes y a los que vienen el día sin carro en bicicleta. 
Se realizó capacitación en el "Desarrollo de capacidades en seguridad vial" a los conductores de la SDA por parte de la SDM.
Se hizo entrega de adhesivos de publicidad institucional para los vehículos.
Se realizó seguimiento al mantenimiento realizado a la jardinera interior del primer piso  de la SDA</t>
  </si>
  <si>
    <t>Se llevaron a cabo los talleres planteados a grupos de servidores de la SDA.  Los talleres llevados a cabo fueron los siguientes: Trabajo en Equipo (19-octubre-2016 con 13 asistentes), Trabajo en equipo - estrategias para el manejo del conflicto y la negociacion (21-oct-2016), Liderazgo Motivacional ( 28-oct-2016); Equipos de trabajo ( 16-nov-2016), Trabajo en Equipo (18-nov-2016); Resolución de Conflictos (9-dic-2016)</t>
  </si>
  <si>
    <t>El 28 de octubre de 2016, se llevó a cabo el evento de disfraces de Halloween en coordinación con el área de comunicaciones, en el cual se premió al mejor disfraz, Entusiasta y mejor decoración. 
El dia 15 de diciembre se llevo a cabo la actividad de clima organizacional cierre de gestion, incluido tres presentaciones de talentos de la SDA,</t>
  </si>
  <si>
    <t xml:space="preserve">El dia 16 de noviembre se firmo el contrato 20161107 con la caja de compensacion familiar COMPENSAR, con quien se tiene programado llevar a cabo las capacitaciones. 
cuyo Objeto es: Prestación de servicios de Apoyo a la Gestión para desarrollar las actividades comptempladas en el plan institucional de capacitación y estimulos (Bienestar e incentivos) y cierre de Gestión de la vigencia 2016 de la secretaría distrital de Ambiente. </t>
  </si>
  <si>
    <t>El dia 22 de dicimebre de 2016 se firmo el contrato No. 20161232 con la empresa Comercializadora Ermpresarial JC WILSON Y MARTINEZ SAS.
La Dirección de Gestión Corporativa de la Secretaría Distrital de Ambiente, tiene establecido realizar el diagnóstico de factores de riesgo Psicosocial a los servidores de la entidad, con el objetivo de generar prácticas orientadas al mejoramiento del clima organizacional mediante la prevención de riesgos psicosociales.</t>
  </si>
  <si>
    <t xml:space="preserve">Se realizaron jornadas de capacitación teórico - práctica, orientadas al conocimiento de los procesos de gestión documental y elaboración e implementación de Tablas de Retención Documental. Estas capacitaciones se desarrollaron los días:10 de agosto, en la DCA; 29 de agosto, en DPSIA, SPCI y SPPA; y 23 de septiembre, en SEGAE, SER y DGA.      En el mes de octubre se diseñó el programa formal de capacitación en gestión documental para el personal directamente relacionado con la producción y manejo de documentos y se prepararon las correspondientes ayudas - memoria de presentación; su ejecución se realizó durante los meses de noviembre y diciembre.                                                                  Se inscribieron 192 personas para recibir esa capacitación, de las cuales aproximadamente el 92% asistió con alguna frecuencia, aun cuando no a todas las sesiones, razón por la cual se entrega la correspondiente constancia a 45 de ellas.  Del total de capacitados, 83 la recibieron en el auditorio, en tanto que los restantes la recibieron directamente en sus sitios de trabajo.                             </t>
  </si>
  <si>
    <t xml:space="preserve">Se ha iniciado el proceso de inventario en el archivo central en donde se han identificado un total aproximado de 5300 cajas de las cuales se realizo el inventario documental de 4200 cajas lo que corresponde  aproximadamente al 79% del total del inventario del archivo central.
Lo que respecta al archivo de gestión se compone aproximadamente de 12500 cajas de las cuales se ha levantado inventario documental de 4712 cajas que corresponde aproximadamente al 37% del total del inventario de  gestión.
De ese archivo, durante los meses de julio, agosto y septiembre se levantaron los inventarios correspondientes a 1.660 cajas, que corresponden, aproximadamente, al 14% del total.
En lo que corresponde a los Archivos Centralizados Misionales de Gestión se encontró un total de 23.753 expedientes, aproximadamente equivalentes a 3.960 cajas.                                                                       En el archivo de gestión del Grupo SCAVV se encontraron 500 expedientes con auto de archivo. Estos expedientes son aproximadamente equivalentes a  83 cajas de archivo X200.  En el archivo de la Subdireccion contractual se encontraron 900 cajas  
</t>
  </si>
  <si>
    <t xml:space="preserve">De los Archivos Centralizados Misionales de Gestión, durante los meses de octubre, noviembre y diciembre se organizaron 11.229 expedientes equivalentes a 1.872 cajas.                                                                                                         De los expedientes de SCAVV, durante los meses de noviembre y diciembre se organizaron 250.
Del archivo de la Subdireccion Contractual se organizaron 900 cajas.                    </t>
  </si>
  <si>
    <t>Se realizaron jornadas de capacitación cuya introducción se enfoca en la sensibilización e importancia de la gestión documental en la entidad; estas capacitaciones se desarrollaron los días: 10 de agosto, en la DCA; 29 de agosto, en DPSIA,  SPCI  y SPPA; y 23 de septiembre, en SEGAE, SER y DGA.
En el mes de octubre se diseñaron los conversatorios gerenciales de sensibilización sobre gestión documental para profesionales y directivos y se prepararon las correspondientes ayudas - memoria de presentación.</t>
  </si>
  <si>
    <t>En el desarrollo del proceso de organización se han realizado paralelamente actividades de  limpieza, conservación y recuperación de docuemntos.</t>
  </si>
  <si>
    <t xml:space="preserve">Realizar la digitalización de documentos de archivo de consulta frecuente </t>
  </si>
  <si>
    <t>EL proceso de digitalizacion se llevara a cabo una vez se finalice el proceso de organización y limpieza de los archivos.</t>
  </si>
  <si>
    <t>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Análisis Jurídico Ley 1755 de 2015 - Desistimiento tácito en los trámites ambientales.
- Revisión Documental de la  Ley 1474 de 2011
- Decreto 386 de 2008 -  Elaboración y entrega de informe de Humedales
- Ley 1474 de 2011 Informe Plan Anticorrupción Seguimiento y Control de Acciones del Plan Anticorrupción y Atención al Ciudadano. Cuatrimestre II – 2016.
-  Proyecto de Ley 034 de 2016 Análisis jurídico por la cual se prohíbe la producción, comercialización, exportación, importación y distribución de cualquier variedad de asbesto en Colombia
- Proyecto de Ley 033 de 2016 Análisis jurídico "Por medio de la cual se establecen disposiciones para garantizar el derecho de las personas a desarrollarse física e intelectualmente en un ambiente libre de plomo, se fijan límites para el contenido de plomo en productos comercializados en el país y se dictan otras disposiciones"
- Proyecto le ley 037 de 2016 análisis jurídico por el cual se crea el sistema nacional para la seguridad alimentaria y nutricional, sinsan, se crea la agencia nacional de seguridad alimentaria -ansan, y se establecen otras disposiciones”
-Proyecto de decreto poz norte análisis jurídico proyecto de decreto poz norte por el cual se modifican los decretos distritales 043 de 2010, 464 de 2010, 464 de 2011 y se dictan otras disposiciones
-Análisis Jurídico  al Proyecto de Ley 014 de  2016 “Por medio del cual se crean disposiciones y regulaciones frente al uso del agua a nivel nacional,”, y se dictan otras disposiciones
- Revisión y análisis jurídico Decreto 386 de 2008.
- Proyecto de Resolución “Por la cual se reconocen las empresas participantes en el Programa de Excelencia Ambiental Distrital (PREAD) de la Secretaría Distrital de Ambiente” : Se dio visto bueno desde el punto de vista jurídico a través de correo electrónico de 22 de diciembre de 2016 dirigido a la Subdirectora de Ecourbanismo
-  Elaboración y revisión del proyecto de Resolución de Cerro Seco, basada en los informes técnicos realizados por la CAR y la Secretaría Distrital de Ambiente.
 - Se estudiaron y analizaron las Resoluciones 1238/12, 1300/12, 117/13 y 448/13 de la Secretaría Distrital de Ambiente, todas vez que estas fueron proferidas en virtud de la medida de protección establecida para el área denominada el Burrito y el tema está siendo objeto de análisis en virtud de los procesos que existen actualmente contra la SDA.
- Proyecto de Resolución “Por la cual se reconocen las empresas participantes en el Programa de Excelencia Ambiental Distrital C18 de la Secretaría Distrital de Ambiente” : Se dio visto bueno desde el punto de vista jurídico a través de correo electrónico de 22 de diciembre de 2016 dirigido a la Subdirectora de Ecourbanismo
-Proy Decreto Plásticos Desechables, Este proyecto se trabajo desde 23 de septiembre a 1 de Diciembre quedó para consideración del Sr Secretario  
- Se presto apoyo en la reglamentación Acuerdo 607 de 2015. mediante el cual se establece que la Secretaría Distrital de Ambiente definirá el procedimiento y la respectiva reglamentación para presentar, ejecutar y evaluar las iniciativas en el marco del Voluntariado Ambiental.
- Proyecto Decreto: “Por medio del cual se conforma el Consejo Directivo del Instituto Distrital de Protección y Bienestar Animal - IDPYBA.”- este se remitió a la Alcaldía 
- Se realizo estudio del artículos Resol 829/11 y 668/16 Programa Racionalización, reutilización y reciclaje bolsas Plásticas</t>
  </si>
  <si>
    <t xml:space="preserve">* Decreto 417 del 30 De Septiembre Del 2016 “Por medio del cual se regula en el Distrito Capital la publicidad concerniente al "plebiscito para la refrendación del acuerdo fina para la terminación del conflicto y la construcción de una paz estable y duradera", en su modalidad de publicidad exterior visual autorizada de que pueden hacer uso los comités de Campaña de la opción "SI" o de la opción "NO", que se llevara acabo el domingo 02 de octubre del 2016 y se dictan otras disposiciones."
* Resolución 01002 del 21 De Julio del 2016 “Por medio de la cual se Re-Delimita el corredor ecológico del Rio Tunjuelo en el sector del predio la Turquesa, se delimita la Ronda Hidráulica y la ZMPA y se toman otras determinaciones”
* Resolución conjunta SDP –SDA No. 1249 del 31 de agosto de 2016 “Por la cual se establecen los parámetros para la implementación de medidas en desarrollo de la política de Ecourbanismo y Construcción Sostenible del Distrito Capital, aplicables al Plan de implementación de la Manzana 6 del Proyecto Ministerios” </t>
  </si>
  <si>
    <t>Directiva No. 03 del 26 de Julio de 2016 - Directrices para la expedición de actos administrativos de reconocimiento y pago de pasivos exigibles
Directiva No. 0 del 23 de diciembre de 2016 - Lineamientos en minería - Instrumentos de Planeación Ambiental en atención a la Resolución 2001 de 2016</t>
  </si>
  <si>
    <t>Entre el 01 de julio y 31 de diciembre de 2016, la Dirección Legal Ambiental emitió noventa y dos (92) conceptos jurídicos. La medición del cumplimiento de los términos legales en la emisión de conceptos jurídicos arrojó un nivel de cumplimiento del indicador del 96%. Lo anterior significa que en ochenta y ocho (88) conceptos, de noventa y dos (92) emitidos se hicieron dentro de los términos legales establecidos y cuatro (04) superaron los términos, dada la complejidad del asunto solicitado.</t>
  </si>
  <si>
    <t>Apoyo en reunión y Revisión del "convenio interadministrativo y del reglamento operativo para la formalización y funcionamiento del Nodo Regional de Cambio Climático Centro Oriente Andino”, la cual fue realizada el miércoles 10 de agosto en ASOCARS (Calle 70 #11A-24).
- Apoyo jurídico a la subdirección financiera, reunión para aclarar concepto de desistimiento en trámites ambientales. - ART 17, Ley 1755 de 2015.
- Se resolvieron Inquietudes sobre las resoluciones 242 y 381 de 2016
-Asesoría jurídica con relación al área del terreno denominada "Burrito":
-Asesoría para el recibo de un predio en cercanía al Humedal El Burro, enviado a la Dirección Legal mediante radicado No. 2016IE184054 del 21-10-2016, proceso: 3536006
- Reunión del 14 de septiembre de 2016, relacionada con el área denominada  “El Burrito”, en la cual participaron funcionarios y técnicos de la Secretaría de Ambiente, la CAR y la Empresa de Acueducto y Alcantarillado.
- Se apoyó a la Dirección de Gestión Ambiental acerca de la viabilidad para el recibo del predio denominado "La Tortuga", por parte de la Secretaría Distrital de Ambiente. Radicado No. 2016IE205304  proceso: 3580211, concepto No. 00163 del 21-11-2016.
- Se apoyó a la DLA en la elaboración de una posición jurídica acerca de si se requiere  emitir un acto administrativo frente a la concertación de asuntos ambientales para el POZ Norte. Dicho documento fue enviado a la Directora Legal Ambiental a través de correo electrónico del 16-11-2016, quien dio respuesta al área solicitante a través de correo del 27-11-2016.
- Boletín Legal Ambiental: De conformidad con lo establecido en el artículo 3º de la resolución SDA No.3274 de 2011, se realizó la administración del Boletín Legal Ambiental virtual y se publicaron los actos administrativos solicitados, tales como resoluciones, autos, conceptos jurídicos, regulaciones, circulares, entre otros</t>
  </si>
  <si>
    <t>Resolución No. 01197“Por la cual se prorrogan unos encargos y   un nombramiento provisional”
- Resolución No.  01195 “Por la cual se prorrogan unos encargos y   un nombramiento provisional”
- Resolución 1196 de 2016“Por la cual se prorroga un nombramiento en provisionalidad”
- Resolución ordena un Prorrogar el encargo
- Revisión resolución No. 01199
- Revisión de la Resolución No. 01198 
- Revisión Resolución No. 01206
- Revisión Resolución 1197 - predio el consuelo
- Resoluciones de prórroga, encargo y/o provisionalidad
- Apoyo en la Resoluciones 242 y 381 de 2016 SDA - Modificación resoluciones 242 y 381 de 2016 SDA
- Modificación resoluciones 242 y 381 de 2016 SDA 
- Saneamiento en resoluciones 242 y 381 de 2016 SDA
- Se realizó revisión de legalidad de la Resolución 1202 de 2016 (Termina encargo Jorge Hernández)
- Se realizó revisión de legalidad de la Resolución No. 01471 de 2016
- Se realizó revisión de legalidad de la Resolución No. 01492 de 2016 “Por la cual se ordena el pago de un Pasivo Exigible y se adoptan otras decisiones”
- Se realizó revisión de legalidad de la Resolución No. 01622 de 2016 Por la cual se ordena el pago de un Pasivo Exigible y se adoptan otras
disposiciones”
- Se realizó revisión de legalidad de la Resolución No. 01623 de 2016 “Por medio de la cual se reconoce la obligación o la existencia de pasivos exigibles”
- Se realizó revisión de legalidad de la Resolución No. 01694 de 2016 “Por medio de la cual se modifica parcialmente la Resolución 3530 del 2014 del Sistema
Integrado de Gestión de la Secretaría Distrital de Ambiente"
- Se realizó revisión de legalidad de la Resolución No. 01696 de 2016 “Por medio de la cual se aprueba la modificación presupuestal en el presupuesto de Gastos e
Inversiones de la Secretaría Distrital de Ambiente para la vigencia de 2016”
- Se realizó revisión de legalidad de la Resolución No. 01723 de 2016 “Por la cual se termina un encargo y se otorga una comisión para desempeñar un empleo
de libre nombramiento y remoción”
- Se realizó revisión de legalidad de la Resolución No. 01890 Por medio de la cual se justifica una Contratación Directa
- Se realizó revisión de legalidad de la Resolución No. 01887 Por medio de la cual se justifica una contratación directa
- Se realizó revisión de legalidad de la Resolución No. 01932 " Por medio de la cual se efectúan unas modificaciones en el Presupuesto Gastos e
Inversión de la Secretaria Distrital de Ambiente.”
- Se realizó revisión de legalidad de la Resolución No. 01936 de 2016 “Por la cual se prorroga un encargo y un nombramiento provisional”
- Se realizó revisión de legalidad de la Resolución No. 01935 de 2016 “Por la cual se prorrogan unos encargos y un nombramiento provisional”
- Se realizó revisión de legalidad de la Resolución No. 02066 de 2016 " Por medio de la cual se efectúan unas modificaciones en el Presupuesto Gastos e
Inversión de la Secretaria Distrital de Ambiente.”
- Se realizó revisión de legalidad de la Resolución No. 02067 de 2016 " Por medio de la cual se efectúan unas modificaciones en el Presupuesto Gastos e
Inversión de la Secretaria Distrital de Ambiente.”
- Se realizó revisión de legalidad de la Resolución No. 02168 de 2016 “Por medio de la cual se modifica parcialmente la Resolución 4851 de 2011, Resolución 3165
de 2015 y la Resolución 363 de 2016 del Sistema Integrado de Gestión de la Secretaría
Distrital de Ambiente, y se toman otras determinaciones”
- Se realizó revisión de legalidad de la Resolución No. 2169 de 2016 “Por la cual se ordena el pago de un Pasivo Exigible y se adoptan otras disposiciones”
- Se realizó revisión de legalidad de la Resolución No. 2150 de 2016“Por la cual se ordena el pago de un Pasivo Exigible y se adoptan otras
disposiciones”
- Se realizó revisión de legalidad de la Resolución No. 02170 de 2016 " Por medio de la cual se efectúan unas modificaciones en el Presupuesto Gastos e
Inversión de la Secretaria Distrital de Ambiente.”
- Se realizó revisión de legalidad de la Resolución No. 02208 “Por medio de la cual se modifica parcialmente la Resolución 1223 de 2012, Resolución 69 de
2013, Resolución 228 de 2014, Resolución 2327 de 2015 y la Resolución 363 de 2016 del
Sistema Integrado de Gestión de la Secretaría Distrital de Ambiente, y se toman otras
determinaciones”
- Se realizó revisión de legalidad de la Resolución No. 02249 de 2016 “Por medio de la cual se aprueba la modificación presupuestal en el presupuesto de Gastos
e Inversiones de la Secretaría Distrital de Ambiente para la vigencia de 2016”
- Se realizó revisión de legalidad de la Resolución No. 02269 de 2016 “Por medio de la cual se modifican parcialmente las Resoluciones 3864 y 5867 de 2011 y la
Resolución 363 de 2016 del Sistema Integrado de Gestión de la Secretaría Distrital de
Ambiente, y se toman otras determinaciones”
- Se realizó revisión de legalidad de la Resolución No. 01695 de 20156 “Por la cual se autoriza y ordena la baja de unos bienes devolutivos en estado inservibles,
no útiles u obsoletos de propiedad de la Secretaria Distrital de Ambiente”
- Se realizó revisión de legalidad de la Resolución No. 01697 de 2016 “Por la cual se concilian cuentas contables según Resoluciones N°00242 del 10 de
marzo de 2016 y 0381 del 26 de abril de 2016”
- Se realizó revisión de legalidad de la Resolución No. 01695 de 2016 “Por la cual se autoriza y ordena la baja de unos bienes devolutivos en estado inservibles,
no útiles u obsoletos de propiedad de la Secretaria Distrital de Ambiente”
- Se realizó revisión de legalidad de la Resolución No. 01637 de 2016 “Por la cual se delega a un funcionario para la conformación del Comité de Incentivos y/o
Bienestar Social”
- Se realizó revisión de legalidad de la Resolución No. 01890 de 2016 Por medio de la cual se justifica una Contratación Directa
- Se realizó revisión de legalidad de la Resolución No. 02057 de 2016 “Por la cual se autoriza y ordena la baja de unos bienes devolutivos en estado inservibles,
no útiles u obsoletos de propiedad de la Secretaria Distrital de Ambiente”
- Se realizó revisión de legalidad de la Resolución No. 02560 de 2016 “Por medio de la cual se modifica parcialmente la Resolución 5575 de 2009, Resolución 2605 de 2011, Resolución 1223 de 2012, Resolución 2000 de 2013, Resolución 2306 de 2014, Resolución 615 de 2015 y se modifica la Resolución 877 de 2013 del Sistema Integrado de Gestión de la Secretaría Distrital de Ambiente, y se toman otras determinaciones”
- Se realizó revisión de legalidad de la Resolución No. 02228 de 2016 “por la cual se deroga la resolución 00835 de junio 24 de 2015 “por medio de la cual se declara de utilidad pública e interés social áreas de terreno prioritarias para consolidar la conectividad ecológica, protección y restauración de los valores ambientales entre los cerros orientales, el área de reserva forestal regional productora del norte de Bogotá D.C. "THOMAS VAN DER HAMMEN" Y EL RÍO BOGOTÁ y se adoptan otras determinaciones”
- Se realizó revisión de legalidad de la Resolución No. 02171 de 2016 Por la cual se adopta la metodología contenida en el Decreto 1076 de 2015 para establecer el monto tarifario de la tasa por utilización de agua y se toman otras determinaciones
- Se realizó revisión de legalidad de la Resolución No. 02163 de 2016 Por la cual se modifica la Resolución No. 03875 de diciembre 18 de 2014, “Por la cual se adopta el Manual de Administración y Cobro de Cartera no Tributaría a Cargo de La Secretaría Distrital de Ambiente”.
- Se realizó revisión de legalidad de la Resolución No. 01638 de 2016 “Por medio de la cual se modifica parcialmente la Resolución 3530 del 2014, las Resoluciones 2327 y 3165 de 2015 y la Resolución 801 de 2016 del Sistema Integrado de Gestión de la Secretaría Distrital de Ambiente, y se toman otras determinaciones”
- Se realizó revisión de legalidad de la Resolución No. 01213 de 2016 “Por la cual se deroga la Resolución No.819 de 2015, y se toman otras determinaciones”
- Se realizó revisión de legalidad de la Resolución No. 01127 de 2016 “Por medio de la cual se modifica parcialmente la Resolución 2327 del 11 de noviembre de 2015 del Sistema Integrado de Gestión de la Secretaría Distrital de Ambiente, y se toman otras determinaciones”
- Se realizó revisión de legalidad de la Resolución No. 01121 de 2016 “Por la cual se hace un nombramiento ordinario”
- Se realizó revisión de legalidad de la Resolución No. 01037 de 2016 “Por la cual se delegan unas funciones y se toman otras determinaciones “
- Se realizó revisión de legalidad de la Resolución No. 01034 de 2016 “Por medio de la cual se modifica el artículo 1º de la Resolución 450 de 2016, que modificó el artículo 3º de la Resolución 1241 de 2015 y artículo 1º de la Resolución 3195 de 2015, modificatorios del artículo 4º de la Resolución 123 de 2015”
- Se realizó revisión de legalidad de la Resolución No. 1030 “Por medio de la cual se modifica la Resolución 00071 del 20 de enero de 2016, acto con el cual se adoptó la escala de honorarios para los contratos de prestación de servicios profesionales y de apoyo a la gestión”
 - Se realizó revisión de legalidad de la Resolución No. 01028 de 2016 “Por la cual se modifica el manual de funciones y competencias laborales para los empleados de la planta de personal de la Secretaria Distrital de Ambiente”
- Se realizó revisión de legalidad de la Resolución No. 01027 de 2016 “Por la cual se revoca de oficio la Resolución No.00848 de 2016“
- Se realizó revisión de legalidad de la Resolución No. 1020 de 206 “Por medio de la cual se modifican parcialmente las Resoluciones 5575 de 2009, 1027 de 2011, 3166 de 2014 y, 237 y 350 de 2015 del Sistema Integrado de Gestión de la Secretaría Distrital de Ambiente, y se toman otras determinaciones”
- Se realizó revisión de legalidad de la Resolución No. 00950 de 2016 “Por la cual se adopta el manual de supervisión e interventoría de la secretaría distrital de ambiente”  
- Se realizó revisión de legalidad de la Resolución No. 0939 “Por medio de la cual se modifican parcialmente las Resoluciones 70 y 122 de 2013, 86 y 875 de 2014 del Sistema Integrado de Gestión de la Secretaría Distrital de Ambiente, y se toman otras determinaciones”</t>
  </si>
  <si>
    <t>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Estudio Jurídico (62); Análisis financiero (54); Requerimientos (307); Certificación de Inspección, vigilancia y control (20); Citación a declaración (1); Oficios de traslado por competencia (1).</t>
  </si>
  <si>
    <t xml:space="preserve">Se dio orientación a ciudadanos respecto de los derechos y obligaciones de las Entidades sin Ánimo de Lucro y demás asuntos que fueron  consultados para lo cual se adelantaron las siguientes gestiones: Atención personalizada y telefónica (34). </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</si>
  <si>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reasignar entidades sin ánimo de lucro a la Entidad competente para inspeccionarla, vigilarla y controlarla; se mantuvo actualizado el sistema de información de personas jurídicas con las gestiones producto de la inspección, vigilancia y control a las ESAL. .</t>
  </si>
  <si>
    <t xml:space="preserve">Entre el 01 de julio y 31 de diciembre de 2016 la Secretaría Distrital de Ambiente registró un éxito procesal del 83.3%, esto es, que de seis (6) procesos en contra terminados, cinco (5) de ellos registraron fallos a favor de la Secretaría Distrital de Ambiente y en un (1) proceso el fallo fue desfavorable para la Entidad. Así: 5/6 = 83.3%. Cabe destacar que en dichos procesos en contra, la Representación Judicial fue ejercida por la Entidad. 1 proceso desfavorable entre julio y diciembre: Reparación directa 2003-01435. 5 Procesos con fallo favorable entre julio y diciembre. 1) Contractual 2013-00119; 2) Nulidad y restablecimiento 2007-0008; 3) acción de cumplimiento 2016-00433; 4) Reparación directa 2010-00249; 5) Reparación directa 2013-00012. </t>
  </si>
  <si>
    <t xml:space="preserve">
Se realizó atención oportuna a noventa (90) procesos contra la Entidad en los cuales la Representación Judicial se encuentra a cargo de la misma; al igual que cuarenta y cinco (45) procesos con representación a cargo de la Secretaria General </t>
  </si>
  <si>
    <t xml:space="preserve">
Se realizó atención oportuna a  ochenta y cuatro (84) tutelas, y atención a trecientos ochenta y dos (382) procesos penales.   </t>
  </si>
  <si>
    <t xml:space="preserve">En cumplimiento de lo programado para llevar a cabo la adecuación del semisótano de la sede administrativa de la SDA  se llevaron a cabo las siguientes actividades:
* Realización del re-diseño espacial del proyecto de acuerdo al surgimiento de nuevas necesidades. 
* Realización de la presentación general del proyecto a través de infografía y plantas arquitectónicas
* Realización del Presupuesto general de acuerdo a las nuevas necesidades y el rediseño de la obra 
*Socialización y consulta  ante curaduría urbana número 5  del proyecto, para adelantar la solicitud de la licencia de modificación.
Se realizó el rediseño y restructuración  de los puestos de trabajo basados en un concepto emitido por la ARL y con el fin de brindar a los servidores públicos unas adecuadas condiciones laborales que permitan desempeñar sus actividades eficientemente, además de la optimización de espacios, el cumplimiento de exigencias en materia de salud ocupacional y como estrategia para la disminución y mitigación de riesgos laborales y para el manejo de emergencias.
Se llevaron a cabo los siguientes procesos contractuales necesarios para llevar a cabo el proceso de adecuación y restructuración de los pisos 1 y 3 de la sede administrativa de la SDA:
-Contrato de suministro e instalación de mobiliario para las sedes administrativas de la secretaria distrital de ambiente, adjudicado a través del contrato No 2016132.
- Adaptación e instalación de ventanería y otros elementos en vidrio para las sedes de la secretaria distrital de ambiente, adjudicado a través del contrato No 20161307
- contratar la adquisición, instalación y puesta en funcionamiento del cableado estructurado, red eléctrica normal y regulada de acuerdo a las especificaciones técnicas requeridas por la SDA,  adjudicado a través del contrato No 20161293
</t>
  </si>
  <si>
    <t>Tras el proceso de solicitud de licencia la curaduría Urbana No 5 requirió el Plan de Manejo y Regularización de la sede administrativa de la entidad, el cual al momento no se tiene.</t>
  </si>
  <si>
    <t>Se esta adelantando la contratacion de una Arquitecta especializada en la formulacion del PMR a fin de cumplir con el requerimiento y avanzar en el proceso de remodelacion del semisotano de la SDA</t>
  </si>
  <si>
    <t>Optimizacion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</si>
  <si>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infografia y plantas arquitectonicas, planos y diseños, informe de la ARL, contratos 2016132,  20161307, 20161293</t>
  </si>
  <si>
    <t xml:space="preserve">Para la vigencia 2016 fue programada una acción de impacto la cual está dirigida al programa de gestión integral de residuos y para el cumplimiento de esta se ha realizado la clasificación de residuos generados en las sedes de la  entidad,  su almacenamiento se hizo de acuerdo a sus  características, en este período se generaron residuos aprovechables tales como: cartón, metal, plástico,   vidrio y orgánicos, Se realizó entrega de residuos aprovechables a la Cooperativa de Reciclaje El Porvenir  de  los elementos dados de baja mediante las Resoluciones 004/2015, 005/2015 SG Acta 04/2016 inventarios y Resolución 909/2016 . Se hizo entrega de RAEES a GAIA VITARE  de  los elementos dados de baja mediante las Resoluciones 242, 909/2016 y Res.01959/2013 • Se hizo capacitación para el personal de aseo en relación con la gestión adecuada de los residuos atendiendo sus características.  Los residuos peligrosos se realizan devolución a los respectivos proveedores,  y mediante la campaña pos consumo ECOLECTA, se está a la espera de los certificados de aprovechamiento y/o disposición final, los residuos peligrosos que no cuentan con corriente de residuos se identificaron y pesaron. Se realizó un proceso contractual a través del cual se gestionaron 150 Kg de residuos de envases y contenedores de desechos que contienen sustancias como aceite, pinturas, solventes, fertilizantes, productos de aseo y elementos impregnados de estas sustancias;  de igual  se  suscribió el contrato No.20161205 con la empresa RIVEROS BOTERO Y COMPAÑIA LTDA.  Para la  "Adquisición de elementos necesarios  para la Gestión Integral de Residuos en cumplimiento al Subsistema de Gestión Ambiental, en la Secretaría Distrital de Ambiente"
De igual manera se realizaron las siguientes actividades necesarias a fin de mantener el programa gestión integral de residuos
Se actualizo la información relacionada con el control de impresión el informe correspondiente a mayo se remite por correo institucional.
• Se solicitó el ajuste al nuevo plan de gobierno  del  video cero papel  para enviarlo por correo interno  y  carteleras virtuales de la SDA.
• Se realizaron actividades tendientes a concientizar sobre el buen uso del papel, se continuo con la recolección del papel reutilizable que los usuarios desechan.
•Para sensibilizar en el manejo y aprovechamiento de residuos por lo menos una vez cada 15 días se coloca como inicio en los computadores  el juego "pégate a los residuos".
• Se hizo entrega de carpeta con las fichas técnicas de las sustancias utilizadas por el servicio de aseo para ubicarlas en el almacenamiento , se entregó señalización y tips del PIGA para ubicar en los baños de cada una de las sedes.
Se realizaron los videos de manejo del punto ecológico y otro para desestimular el uso de mezcladores, ya que se decidió por parte de la Alta Dirección no volver a utilizar mezcladores o pitillos en la entidad.
Por otro lado y en cumplimiento al programa de movilidad sostenible Se han realizado actividades de capacitación a los conductores de los programas PIGA y en Ecoconducción, con el ánimo de que asuman mejores prácticas en el desarrollo de su actividad laboral.  Se suscribio acta de aceptación de oferta No.20161233 con la empresa CEA AUTO PANTOJA LTDA.  , cuyo objeto es "contratar el servicio de capacitaciones en eco – conducción a los conductores de la secretaría distrital de ambiente”,  y se suscribió Aceptación de Oferta No.20161201 con la empresa DISCONIL  para “realizar la adquisición e instalación de biciparqueaderos para la sede administrativa de la SDA”,
En el semestre julio  a  diciembre de 2016, se llevaron las actividades programadas para el seguimiento y sostenimiento del PIGA así:
USO EFICIENTE DEL AGUA: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Los informes se encuentran el archivo de gestión del PIGA.
• Se ejecutaron las actividades establecidas en la estrategia de uso eficiente del agua, como envío de correos institucionales (Tips Ambientales). Verificación de consumos diarios de agua, en el formato establecido en el procedimiento.
• Se realizó el video de buenas prácticas en los servicios sanitarios el cual se reprodujo en las pantallas virtuales y se envió por el correo institucional.
USO EFICIENTE DE LA ENERGIA: • Se realiza de manera mensual la estrategia denominada “Día de la Escalera” con el fin de  desmotivar el uso del ascensor, generando modificaciones en el hábito de consumo, obteniendo resultados importantes de reducción, se propone su realización de manera mas frecuente.
 Se envían de manera frecuente Tips sobre el uso eficiente y ahorro de energía. Adicionalmente teniendo en cuenta las recomendaciones nacionales se viene realizando estrategias para la reducción del consumo de energía mediante la suspensión del servicio de un ascensor.
CONSUMO SOSTENIBLE: Se solicitó la información a la  Subdirección de contratos para proceder a realizar la revisión de los contratos con cláusula ambiental , la información se consolido  para contar con el control de los mismos.
Se apoyo en la inclusión de cláusulas ambientales de los estudios previos  de ascensores y extintores.
Se realizó presentación en la capacitación de Estudios previos y supervisión contractual (13.09.2016) a los encargados del apoyo en procesos contractuales.
Se esta ajustando los lineamientos ambientales a los contratos de bienes servicios aplicables en la SDA.
IMPLEMENTACIÓN DE PRACTICAS SOSTENIBLES: La SDA, está participando en el programa " El Distrito se Mueve Mejor",  el cual promueve la realización de un día al mes denominado "día sin carro distrital", se han enviado de manera permanente tips para motivar la participación de los funcionarios en esta actividad, se han colocado en las pantallas virtuales, se realizó taller para la elaboración de guardabarros para bicicletas en material reutilizable,  se gestionó la jornada de personalización de la tarjeta tu llave en la SDA.
Se envió por correo institucional el listado  de los usuarios frecuentes de cada mes en la SDA, se les da un incentivo a los más frecuentes y a los que vienen el día sin carro en bicicleta. 
Se realizó capacitación en el "Desarrollo de capacidades en seguridad vial" a los conductores de la SDA por parte de la SDM.
Se hizo entrega de adhesivos de publicidad institucional para los vehículos.
Se realizó seguimiento al mantenimiento realizado a la jardinera interior del primer piso  de la SDA
</t>
  </si>
  <si>
    <t xml:space="preserve">El dia 30 de diciembre se envio la presentacion de la SDA en temas de induccion y reinduccion para todos los servidores, a través del correo electrónico con el siguiente enunciado: " La Secretaría Distrital de Ambiente se permite invitarlos al proceso de Inducción y reinducción , a fin de dar inicio a integrar al nuevo servidor público hacia la cultura organizacional de la Institución, al sistema de valores de la Entidad, instruirlo acerca de la misión, visión y objetivos de la Entidad y crear sentido de pertenencia hacia la misma; proporcionándole los medios necesarios para su adopción al nuevo rol laboral. </t>
  </si>
  <si>
    <t xml:space="preserve">Correos entre la ARL y la SDA programando y confirmando los talleres,  carpetas de los contratos No 20161107 y No 20161232, </t>
  </si>
  <si>
    <t>Se realizaron jornadas de capacitación cuya introducción se enfoca en la sensibilización e importancia de la gestión documental en la entidad; estas capacitaciones se desarrollaron los días: 10 de agosto, en la DCA; 29 de agosto, en DPSIA,  SPCI  y SPPA; y 23 de septiembre, en SEGAE, SER y DGA.
En el mes de octubre se diseñaron los conversatorios gerenciales de sensibilización sobre gestión documental para profesionales y directivos y se prepararon las correspondientes ayudas - memoria de presentación.
Se realizaron jornadas de capacitación teórico - práctica, orientadas al conocimiento de los procesos de gestión documental y elaboración e implementación de Tablas de Retención Documental. Estas capacitaciones se desarrollaron los días: 10 de agosto, en la DCA; 29 de agosto, en DPSIA, SPCI y SPPA; y 23 de septiembre, en SEGAE, SER y DGA. En el mes de octubre se diseñó el programa formal de capacitación en gestión documental para el personal directamente relacionado con la producción y manejo de documentos y se prepararon las correspondientes ayudas - memoria de presentación; su ejecución se realizó durante los meses de noviembre y diciembre. Se inscribieron 192 personas para recibir esa capacitación, de las cuales aproximadamente el 92% asistió con alguna frecuencia, aun cuando no a todas las sesiones, razón por la cual se entrega la correspondiente constancia a 45 de ellas.  Del total de capacitados, 83 la recibieron en el auditorio, en tanto que los restantes la recibieron directamente en sus sitios de trabajo.        
Se ha iniciado el proceso de inventario en el archivo central en donde se han identificado un total aproximado de 5300 cajas de las cuales se realizó el inventario documental de 4200 cajas lo que corresponde  aproximadamente al 79% del total del inventario del archivo central.
Lo que respecta al archivo de gestión se compone aproximadamente de 12500 cajas de las cuales se ha levantado inventario documental de 4712 cajas que corresponde aproximadamente al 37% del total del inventario de  gestión.
De ese archivo, durante los meses de julio, agosto y septiembre se levantaron los inventarios correspondientes a 1.660 cajas, que corresponden, aproximadamente, al 14% del total.
En lo que corresponde a los Archivos Centralizados Misionales de Gestión se encontró un total de 23.753 expedientes, aproximadamente equivalentes a 3.960 cajaEn el archivo de gestión del Grupo SCAVV se encontraron 500 expedientes con auto de archivo. Estos expedientes son aproximadamente equivalentes a  83 cajas de archivo X200.  En el archivo de la Subdireccion contractual se encontraron 900 cajas                        
Respecto al archivo central se logro trasladar y ubicarlo en un solo lugar el cual se encuentra ubicado en la carrera 28 No 77-23 el cual se esta adecuando para poder disponer de los archivos de acuerdo a las exigencias normativas.</t>
  </si>
  <si>
    <t xml:space="preserve">Se adelantaron los procesos de contratacion del personal  para llevar a cabo las actividades archivisticas,  se busco la manera de realizar  la mudanza de los archivos en el menor tiempo posible a fin de reducir el tiempo  </t>
  </si>
  <si>
    <t>Debido a las mudanzas que se realizaron a fin de unificar la sede del archive central, fue necesario detener el trabajo archivistico, ademas de inconvenientes en la contratacion del personal de apoyo por lo que se realizo el proceso para realizar un contrato interadministarivo con 4-72 con el fin de apoyar la organizacion del archivo central, pero desafortunadamente no fue posible firmarlo por inconvenientes presentados al interior de 4-72</t>
  </si>
  <si>
    <t xml:space="preserve"> 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De igual manera se Elaborar Regulaciones y Normas ambientales como lo son el Decreto 417 del 30 De Septiembre Del 2016, Resolución 01002 del 21 De Julio del 2016 y la * Resolución conjunta SDP –SDA No. 1249 del 31 de agosto de 2016
Se Fijaron directrices en materia legal ambiental que se requieran para la correcta interpretación y aplicación de las normas de competencia de la SDA.
Entre el 01 de julio y 31 de diciembre de 2016, la Dirección Legal Ambiental emitió noventa y dos (92) conceptos jurídicos. La medición del cumplimiento de los términos legales en la emisión de conceptos jurídicos arrojó un nivel de cumplimiento del indicador del 96%. Lo anterior significa que en ochenta y ocho (88) conceptos, de noventa y dos (92) emitidos se hicieron dentro de los términos legales establecidos y cuatro (04) superaron los términos, dada la complejidad del asunto solicitado.
Apoyo jurídico en reuniones y Revisión de conceptos a las diferentes dependencias de la SDA    y elaboración del Boletín Legal Ambiental.
Conforme lo dispuesto en el Decreto 172 de mayo 04 de 2009, respecto del proceso de integración al Sistema de Información de Personas Jurídicas – SIPEJ-, se realizó la administración del sistema, para crear usuarios y asignar permisos, de acuerdo a los privilegios otorgados, reasignar entidades sin ánimo de lucro a la Entidad competente para inspeccionarla, vigilarla y controlarla; se mantuvo actualizado el sistema de información de personas jurídicas con las gestiones producto de la inspección, vigilancia y control a las ESAL. .
</t>
  </si>
  <si>
    <t xml:space="preserve">Se realizó atención oportuna a noventa (90) procesos contra la Entidad en los cuales la Representación Judicial se encuentra a cargo de la misma; al igual que cuarenta y cinco (45) procesos con representación a cargo de la Secretaria General y ochenta y cuatro (84) tutelas, para un total de 219 procesos que corresponden al 100%. Además de lo anterior, se ha realizado la atención a trecientos ochenta y dos (382) procesos penales.   Entre el 01 de julio y 31 de diciembre de 2016 la Secretaría Distrital de Ambiente registró un éxito procesal del 83.3%, esto es, que de seis (6) procesos en contra terminados, cinco (5) de ellos registraron fallos a favor de la Secretaría Distrital de Ambiente y en un (1) proceso el fallo fue desfavorable para la Entidad. Así: 5/6 = 83.3%. Cabe destacar que en dichos procesos en contra, la Representación Judicial fue ejercida por la Entidad. 1 proceso desfavorable entre julio y diciembre: Reparación directa 2003-01435. 5 Procesos con fallo favorable entre julio y diciembre. 1) Contractual 2013-00119; 2) Nulidad y restablecimiento 2007-0008; 3) acción de cumplimiento 2016-00433; 4) Reparación directa 2010-00249; 5) Reparación directa 2013-00012. 
</t>
  </si>
  <si>
    <t xml:space="preserve">Se llevaron a cabo los talleres planteados a grupos de servidores de la SDA.  Los talleres llevados a cabo fueron los siguientes: Trabajo en Equipo (19-octubre-2016 con 13 asistentes), Trabajo en equipo - estrategias para el manejo del conflicto y la negociación (21-oct-2016), Liderazgo Motivacional ( 28-oct-2016); Equipos de trabajo ( 16-nov-2016), Trabajo en Equipo (18-nov-2016); Resolución de Conflictos (9-dic-2016)
El 28 de octubre de 2016, se llevó a cabo el evento de disfraces de Halloween en coordinación con el área de comunicaciones, en el cual se premió al mejor disfraz, Entusiasta y mejor decoración. 
El día 15 de diciembre se llevó a cabo la actividad de clima organizacional cierre de gestión, incluido tres presentaciones de talentos de la SDA,
El día 22 de diciembre de 2016 se firmó el contrato No. 20161232 con la empresa Comercializadora Empresarial JC WILSON Y MARTINEZ SAS.
La Dirección de Gestión Corporativa de la Secretaría Distrital de Ambiente, tiene establecido realizar el diagnóstico de factores de riesgo Psicosocial a los servidores de la entidad, con el objetivo de generar prácticas orientadas al mejoramiento del clima organizacional mediante la prevención de riesgos psicosociales.
El día 16 de noviembre se firmó el contrato 20161107 con la caja de compensación familiar COMPENSAR, con quien se tiene programado llevar a cabo las capacitaciones. cuyo Objeto es: Prestación de servicios de Apoyo a la Gestión para desarrollar las actividades contempladas en el plan institucional de capacitación y estímulos (Bienestar e incentivos) y cierre de Gestión de la vigencia 2016 de la secretaría distrital de Ambiente.
El día 30 de diciembre se envió la presentación de la SDA en temas de inducción y re-inducción para todos los servidores, a través del correo electrónico con el siguiente enunciado: " La Secretaría Distrital de Ambiente se permite invitarlos al proceso de Inducción y re-inducción , a fin de dar inicio a integrar al nuevo servidor público hacia la cultura organizacional de la Institución, al sistema de valores de la Entidad, instruirlo acerca de la misión, visión y objetivos de la Entidad y crear sentido de pertenencia hacia la misma; proporcionándole los medios necesarios para su adopción al nuevo rol laboral. 
</t>
  </si>
  <si>
    <t xml:space="preserve">EN LO QUE RESPECTA AL MEJORAMIENTO DE LA INFRAESTRUCTURA FÍSICA Y DOTACIÓN y en cumplimiento de lo programado para llevar a cabo la adecuación del semisótano de la sede administrativa de la SDA  se llevaron a cabo las siguientes actividades:
* Realización del re-diseño espacial del proyecto de acuerdo al surgimiento de nuevas necesidades. 
* Realización de la presentación general del proyecto a través de infografía y plantas arquitectónicas
* Realización del Presupuesto general de acuerdo a las nuevas necesidades y el rediseño de la obra 
*Socialización y consulta  ante curaduría urbana número 5  del proyecto, para adelantar la solicitud de la licencia de modificación.
Por otro lado se realizó el rediseño y restructuración  de los puestos de trabajo basados en un concepto emitido por la ARL y con el fin de brindar a los servidores públicos unas adecuadas condiciones laborales que permitan desempeñar sus actividades eficientemente, además de la optimización de espacios, el cumplimiento de exigencias en materia de salud ocupacional y como estrategia para la disminución y mitigación de riesgos laborales y para el manejo de emergencias.
Se llevaron a cabo los siguientes procesos contractuales necesarios para llevar a cabo el proceso de adecuación y restructuración de los pisos 1 y 3 de la sede administrativa de la SDA:
-Contrato de suministro e instalación de mobiliario para las sedes administrativas de la secretaria distrital de ambiente, adjudicado a través del contrato No 2016132.
- Adaptación e instalación de ventanería y otros elementos en vidrio para las sedes de la secretaria distrital de ambiente, adjudicado a través del contrato No 20161307
- contratar la adquisición, instalación y puesta en funcionamiento del cableado estructurado, red eléctrica normal y regulada de acuerdo a las especificaciones técnicas requeridas por la SDA,  adjudicado a través del contrato No 20161293
EN LO QUE RESPECTA AL SOSTENIMIENTO Y MEJORA DEL PIGA DE LA SDA, para la vigencia 2016 fue programada una acción de impacto la cual está dirigida al programa de gestión integral de residuos y para el cumplimiento de esta se ha realizado la clasificación de residuos generados en las sedes de la  entidad,  su almacenamiento se hizo de acuerdo a sus  características, en este período se generaron residuos aprovechables tales como: cartón, metal, plástico,   vidrio y orgánicos, Se realizó entrega de residuos aprovechables a la Cooperativa de Reciclaje El Porvenir  de  los elementos dados de baja mediante las Resoluciones 004/2015, 005/2015 SG Acta 04/2016 inventarios y Resolución 909/2016 . Se hizo entrega de RAEES a GAIA VITARE  de  los elementos dados de baja mediante las Resoluciones 242, 909/2016 y Res.01959/2013 • Se hizo capacitación para el personal de aseo en relación con la gestión adecuada de los residuos atendiendo sus características.  Los residuos peligrosos se realizan devolución a los respectivos proveedores,  y mediante la campaña pos consumo ECOLECTA, se está a la espera de los certificados de aprovechamiento y/o disposición final, los residuos peligrosos que no cuentan con corriente de residuos se identificaron y pesaron. Se realizó un proceso contractual a través del cual se gestionaron 150 Kg de residuos de envases y contenedores de desechos que contienen sustancias como aceite, pinturas, solventes, fertilizantes, productos de aseo y elementos impregnados de estas sustancias;  de igual  se  suscribió el contrato No.20161205 con la empresa RIVEROS BOTERO Y COMPAÑIA LTDA.  Para la  "Adquisición de elementos necesarios  para la Gestión Integral de Residuos en cumplimiento al Subsistema de Gestión Ambiental, en la Secretaría Distrital de Ambiente"
De igual manera se realizaron las siguientes actividades necesarias a fin de mantener el programa gestión integral de residuos
Se actualizo la información relacionada con el control de impresión el informe correspondiente a mayo se remite por correo institucional.
• Se solicitó el ajuste al nuevo plan de gobierno  del  video cero papel  para enviarlo por correo interno  y  carteleras virtuales de la SDA.
• Se realizaron actividades tendientes a concientizar sobre el buen uso del papel, se continuo con la recolección del papel reutilizable que los usuarios desechan.
•Para sensibilizar en el manejo y aprovechamiento de residuos por lo menos una vez cada 15 días se coloca como inicio en los computadores  el juego "pégate a los residuos".
• Se hizo entrega de carpeta con las fichas técnicas de las sustancias utilizadas por el servicio de aseo para ubicarlas en el almacenamiento , se entregó señalización y tips del PIGA para ubicar en los baños de cada una de las sedes.
Se realizaron los videos de manejo del punto ecológico y otro para desestimular el uso de mezcladores, ya que se decidió por parte de la Alta Dirección no volver a utilizar mezcladores o pitillos en la entidad.
Por otro lado y en cumplimiento al programa de movilidad sostenible Se han realizado actividades de capacitación a los conductores de los programas PIGA y en Ecoconducción, con el ánimo de que asuman mejores prácticas en el desarrollo de su actividad laboral.  Se suscribio acta de aceptación de oferta No.20161233 con la empresa CEA AUTO PANTOJA LTDA.  , cuyo objeto es "contratar el servicio de capacitaciones en eco – conducción a los conductores de la secretaría distrital de ambiente”,  y se suscribió Aceptación de Oferta No.20161201 con la empresa DISCONIL  para “realizar la adquisición e instalación de biciparqueaderos para la sede administrativa de la SDA”,
En el semestre julio  a  diciembre de 2016, se llevaron las actividades programadas para el seguimiento y sostenimiento del PIGA así:
USO EFICIENTE DEL AGUA: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Los informes se encuentran el archivo de gestión del PIGA.
• Se ejecutaron las actividades establecidas en la estrategia de uso eficiente del agua, como envío de correos institucionales (Tips Ambientales). Verificación de consumos diarios de agua, en el formato establecido en el procedimiento.
• Se realizó el video de buenas prácticas en los servicios sanitarios el cual se reprodujo en las pantallas virtuales y se envió por el correo institucional.
USO EFICIENTE DE LA ENERGIA: • Se realiza de manera mensual la estrategia denominada “Día de la Escalera” con el fin de  desmotivar el uso del ascensor, generando modificaciones en el hábito de consumo, obteniendo resultados importantes de reducción, se propone su realización de manera mas frecuente.
 Se envían de manera frecuente Tips sobre el uso eficiente y ahorro de energía. Adicionalmente teniendo en cuenta las recomendaciones nacionales se viene realizando estrategias para la reducción del consumo de energía mediante la suspensión del servicio de un ascensor.
CONSUMO SOSTENIBLE: Se solicitó la información a la  Subdirección de contratos para proceder a realizar la revisión de los contratos con cláusula ambiental , la información se consolido  para contar con el control de los mismos.
Se apoyo en la inclusión de cláusulas ambientales de los estudios previos  de ascensores y extintores.
Se realizó presentación en la capacitación de Estudios previos y supervisión contractual (13.09.2016) a los encargados del apoyo en procesos contractuales.
Se esta ajustando los lineamientos ambientales a los contratos de bienes servicios aplicables en la SDA.
IMPLEMENTACIÓN DE PRACTICAS SOSTENIBLES: La SDA, está participando en el programa " El Distrito se Mueve Mejor",  el cual promueve la realización de un día al mes denominado "día sin carro distrital", se han enviado de manera permanente tips para motivar la participación de los funcionarios en esta actividad, se han colocado en las pantallas virtuales, se realizó taller para la elaboración de guardabarros para bicicletas en material reutilizable,  se gestionó la jornada de personalización de la tarjeta tu llave en la SDA.
Se envió por correo institucional el listado  de los usuarios frecuentes de cada mes en la SDA, se les da un incentivo a los más frecuentes y a los que vienen el día sin carro en bicicleta. 
Se realizó capacitación en el "Desarrollo de capacidades en seguridad vial" a los conductores de la SDA por parte de la SDM.
Se hizo entrega de adhesivos de publicidad institucional para los vehículos.
Se realizó seguimiento al mantenimiento realizado a la jardinera interior del primer piso  de la SDA
EN EL DESARROLLO DE ACTIVIDADES PARA EL FORTALECIMIENTO DEL CLIMA ORGANIZACIONAL Se llevaron a cabo los talleres planteados a grupos de servidores de la SDA.  Los talleres llevados a cabo fueron los siguientes: Trabajo en Equipo (19-octubre-2016 con 13 asistentes), Trabajo en equipo - estrategias para el manejo del conflicto y la negociación (21-oct-2016), Liderazgo Motivacional ( 28-oct-2016); Equipos de trabajo ( 16-nov-2016), Trabajo en Equipo (18-nov-2016); Resolución de Conflictos (9-dic-2016)
El 28 de octubre de 2016, se llevó a cabo el evento de disfraces de Halloween en coordinación con el área de comunicaciones, en el cual se premió al mejor disfraz, Entusiasta y mejor decoración. 
El día 15 de diciembre se llevó a cabo la actividad de clima organizacional cierre de gestión, incluido tres presentaciones de talentos de la SDA,
El día 22 de diciembre de 2016 se firmó el contrato No. 20161232 con la empresa Comercializadora Empresarial JC WILSON Y MARTINEZ SAS.
La Dirección de Gestión Corporativa de la Secretaría Distrital de Ambiente, tiene establecido realizar el diagnóstico de factores de riesgo Psicosocial a los servidores de la entidad, con el objetivo de generar prácticas orientadas al mejoramiento del clima organizacional mediante la prevención de riesgos psicosociales.
El día 16 de noviembre se firmó el contrato 20161107 con la caja de compensación familiar COMPENSAR, con quien se tiene programado llevar a cabo las capacitaciones. cuyo Objeto es: Prestación de servicios de Apoyo a la Gestión para desarrollar las actividades contempladas en el plan institucional de capacitación y estímulos (Bienestar e incentivos) y cierre de Gestión de la vigencia 2016 de la secretaría distrital de Ambiente.
El día 30 de diciembre se envió la presentación de la SDA en temas de inducción y re-inducción para todos los servidores, a través del correo electrónico con el siguiente enunciado: " La Secretaría Distrital de Ambiente se permite invitarlos al proceso de Inducción y re-inducción , a fin de dar inicio a integrar al nuevo servidor público hacia la cultura organizacional de la Institución, al sistema de valores de la Entidad, instruirlo acerca de la misión, visión y objetivos de la Entidad y crear sentido de pertenencia hacia la misma; proporcionándole los medios necesarios para su adopción al nuevo rol laboral. 
EN EL PROCESO DE IMPLEMENTACIÓN DEL PROGRAMA DE GESTION DOCUMENTAL: Se realizaron jornadas de capacitación cuya introducción se enfoca en la sensibilización e importancia de la gestión documental en la entidad; estas capacitaciones se desarrollaron los días: 10 de agosto, en la DCA; 29 de agosto, en DPSIA,  SPCI  y SPPA; y 23 de septiembre, en SEGAE, SER y DGA.
En el mes de octubre se diseñaron los conversatorios gerenciales de sensibilización sobre gestión documental para profesionales y directivos y se prepararon las correspondientes ayudas - memoria de presentación.
Se realizaron jornadas de capacitación teórico - práctica, orientadas al conocimiento de los procesos de gestión documental y elaboración e implementación de Tablas de Retención Documental. Estas capacitaciones se desarrollaron los días: 10 de agosto, en la DCA; 29 de agosto, en DPSIA, SPCI y SPPA; y 23 de septiembre, en SEGAE, SER y DGA. En el mes de octubre se diseñó el programa formal de capacitación en gestión documental para el personal directamente relacionado con la producción y manejo de documentos y se prepararon las correspondientes ayudas - memoria de presentación; su ejecución se realizó durante los meses de noviembre y diciembre. Se inscribieron 192 personas para recibir esa capacitación, de las cuales aproximadamente el 92% asistió con alguna frecuencia, aun cuando no a todas las sesiones, razón por la cual se entrega la correspondiente constancia a 45 de ellas.  Del total de capacitados, 83 la recibieron en el auditorio, en tanto que los restantes la recibieron directamente en sus sitios de trabajo.        
Se ha iniciado el proceso de inventario en el archivo central en donde se han identificado un total aproximado de 5300 cajas de las cuales se realizó el inventario documental de 4200 cajas lo que corresponde  aproximadamente al 79% del total del inventario del archivo central.
Lo que respecta al archivo de gestión se compone aproximadamente de 12500 cajas de las cuales se ha levantado inventario documental de 4712 cajas que corresponde aproximadamente al 37% del total del inventario de  gestión.
De ese archivo, durante los meses de julio, agosto y septiembre se levantaron los inventarios correspondientes a 1.660 cajas, que corresponden, aproximadamente, al 14% del total.
En lo que corresponde a los Archivos Centralizados Misionales de Gestión se encontró un total de 23.753 expedientes, aproximadamente equivalentes a 3.960 cajaEn el archivo de gestión del Grupo SCAVV se encontraron 500 expedientes con auto de archivo. Estos expedientes son aproximadamente equivalentes a  83 cajas de archivo X200.  En el archivo de la Subdireccion contractual se encontraron 900 cajas                        
Respecto al archivo central se logro trasladar y ubicarlo en un solo lugar el cual se encuentra ubicado en la carrera 28 No 77-23 el cual se esta adecuando para poder disponer de los archivos de acuerdo a las exigencias normativas.
De igual manera se han desarrollado actividades tendientes al cumplimiento de la meta PDD de resultado “Lograr una percepción favorable de la Coordinación Jurídica Distrital superior al 88%, a través de la emisión de conceptos jurídicos, eventos de orientación y realización estudios temas de alto impacto en el Distrito Capital”, se están ejecutando las metas proyecto de inversión “Aumentar al 90% el Direccionamiento Jurídico integral de la SDA” y “Mantener en el 82 % el éxito procesal en fallos favorables en representación de la SDA”
</t>
  </si>
  <si>
    <t>Se esta adelantando la contratacion de una Arquitecta especializada en la formulacion del PMR a fin de cumplir con el requerimiento y avanzar en el proceso de remodelacion del semisotano de la SDA
Se adelantaron los procesos de contratacion del personal  para llevar a cabo las actividades archivisticas,  se busco la manera de realizar  la mudanza de los archivos en el menor tiempo posible a fin de reducir el tiempo</t>
  </si>
  <si>
    <t>En cuanto al mejoramiento de la infraestructura fisica y dotacion y tras el proceso de solicitud de licencia, la curaduría Urbana No 5 requirió el Plan de Manejo y Regularización de la sede administrativa de la entidad, el cual al momento no se tiene.
Respecto a la implementacion del PGD, Debido a las mudanzas que se realizaron a fin de unificar la sede del archive central, fue necesario detener el trabajo archivistico, ademas de inconvenientes en la contratacion del personal de apoyo por lo que se realizo el proceso para realizar un contrato interadministarivo con 4-72 con el fin de apoyar la organizacion del archivo central, pero desafortunadamente no fue posible firmarlo por inconvenientes presentados al interior de 4-72</t>
  </si>
  <si>
    <t xml:space="preserve">infografia y plantas arquitectonicas, planos y diseños, informe de la ARL, contratos 2016132,  20161307, 20161293 - Archivo de Gestion de la DGC - PIGA, Correos entre la ARL y la SDA programando y confirmando los talleres,  carpetas de los contratos No 20161107 y No 20161232, Actas de reunion, informes de gestion y presentaciones power point 
</t>
  </si>
  <si>
    <t>Entidad</t>
  </si>
  <si>
    <t>7. SEGUIMIENTO VIGENCIA</t>
  </si>
  <si>
    <t>6, ACTUALIZACIÓN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</si>
</sst>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0.0"/>
  </numFmts>
  <fonts count="4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b/>
      <sz val="7"/>
      <name val="Arial"/>
      <family val="2"/>
    </font>
    <font>
      <sz val="7"/>
      <name val="Arial"/>
      <family val="2"/>
    </font>
    <font>
      <sz val="11"/>
      <color indexed="8"/>
      <name val="Arial"/>
      <family val="2"/>
    </font>
    <font>
      <b/>
      <sz val="12"/>
      <name val="Tahoma"/>
      <family val="2"/>
    </font>
    <font>
      <sz val="8"/>
      <color indexed="8"/>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color theme="1"/>
      <name val="Arial"/>
      <family val="2"/>
    </font>
    <font>
      <sz val="7"/>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0"/>
      <color theme="1"/>
      <name val="Arial"/>
      <family val="2"/>
    </font>
    <font>
      <b/>
      <sz val="14"/>
      <name val="Calibri"/>
      <family val="2"/>
    </font>
    <font>
      <sz val="9"/>
      <name val="Arial Narrow"/>
      <family val="2"/>
    </font>
    <font>
      <sz val="9"/>
      <color theme="1"/>
      <name val="Arial Narrow"/>
      <family val="2"/>
    </font>
    <font>
      <sz val="9"/>
      <color theme="1"/>
      <name val="Arial"/>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
      <patternFill patternType="solid">
        <fgColor indexed="65"/>
        <bgColor indexed="64"/>
      </patternFill>
    </fill>
  </fills>
  <borders count="73">
    <border>
      <left/>
      <right/>
      <top/>
      <bottom/>
      <diagonal/>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bottom style="thin"/>
    </border>
    <border>
      <left style="thin"/>
      <right style="thin"/>
      <top/>
      <bottom/>
    </border>
    <border>
      <left style="thin"/>
      <right style="medium"/>
      <top/>
      <bottom/>
    </border>
    <border>
      <left/>
      <right style="medium"/>
      <top/>
      <bottom style="medium"/>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style="thin"/>
      <right style="thin"/>
      <top style="medium"/>
      <bottom/>
    </border>
    <border>
      <left style="thin"/>
      <right/>
      <top style="medium"/>
      <bottom style="thin"/>
    </border>
    <border>
      <left style="thin"/>
      <right/>
      <top style="thin"/>
      <bottom style="medium"/>
    </border>
    <border>
      <left style="thin"/>
      <right/>
      <top/>
      <bottom style="thin"/>
    </border>
    <border>
      <left style="thin"/>
      <right style="medium"/>
      <top style="medium"/>
      <bottom style="thin"/>
    </border>
    <border>
      <left style="thin"/>
      <right style="medium"/>
      <top style="thin"/>
      <bottom/>
    </border>
    <border>
      <left style="thin"/>
      <right style="thin"/>
      <top/>
      <bottom style="medium"/>
    </border>
    <border>
      <left style="thin"/>
      <right style="medium"/>
      <top/>
      <bottom style="medium"/>
    </border>
    <border>
      <left/>
      <right style="thin"/>
      <top style="thin"/>
      <bottom style="medium"/>
    </border>
    <border>
      <left style="medium"/>
      <right style="medium"/>
      <top/>
      <bottom style="medium"/>
    </border>
    <border>
      <left style="medium"/>
      <right style="medium"/>
      <top style="medium"/>
      <bottom style="medium"/>
    </border>
    <border>
      <left/>
      <right style="thin"/>
      <top/>
      <bottom style="medium"/>
    </border>
    <border>
      <left style="medium"/>
      <right style="medium"/>
      <top/>
      <bottom/>
    </border>
    <border>
      <left style="thin"/>
      <right style="medium"/>
      <top style="thin"/>
      <bottom style="medium"/>
    </border>
    <border>
      <left style="thin"/>
      <right style="medium"/>
      <top/>
      <bottom style="thin"/>
    </border>
    <border>
      <left style="thin"/>
      <right/>
      <top style="thin"/>
      <bottom style="thin"/>
    </border>
    <border>
      <left style="thin"/>
      <right style="medium"/>
      <top style="thin"/>
      <bottom style="thin"/>
    </border>
    <border>
      <left style="medium"/>
      <right style="thin"/>
      <top/>
      <bottom/>
    </border>
    <border>
      <left/>
      <right style="thin"/>
      <top/>
      <bottom/>
    </border>
    <border>
      <left style="thin"/>
      <right/>
      <top/>
      <bottom/>
    </border>
    <border>
      <left style="medium"/>
      <right style="thin"/>
      <top style="medium"/>
      <bottom style="thin"/>
    </border>
    <border>
      <left style="medium"/>
      <right style="medium"/>
      <top/>
      <bottom style="thin"/>
    </border>
    <border>
      <left style="medium"/>
      <right style="medium"/>
      <top style="medium"/>
      <botto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medium"/>
      <top style="thin"/>
      <bottom style="thin"/>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style="medium"/>
    </border>
    <border>
      <left style="thin"/>
      <right style="medium"/>
      <top style="medium"/>
      <bottom/>
    </border>
    <border>
      <left style="medium"/>
      <right style="thin"/>
      <top style="thin"/>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style="medium"/>
      <right/>
      <top style="medium"/>
      <bottom style="thin"/>
    </border>
    <border>
      <left style="medium"/>
      <right/>
      <top style="thin"/>
      <bottom style="medium"/>
    </border>
    <border>
      <left/>
      <right style="medium"/>
      <top style="medium"/>
      <bottom/>
    </border>
    <border>
      <left/>
      <right style="medium"/>
      <top style="thin"/>
      <bottom/>
    </border>
    <border>
      <left/>
      <right style="medium"/>
      <top/>
      <bottom style="thin"/>
    </border>
    <border>
      <left style="medium"/>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524">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21"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22"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10" fontId="23"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22"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10" fontId="24" fillId="2" borderId="1" xfId="35" applyNumberFormat="1" applyFont="1" applyFill="1" applyBorder="1" applyAlignment="1">
      <alignment horizontal="center" vertical="center" wrapText="1"/>
      <protection/>
    </xf>
    <xf numFmtId="10" fontId="24" fillId="2" borderId="2" xfId="35" applyNumberFormat="1" applyFont="1" applyFill="1" applyBorder="1" applyAlignment="1">
      <alignment horizontal="center" vertical="center" wrapText="1"/>
      <protection/>
    </xf>
    <xf numFmtId="0" fontId="0" fillId="0" borderId="0" xfId="0" applyFill="1" applyAlignment="1">
      <alignment horizontal="center"/>
    </xf>
    <xf numFmtId="0" fontId="0" fillId="0" borderId="0" xfId="0" applyFill="1" applyAlignment="1">
      <alignment horizontal="center"/>
    </xf>
    <xf numFmtId="0" fontId="3" fillId="4" borderId="3" xfId="35" applyFont="1" applyFill="1" applyBorder="1" applyAlignment="1">
      <alignment horizontal="left" vertical="center" wrapText="1"/>
      <protection/>
    </xf>
    <xf numFmtId="170" fontId="26" fillId="5" borderId="1" xfId="0" applyNumberFormat="1" applyFont="1" applyFill="1" applyBorder="1" applyAlignment="1">
      <alignment vertical="center"/>
    </xf>
    <xf numFmtId="170" fontId="26" fillId="6" borderId="4" xfId="0" applyNumberFormat="1" applyFont="1" applyFill="1" applyBorder="1" applyAlignment="1">
      <alignment vertical="center"/>
    </xf>
    <xf numFmtId="0" fontId="0" fillId="0" borderId="5" xfId="0" applyFill="1" applyBorder="1"/>
    <xf numFmtId="0" fontId="0" fillId="0" borderId="6" xfId="0" applyFill="1" applyBorder="1"/>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0" fillId="0" borderId="0" xfId="43"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3" applyFont="1" applyBorder="1" applyAlignment="1">
      <alignment vertical="center" wrapText="1"/>
      <protection/>
    </xf>
    <xf numFmtId="0" fontId="11" fillId="0" borderId="0" xfId="43" applyFont="1" applyBorder="1" applyAlignment="1">
      <alignment vertical="center" wrapText="1"/>
      <protection/>
    </xf>
    <xf numFmtId="0" fontId="11" fillId="0" borderId="0" xfId="38" applyFont="1" applyBorder="1" applyAlignment="1">
      <alignment vertical="center" wrapText="1"/>
      <protection/>
    </xf>
    <xf numFmtId="3" fontId="19" fillId="2" borderId="3" xfId="38" applyNumberFormat="1" applyFont="1" applyFill="1" applyBorder="1" applyAlignment="1">
      <alignment horizontal="center" vertical="center" wrapText="1"/>
      <protection/>
    </xf>
    <xf numFmtId="0" fontId="1" fillId="7" borderId="0" xfId="38" applyFill="1">
      <alignment/>
      <protection/>
    </xf>
    <xf numFmtId="0" fontId="1" fillId="7" borderId="0" xfId="38" applyFill="1" applyBorder="1">
      <alignment/>
      <protection/>
    </xf>
    <xf numFmtId="173" fontId="1" fillId="0" borderId="0" xfId="38" applyNumberFormat="1">
      <alignment/>
      <protection/>
    </xf>
    <xf numFmtId="165" fontId="1" fillId="0" borderId="0" xfId="24" applyFont="1" applyBorder="1"/>
    <xf numFmtId="165" fontId="1" fillId="0" borderId="0" xfId="38" applyNumberFormat="1" applyBorder="1">
      <alignment/>
      <protection/>
    </xf>
    <xf numFmtId="0" fontId="1" fillId="0" borderId="0" xfId="38" applyAlignment="1">
      <alignment/>
      <protection/>
    </xf>
    <xf numFmtId="0" fontId="1" fillId="2" borderId="0" xfId="38" applyFill="1" applyBorder="1">
      <alignment/>
      <protection/>
    </xf>
    <xf numFmtId="0" fontId="1" fillId="2" borderId="0" xfId="38" applyFill="1" applyBorder="1" applyAlignment="1">
      <alignment wrapText="1"/>
      <protection/>
    </xf>
    <xf numFmtId="165" fontId="1" fillId="2" borderId="0" xfId="24" applyFont="1" applyFill="1" applyBorder="1"/>
    <xf numFmtId="0" fontId="1" fillId="2" borderId="0" xfId="38" applyFill="1" applyBorder="1" applyAlignment="1">
      <alignment vertical="center" wrapText="1"/>
      <protection/>
    </xf>
    <xf numFmtId="0" fontId="32" fillId="0" borderId="0" xfId="0" applyFont="1" applyFill="1" applyAlignment="1">
      <alignment horizontal="center" vertical="center"/>
    </xf>
    <xf numFmtId="0" fontId="5" fillId="2" borderId="7"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33" fillId="2" borderId="7" xfId="0" applyFont="1" applyFill="1" applyBorder="1"/>
    <xf numFmtId="0" fontId="33" fillId="2" borderId="0" xfId="0" applyFont="1" applyFill="1" applyBorder="1"/>
    <xf numFmtId="0" fontId="33" fillId="2" borderId="0" xfId="0" applyFont="1" applyFill="1" applyBorder="1" applyAlignment="1">
      <alignment horizontal="center"/>
    </xf>
    <xf numFmtId="0" fontId="33" fillId="2" borderId="8" xfId="0" applyFont="1" applyFill="1" applyBorder="1"/>
    <xf numFmtId="0" fontId="16" fillId="6" borderId="1"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10" fontId="28" fillId="6" borderId="0" xfId="40" applyNumberFormat="1" applyFont="1" applyFill="1" applyBorder="1" applyAlignment="1">
      <alignment/>
    </xf>
    <xf numFmtId="0" fontId="28" fillId="6" borderId="0" xfId="0" applyFont="1" applyFill="1" applyBorder="1" applyAlignment="1">
      <alignment/>
    </xf>
    <xf numFmtId="0" fontId="29" fillId="6" borderId="0" xfId="0" applyFont="1" applyFill="1" applyBorder="1" applyAlignment="1">
      <alignment/>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xf>
    <xf numFmtId="174" fontId="7" fillId="0" borderId="10" xfId="22" applyNumberFormat="1" applyFont="1" applyBorder="1" applyAlignment="1">
      <alignment vertical="center"/>
    </xf>
    <xf numFmtId="174" fontId="7" fillId="0" borderId="10" xfId="22" applyNumberFormat="1" applyFont="1" applyBorder="1" applyAlignment="1">
      <alignment horizontal="left" vertical="center"/>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29" fillId="6" borderId="8" xfId="0" applyFont="1" applyFill="1" applyBorder="1" applyAlignment="1">
      <alignment/>
    </xf>
    <xf numFmtId="0" fontId="28" fillId="6" borderId="6" xfId="0" applyFont="1" applyFill="1" applyBorder="1" applyAlignment="1">
      <alignment/>
    </xf>
    <xf numFmtId="0" fontId="29" fillId="6" borderId="6" xfId="0" applyFont="1" applyFill="1" applyBorder="1" applyAlignment="1">
      <alignment/>
    </xf>
    <xf numFmtId="0" fontId="10" fillId="6" borderId="12" xfId="0" applyFont="1" applyFill="1" applyBorder="1" applyAlignment="1">
      <alignment horizontal="right"/>
    </xf>
    <xf numFmtId="0" fontId="3" fillId="4" borderId="2" xfId="35" applyFont="1" applyFill="1" applyBorder="1" applyAlignment="1">
      <alignment horizontal="left" vertical="center" wrapText="1"/>
      <protection/>
    </xf>
    <xf numFmtId="170" fontId="26" fillId="5" borderId="9" xfId="0" applyNumberFormat="1" applyFont="1" applyFill="1" applyBorder="1" applyAlignment="1">
      <alignment vertical="center"/>
    </xf>
    <xf numFmtId="10" fontId="24" fillId="2" borderId="9" xfId="35" applyNumberFormat="1" applyFont="1" applyFill="1" applyBorder="1" applyAlignment="1">
      <alignment horizontal="center" vertical="center" wrapText="1"/>
      <protection/>
    </xf>
    <xf numFmtId="43"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0" fontId="1" fillId="6" borderId="6" xfId="38" applyFill="1" applyBorder="1">
      <alignment/>
      <protection/>
    </xf>
    <xf numFmtId="10" fontId="10" fillId="2" borderId="0" xfId="35" applyNumberFormat="1" applyFont="1" applyFill="1" applyBorder="1" applyAlignment="1">
      <alignment horizontal="center" vertical="center"/>
      <protection/>
    </xf>
    <xf numFmtId="0" fontId="7" fillId="0" borderId="10" xfId="0" applyFont="1" applyBorder="1" applyAlignment="1">
      <alignment horizontal="justify" vertical="center"/>
    </xf>
    <xf numFmtId="0" fontId="16" fillId="6" borderId="13" xfId="0" applyFont="1" applyFill="1" applyBorder="1" applyAlignment="1" applyProtection="1">
      <alignment horizontal="left" vertical="center" wrapText="1"/>
      <protection locked="0"/>
    </xf>
    <xf numFmtId="0" fontId="16" fillId="6" borderId="14" xfId="0" applyFont="1" applyFill="1" applyBorder="1" applyAlignment="1" applyProtection="1">
      <alignment horizontal="left" vertical="center" wrapText="1"/>
      <protection locked="0"/>
    </xf>
    <xf numFmtId="9" fontId="16" fillId="6" borderId="1" xfId="4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6" fillId="6" borderId="13" xfId="40" applyFont="1" applyFill="1" applyBorder="1" applyAlignment="1" applyProtection="1">
      <alignment horizontal="left" vertical="center" wrapText="1"/>
      <protection locked="0"/>
    </xf>
    <xf numFmtId="9" fontId="16" fillId="6" borderId="15" xfId="40" applyFont="1" applyFill="1" applyBorder="1" applyAlignment="1" applyProtection="1">
      <alignment horizontal="left" vertical="center" wrapText="1"/>
      <protection locked="0"/>
    </xf>
    <xf numFmtId="2" fontId="16" fillId="6" borderId="13"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6" fillId="6" borderId="16" xfId="0" applyFont="1" applyFill="1" applyBorder="1" applyAlignment="1" applyProtection="1">
      <alignment horizontal="left" vertical="center" wrapText="1"/>
      <protection locked="0"/>
    </xf>
    <xf numFmtId="0" fontId="16" fillId="6" borderId="17" xfId="0" applyFont="1" applyFill="1" applyBorder="1" applyAlignment="1" applyProtection="1">
      <alignment horizontal="left" vertical="center" wrapText="1"/>
      <protection locked="0"/>
    </xf>
    <xf numFmtId="0" fontId="16" fillId="6" borderId="18" xfId="0" applyFont="1" applyFill="1" applyBorder="1" applyAlignment="1" applyProtection="1">
      <alignment horizontal="left" vertical="center" wrapText="1"/>
      <protection locked="0"/>
    </xf>
    <xf numFmtId="9" fontId="16" fillId="6" borderId="3" xfId="40" applyFont="1" applyFill="1" applyBorder="1" applyAlignment="1" applyProtection="1">
      <alignment horizontal="left" vertical="center" wrapText="1"/>
      <protection locked="0"/>
    </xf>
    <xf numFmtId="2" fontId="16" fillId="6" borderId="3" xfId="0" applyNumberFormat="1" applyFont="1" applyFill="1" applyBorder="1" applyAlignment="1" applyProtection="1">
      <alignment horizontal="left" vertical="center" wrapText="1"/>
      <protection locked="0"/>
    </xf>
    <xf numFmtId="9" fontId="3" fillId="2" borderId="9" xfId="40" applyFont="1" applyFill="1" applyBorder="1" applyAlignment="1">
      <alignment horizontal="center" vertical="center" wrapText="1"/>
    </xf>
    <xf numFmtId="9" fontId="1" fillId="2" borderId="9" xfId="40" applyFont="1" applyFill="1" applyBorder="1" applyAlignment="1">
      <alignment horizontal="center" vertical="center" wrapText="1"/>
    </xf>
    <xf numFmtId="9" fontId="34" fillId="2" borderId="9" xfId="40" applyFont="1" applyFill="1" applyBorder="1" applyAlignment="1">
      <alignment horizontal="center" vertical="center"/>
    </xf>
    <xf numFmtId="37" fontId="31" fillId="2" borderId="3" xfId="28" applyNumberFormat="1" applyFont="1" applyFill="1" applyBorder="1" applyAlignment="1">
      <alignment horizontal="center" vertical="center"/>
    </xf>
    <xf numFmtId="37" fontId="35" fillId="2" borderId="3" xfId="28" applyNumberFormat="1" applyFont="1" applyFill="1" applyBorder="1" applyAlignment="1">
      <alignment horizontal="center" vertical="center"/>
    </xf>
    <xf numFmtId="174" fontId="34" fillId="2" borderId="3" xfId="22" applyNumberFormat="1" applyFont="1" applyFill="1" applyBorder="1" applyAlignment="1">
      <alignment horizontal="center" vertical="center"/>
    </xf>
    <xf numFmtId="9" fontId="31" fillId="2" borderId="3" xfId="40" applyFont="1" applyFill="1" applyBorder="1" applyAlignment="1">
      <alignment horizontal="center" vertical="center"/>
    </xf>
    <xf numFmtId="9" fontId="35" fillId="2" borderId="3" xfId="40" applyFont="1" applyFill="1" applyBorder="1" applyAlignment="1">
      <alignment horizontal="right" vertical="center"/>
    </xf>
    <xf numFmtId="9" fontId="34" fillId="2" borderId="3" xfId="40" applyFont="1" applyFill="1" applyBorder="1" applyAlignment="1">
      <alignment horizontal="center" vertical="center"/>
    </xf>
    <xf numFmtId="2" fontId="31" fillId="2" borderId="3" xfId="28" applyNumberFormat="1" applyFont="1" applyFill="1" applyBorder="1" applyAlignment="1">
      <alignment horizontal="center" vertical="center"/>
    </xf>
    <xf numFmtId="2" fontId="35" fillId="2" borderId="3" xfId="0" applyNumberFormat="1" applyFont="1" applyFill="1" applyBorder="1" applyAlignment="1">
      <alignment horizontal="right" vertical="center"/>
    </xf>
    <xf numFmtId="2" fontId="34" fillId="2" borderId="3" xfId="22" applyNumberFormat="1" applyFont="1" applyFill="1" applyBorder="1" applyAlignment="1">
      <alignment horizontal="center" vertical="center"/>
    </xf>
    <xf numFmtId="2" fontId="34" fillId="2" borderId="3" xfId="0" applyNumberFormat="1" applyFont="1" applyFill="1" applyBorder="1" applyAlignment="1">
      <alignment horizontal="center" vertical="center"/>
    </xf>
    <xf numFmtId="9" fontId="3" fillId="2" borderId="3" xfId="40" applyFont="1" applyFill="1" applyBorder="1" applyAlignment="1">
      <alignment horizontal="center" vertical="center" wrapText="1"/>
    </xf>
    <xf numFmtId="9" fontId="1" fillId="2" borderId="3" xfId="40" applyFont="1" applyFill="1" applyBorder="1" applyAlignment="1">
      <alignment horizontal="center" vertical="center" wrapText="1"/>
    </xf>
    <xf numFmtId="37" fontId="31" fillId="2" borderId="4" xfId="28" applyNumberFormat="1" applyFont="1" applyFill="1" applyBorder="1" applyAlignment="1">
      <alignment horizontal="center" vertical="center"/>
    </xf>
    <xf numFmtId="3" fontId="3" fillId="2" borderId="19"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7" fontId="31" fillId="2" borderId="14" xfId="28" applyNumberFormat="1" applyFont="1" applyFill="1" applyBorder="1" applyAlignment="1">
      <alignment horizontal="center" vertical="center"/>
    </xf>
    <xf numFmtId="3" fontId="3" fillId="2" borderId="1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35" fillId="2" borderId="3" xfId="0" applyFont="1" applyFill="1" applyBorder="1" applyAlignment="1">
      <alignment horizontal="right" vertical="center"/>
    </xf>
    <xf numFmtId="169" fontId="35" fillId="2" borderId="3" xfId="0" applyNumberFormat="1" applyFont="1" applyFill="1" applyBorder="1" applyAlignment="1">
      <alignment horizontal="right" vertical="center"/>
    </xf>
    <xf numFmtId="3" fontId="3" fillId="2" borderId="13" xfId="29" applyNumberFormat="1" applyFont="1" applyFill="1" applyBorder="1" applyAlignment="1">
      <alignment horizontal="center" vertical="center" wrapText="1"/>
    </xf>
    <xf numFmtId="3" fontId="1" fillId="2" borderId="3" xfId="29" applyNumberFormat="1" applyFont="1" applyFill="1" applyBorder="1" applyAlignment="1">
      <alignment horizontal="center" vertical="center" wrapText="1"/>
    </xf>
    <xf numFmtId="37" fontId="31" fillId="2" borderId="1" xfId="28" applyNumberFormat="1" applyFont="1" applyFill="1" applyBorder="1" applyAlignment="1">
      <alignment horizontal="center" vertical="center"/>
    </xf>
    <xf numFmtId="174" fontId="36" fillId="2" borderId="3" xfId="22" applyNumberFormat="1" applyFont="1" applyFill="1" applyBorder="1" applyAlignment="1">
      <alignment horizontal="center" vertical="center"/>
    </xf>
    <xf numFmtId="37" fontId="31" fillId="2" borderId="2" xfId="28" applyNumberFormat="1" applyFont="1" applyFill="1" applyBorder="1" applyAlignment="1">
      <alignment horizontal="center" vertical="center"/>
    </xf>
    <xf numFmtId="174" fontId="36" fillId="2" borderId="2" xfId="22" applyNumberFormat="1" applyFont="1" applyFill="1" applyBorder="1" applyAlignment="1">
      <alignment horizontal="center" vertical="center"/>
    </xf>
    <xf numFmtId="9" fontId="31" fillId="2" borderId="1" xfId="40" applyFont="1" applyFill="1" applyBorder="1" applyAlignment="1">
      <alignment horizontal="center" vertical="center"/>
    </xf>
    <xf numFmtId="170" fontId="31" fillId="2" borderId="1" xfId="40" applyNumberFormat="1" applyFont="1" applyFill="1" applyBorder="1" applyAlignment="1">
      <alignment horizontal="center" vertical="center"/>
    </xf>
    <xf numFmtId="9" fontId="36" fillId="2" borderId="1" xfId="40" applyFont="1" applyFill="1" applyBorder="1" applyAlignment="1">
      <alignment horizontal="center" vertical="center"/>
    </xf>
    <xf numFmtId="37" fontId="36" fillId="0" borderId="0" xfId="0" applyNumberFormat="1" applyFont="1" applyFill="1" applyAlignment="1">
      <alignment horizontal="center" vertical="center"/>
    </xf>
    <xf numFmtId="37" fontId="3" fillId="2" borderId="3" xfId="29" applyNumberFormat="1" applyFont="1" applyFill="1" applyBorder="1" applyAlignment="1">
      <alignment horizontal="center" vertical="center"/>
    </xf>
    <xf numFmtId="9" fontId="36" fillId="2" borderId="3" xfId="40" applyFont="1" applyFill="1" applyBorder="1" applyAlignment="1">
      <alignment horizontal="center" vertical="center"/>
    </xf>
    <xf numFmtId="9" fontId="3" fillId="0" borderId="1" xfId="40" applyFont="1" applyFill="1" applyBorder="1" applyAlignment="1">
      <alignment horizontal="center" vertical="center" wrapText="1"/>
    </xf>
    <xf numFmtId="9" fontId="1" fillId="0" borderId="1" xfId="40" applyFont="1" applyFill="1" applyBorder="1" applyAlignment="1">
      <alignment horizontal="center" vertical="center" wrapText="1"/>
    </xf>
    <xf numFmtId="9" fontId="34" fillId="0" borderId="1" xfId="40" applyFont="1" applyFill="1" applyBorder="1" applyAlignment="1">
      <alignment horizontal="center" vertical="center"/>
    </xf>
    <xf numFmtId="37" fontId="36" fillId="0" borderId="3" xfId="0" applyNumberFormat="1" applyFont="1" applyFill="1" applyBorder="1" applyAlignment="1">
      <alignment horizontal="center" vertical="center"/>
    </xf>
    <xf numFmtId="174" fontId="34" fillId="0" borderId="3" xfId="22" applyNumberFormat="1" applyFont="1" applyFill="1" applyBorder="1" applyAlignment="1">
      <alignment horizontal="center" vertical="center"/>
    </xf>
    <xf numFmtId="9" fontId="3" fillId="0" borderId="9" xfId="40" applyFont="1" applyFill="1" applyBorder="1" applyAlignment="1">
      <alignment horizontal="center" vertical="center" wrapText="1"/>
    </xf>
    <xf numFmtId="37" fontId="36" fillId="0" borderId="9" xfId="0" applyNumberFormat="1" applyFont="1" applyFill="1" applyBorder="1" applyAlignment="1">
      <alignment horizontal="center" vertical="center"/>
    </xf>
    <xf numFmtId="3" fontId="1" fillId="2" borderId="9" xfId="29" applyNumberFormat="1" applyFont="1" applyFill="1" applyBorder="1" applyAlignment="1">
      <alignment horizontal="center" vertical="center" wrapText="1"/>
    </xf>
    <xf numFmtId="174" fontId="34" fillId="2" borderId="3" xfId="0" applyNumberFormat="1" applyFont="1" applyFill="1" applyBorder="1" applyAlignment="1">
      <alignment horizontal="center"/>
    </xf>
    <xf numFmtId="3" fontId="3" fillId="8" borderId="2" xfId="0" applyNumberFormat="1" applyFont="1" applyFill="1" applyBorder="1" applyAlignment="1">
      <alignment horizontal="center" vertical="center" wrapText="1"/>
    </xf>
    <xf numFmtId="0" fontId="14" fillId="4" borderId="4" xfId="35" applyFont="1" applyFill="1" applyBorder="1" applyAlignment="1">
      <alignment horizontal="center" vertical="center" textRotation="180" wrapText="1"/>
      <protection/>
    </xf>
    <xf numFmtId="10" fontId="1" fillId="4" borderId="4" xfId="35" applyNumberFormat="1" applyFont="1" applyFill="1" applyBorder="1" applyAlignment="1">
      <alignment horizontal="center" vertical="center" wrapText="1"/>
      <protection/>
    </xf>
    <xf numFmtId="0" fontId="3" fillId="4" borderId="4" xfId="35" applyFont="1" applyFill="1" applyBorder="1" applyAlignment="1">
      <alignment horizontal="center" vertical="center" wrapText="1"/>
      <protection/>
    </xf>
    <xf numFmtId="170" fontId="27" fillId="2" borderId="20" xfId="0" applyNumberFormat="1" applyFont="1" applyFill="1" applyBorder="1" applyAlignment="1">
      <alignment horizontal="center" vertical="center"/>
    </xf>
    <xf numFmtId="170" fontId="11" fillId="2" borderId="20" xfId="0" applyNumberFormat="1" applyFont="1" applyFill="1" applyBorder="1" applyAlignment="1">
      <alignment horizontal="center" vertical="center"/>
    </xf>
    <xf numFmtId="10" fontId="25" fillId="2" borderId="1" xfId="35" applyNumberFormat="1" applyFont="1" applyFill="1" applyBorder="1" applyAlignment="1">
      <alignment horizontal="center" vertical="center" wrapText="1"/>
      <protection/>
    </xf>
    <xf numFmtId="170" fontId="38" fillId="5" borderId="21" xfId="0" applyNumberFormat="1" applyFont="1" applyFill="1" applyBorder="1" applyAlignment="1">
      <alignment vertical="center"/>
    </xf>
    <xf numFmtId="170" fontId="26" fillId="6" borderId="2" xfId="0" applyNumberFormat="1" applyFont="1" applyFill="1" applyBorder="1" applyAlignment="1">
      <alignment vertical="center"/>
    </xf>
    <xf numFmtId="170" fontId="27" fillId="2" borderId="2" xfId="0" applyNumberFormat="1" applyFont="1" applyFill="1" applyBorder="1" applyAlignment="1">
      <alignment horizontal="center" vertical="center"/>
    </xf>
    <xf numFmtId="170" fontId="11" fillId="2" borderId="2" xfId="0" applyNumberFormat="1" applyFont="1" applyFill="1" applyBorder="1" applyAlignment="1">
      <alignment horizontal="center" vertical="center"/>
    </xf>
    <xf numFmtId="170" fontId="38" fillId="6" borderId="22" xfId="0" applyNumberFormat="1" applyFont="1" applyFill="1" applyBorder="1" applyAlignment="1">
      <alignment vertical="center"/>
    </xf>
    <xf numFmtId="170" fontId="27" fillId="2" borderId="9" xfId="0" applyNumberFormat="1" applyFont="1" applyFill="1" applyBorder="1" applyAlignment="1">
      <alignment horizontal="center" vertical="center"/>
    </xf>
    <xf numFmtId="170" fontId="11" fillId="2" borderId="9" xfId="0" applyNumberFormat="1" applyFont="1" applyFill="1" applyBorder="1" applyAlignment="1">
      <alignment horizontal="center" vertical="center"/>
    </xf>
    <xf numFmtId="170" fontId="38" fillId="5" borderId="23" xfId="0" applyNumberFormat="1" applyFont="1" applyFill="1" applyBorder="1" applyAlignment="1">
      <alignment vertical="center"/>
    </xf>
    <xf numFmtId="9" fontId="38" fillId="5" borderId="23" xfId="0" applyNumberFormat="1" applyFont="1" applyFill="1" applyBorder="1" applyAlignment="1">
      <alignment vertical="center"/>
    </xf>
    <xf numFmtId="170" fontId="27" fillId="2"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170" fontId="38" fillId="5" borderId="24" xfId="0" applyNumberFormat="1" applyFont="1" applyFill="1" applyBorder="1" applyAlignment="1">
      <alignment vertical="center"/>
    </xf>
    <xf numFmtId="170" fontId="27" fillId="2" borderId="4" xfId="0" applyNumberFormat="1" applyFont="1" applyFill="1" applyBorder="1" applyAlignment="1">
      <alignment horizontal="center" vertical="center"/>
    </xf>
    <xf numFmtId="170" fontId="11" fillId="2" borderId="4" xfId="0" applyNumberFormat="1" applyFont="1" applyFill="1" applyBorder="1" applyAlignment="1">
      <alignment horizontal="center" vertical="center"/>
    </xf>
    <xf numFmtId="10" fontId="24" fillId="2" borderId="4" xfId="35" applyNumberFormat="1" applyFont="1" applyFill="1" applyBorder="1" applyAlignment="1">
      <alignment horizontal="center" vertical="center" wrapText="1"/>
      <protection/>
    </xf>
    <xf numFmtId="170" fontId="38" fillId="6" borderId="25" xfId="0" applyNumberFormat="1" applyFont="1" applyFill="1" applyBorder="1" applyAlignment="1">
      <alignment vertical="center"/>
    </xf>
    <xf numFmtId="9" fontId="11" fillId="2" borderId="1" xfId="44" applyFont="1" applyFill="1" applyBorder="1" applyAlignment="1">
      <alignment horizontal="center" vertical="center"/>
    </xf>
    <xf numFmtId="9" fontId="11" fillId="2" borderId="2" xfId="44" applyFont="1" applyFill="1" applyBorder="1" applyAlignment="1">
      <alignment horizontal="center" vertical="center"/>
    </xf>
    <xf numFmtId="9" fontId="11" fillId="2" borderId="4" xfId="44" applyFont="1" applyFill="1" applyBorder="1" applyAlignment="1">
      <alignment horizontal="center" vertical="center"/>
    </xf>
    <xf numFmtId="170" fontId="16" fillId="2" borderId="2" xfId="0" applyNumberFormat="1" applyFont="1" applyFill="1" applyBorder="1" applyAlignment="1">
      <alignment horizontal="center" vertical="center"/>
    </xf>
    <xf numFmtId="170" fontId="38" fillId="0" borderId="2" xfId="0" applyNumberFormat="1" applyFont="1" applyFill="1" applyBorder="1" applyAlignment="1">
      <alignment horizontal="center" vertical="center"/>
    </xf>
    <xf numFmtId="170" fontId="3" fillId="4" borderId="26" xfId="44" applyNumberFormat="1" applyFont="1" applyFill="1" applyBorder="1" applyAlignment="1">
      <alignment horizontal="center" vertical="center" wrapText="1"/>
    </xf>
    <xf numFmtId="0" fontId="3" fillId="4" borderId="27" xfId="35" applyFont="1" applyFill="1" applyBorder="1" applyAlignment="1">
      <alignment horizontal="center" vertical="center" wrapText="1"/>
      <protection/>
    </xf>
    <xf numFmtId="170" fontId="38" fillId="0" borderId="3" xfId="0" applyNumberFormat="1" applyFont="1" applyFill="1" applyBorder="1" applyAlignment="1">
      <alignment horizontal="center" vertical="center"/>
    </xf>
    <xf numFmtId="10" fontId="39" fillId="0" borderId="4" xfId="35" applyNumberFormat="1" applyFont="1" applyFill="1" applyBorder="1" applyAlignment="1">
      <alignment horizontal="center" vertical="center" wrapText="1"/>
      <protection/>
    </xf>
    <xf numFmtId="10" fontId="39" fillId="0" borderId="2" xfId="35" applyNumberFormat="1" applyFont="1" applyFill="1" applyBorder="1" applyAlignment="1">
      <alignment horizontal="center" vertical="center" wrapText="1"/>
      <protection/>
    </xf>
    <xf numFmtId="170" fontId="38" fillId="0" borderId="3" xfId="0" applyNumberFormat="1" applyFont="1" applyFill="1" applyBorder="1" applyAlignment="1">
      <alignment vertical="center"/>
    </xf>
    <xf numFmtId="170" fontId="38" fillId="0" borderId="1" xfId="0" applyNumberFormat="1" applyFont="1" applyFill="1" applyBorder="1" applyAlignment="1">
      <alignment vertical="center"/>
    </xf>
    <xf numFmtId="3" fontId="19" fillId="2" borderId="28" xfId="38" applyNumberFormat="1" applyFont="1" applyFill="1" applyBorder="1" applyAlignment="1">
      <alignment horizontal="center" vertical="center" wrapText="1"/>
      <protection/>
    </xf>
    <xf numFmtId="0" fontId="19" fillId="6" borderId="29" xfId="38" applyFont="1" applyFill="1" applyBorder="1" applyAlignment="1">
      <alignment horizontal="center" vertical="center" wrapText="1"/>
      <protection/>
    </xf>
    <xf numFmtId="0" fontId="19" fillId="6" borderId="30" xfId="38" applyFont="1" applyFill="1" applyBorder="1" applyAlignment="1">
      <alignment horizontal="center" vertical="center" wrapText="1"/>
      <protection/>
    </xf>
    <xf numFmtId="3" fontId="19" fillId="2" borderId="31" xfId="38" applyNumberFormat="1" applyFont="1" applyFill="1" applyBorder="1" applyAlignment="1">
      <alignment horizontal="center" vertical="center" wrapText="1"/>
      <protection/>
    </xf>
    <xf numFmtId="0" fontId="19" fillId="6" borderId="32" xfId="38" applyFont="1" applyFill="1" applyBorder="1" applyAlignment="1">
      <alignment horizontal="center" vertical="center" wrapText="1"/>
      <protection/>
    </xf>
    <xf numFmtId="3" fontId="19" fillId="2" borderId="33" xfId="38" applyNumberFormat="1" applyFont="1" applyFill="1" applyBorder="1" applyAlignment="1">
      <alignment horizontal="center" vertical="center" wrapText="1"/>
      <protection/>
    </xf>
    <xf numFmtId="3" fontId="19" fillId="2" borderId="2" xfId="38" applyNumberFormat="1" applyFont="1" applyFill="1" applyBorder="1" applyAlignment="1">
      <alignment horizontal="center" vertical="center" wrapText="1"/>
      <protection/>
    </xf>
    <xf numFmtId="168" fontId="19" fillId="6" borderId="22" xfId="38" applyNumberFormat="1" applyFont="1" applyFill="1" applyBorder="1" applyAlignment="1">
      <alignment vertical="center" wrapText="1"/>
      <protection/>
    </xf>
    <xf numFmtId="9" fontId="19" fillId="2" borderId="34" xfId="44" applyFont="1" applyFill="1" applyBorder="1" applyAlignment="1">
      <alignment horizontal="center" vertical="center" wrapText="1"/>
    </xf>
    <xf numFmtId="9" fontId="19" fillId="2" borderId="9" xfId="44" applyFont="1" applyFill="1" applyBorder="1" applyAlignment="1">
      <alignment horizontal="center" vertical="center" wrapText="1"/>
    </xf>
    <xf numFmtId="168" fontId="19" fillId="6" borderId="35" xfId="38" applyNumberFormat="1" applyFont="1" applyFill="1" applyBorder="1" applyAlignment="1">
      <alignment horizontal="left" vertical="center" wrapText="1"/>
      <protection/>
    </xf>
    <xf numFmtId="3" fontId="19" fillId="2" borderId="36" xfId="38" applyNumberFormat="1" applyFont="1" applyFill="1" applyBorder="1" applyAlignment="1">
      <alignment horizontal="center" vertical="center" wrapText="1"/>
      <protection/>
    </xf>
    <xf numFmtId="9" fontId="19" fillId="2" borderId="24" xfId="44" applyFont="1" applyFill="1" applyBorder="1" applyAlignment="1">
      <alignment horizontal="center" vertical="center" wrapText="1"/>
    </xf>
    <xf numFmtId="0" fontId="19" fillId="6" borderId="23" xfId="38" applyFont="1" applyFill="1" applyBorder="1" applyAlignment="1">
      <alignment horizontal="left" vertical="center" wrapText="1"/>
      <protection/>
    </xf>
    <xf numFmtId="175" fontId="19" fillId="2" borderId="27" xfId="44" applyNumberFormat="1" applyFont="1" applyFill="1" applyBorder="1" applyAlignment="1">
      <alignment horizontal="center" vertical="center" wrapText="1"/>
    </xf>
    <xf numFmtId="175" fontId="19" fillId="2" borderId="26" xfId="44" applyNumberFormat="1" applyFont="1" applyFill="1" applyBorder="1" applyAlignment="1">
      <alignment horizontal="center" vertical="center" wrapText="1"/>
    </xf>
    <xf numFmtId="175" fontId="19" fillId="2" borderId="24" xfId="44" applyNumberFormat="1" applyFont="1" applyFill="1" applyBorder="1" applyAlignment="1">
      <alignment horizontal="center" vertical="center" wrapText="1"/>
    </xf>
    <xf numFmtId="175" fontId="19" fillId="2" borderId="34" xfId="44" applyNumberFormat="1" applyFont="1" applyFill="1" applyBorder="1" applyAlignment="1">
      <alignment horizontal="center" vertical="center" wrapText="1"/>
    </xf>
    <xf numFmtId="175" fontId="19" fillId="2" borderId="9" xfId="44" applyNumberFormat="1" applyFont="1" applyFill="1" applyBorder="1" applyAlignment="1">
      <alignment horizontal="center" vertical="center" wrapText="1"/>
    </xf>
    <xf numFmtId="9" fontId="19" fillId="2" borderId="36" xfId="44" applyFont="1" applyFill="1" applyBorder="1" applyAlignment="1">
      <alignment horizontal="center" vertical="center" wrapText="1"/>
    </xf>
    <xf numFmtId="9" fontId="19" fillId="2" borderId="3" xfId="44" applyFont="1" applyFill="1" applyBorder="1" applyAlignment="1">
      <alignment horizontal="center" vertical="center" wrapText="1"/>
    </xf>
    <xf numFmtId="0" fontId="19" fillId="6" borderId="21" xfId="38" applyFont="1" applyFill="1" applyBorder="1" applyAlignment="1">
      <alignment horizontal="left" vertical="center" wrapText="1"/>
      <protection/>
    </xf>
    <xf numFmtId="0" fontId="14" fillId="6" borderId="11" xfId="38" applyFont="1" applyFill="1" applyBorder="1" applyAlignment="1">
      <alignment horizontal="center" vertical="center" wrapText="1"/>
      <protection/>
    </xf>
    <xf numFmtId="0" fontId="14" fillId="6" borderId="37" xfId="38" applyFont="1" applyFill="1" applyBorder="1" applyAlignment="1">
      <alignment horizontal="center" vertical="center"/>
      <protection/>
    </xf>
    <xf numFmtId="0" fontId="14" fillId="6" borderId="38" xfId="38" applyFont="1" applyFill="1" applyBorder="1" applyAlignment="1">
      <alignment horizontal="center" vertical="center" wrapText="1"/>
      <protection/>
    </xf>
    <xf numFmtId="0" fontId="14" fillId="6" borderId="10" xfId="38" applyFont="1" applyFill="1" applyBorder="1" applyAlignment="1">
      <alignment horizontal="center" vertical="center" wrapText="1"/>
      <protection/>
    </xf>
    <xf numFmtId="0" fontId="14" fillId="6" borderId="39" xfId="38" applyFont="1" applyFill="1" applyBorder="1" applyAlignment="1">
      <alignment horizontal="center" vertical="center" wrapText="1"/>
      <protection/>
    </xf>
    <xf numFmtId="0" fontId="7" fillId="0" borderId="40"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xf>
    <xf numFmtId="9" fontId="7" fillId="0" borderId="10" xfId="40" applyFont="1" applyBorder="1" applyAlignment="1">
      <alignment horizontal="center" vertical="center"/>
    </xf>
    <xf numFmtId="9" fontId="7" fillId="0" borderId="10" xfId="40" applyFont="1" applyBorder="1" applyAlignment="1">
      <alignment horizontal="left" vertical="center"/>
    </xf>
    <xf numFmtId="170" fontId="38" fillId="0" borderId="9" xfId="0" applyNumberFormat="1" applyFont="1" applyFill="1" applyBorder="1" applyAlignment="1">
      <alignment horizontal="center" vertical="center"/>
    </xf>
    <xf numFmtId="170" fontId="39" fillId="0" borderId="2" xfId="35" applyNumberFormat="1" applyFont="1" applyFill="1" applyBorder="1" applyAlignment="1">
      <alignment horizontal="center" vertical="center" wrapText="1"/>
      <protection/>
    </xf>
    <xf numFmtId="170" fontId="39" fillId="0" borderId="2" xfId="35" applyNumberFormat="1" applyFont="1" applyFill="1" applyBorder="1" applyAlignment="1">
      <alignment horizontal="right" vertical="center" wrapText="1"/>
      <protection/>
    </xf>
    <xf numFmtId="170" fontId="39" fillId="0" borderId="4" xfId="35" applyNumberFormat="1" applyFont="1" applyFill="1" applyBorder="1" applyAlignment="1">
      <alignment vertical="center" wrapText="1"/>
      <protection/>
    </xf>
    <xf numFmtId="10" fontId="39" fillId="0" borderId="4" xfId="35" applyNumberFormat="1" applyFont="1" applyFill="1" applyBorder="1" applyAlignment="1">
      <alignment vertical="center" wrapText="1"/>
      <protection/>
    </xf>
    <xf numFmtId="170" fontId="38" fillId="0" borderId="2" xfId="0" applyNumberFormat="1" applyFont="1" applyFill="1" applyBorder="1" applyAlignment="1">
      <alignment horizontal="right" vertical="center"/>
    </xf>
    <xf numFmtId="2" fontId="34" fillId="2" borderId="9" xfId="40" applyNumberFormat="1" applyFont="1" applyFill="1" applyBorder="1" applyAlignment="1">
      <alignment horizontal="center" vertical="center"/>
    </xf>
    <xf numFmtId="175" fontId="34" fillId="2" borderId="9" xfId="40" applyNumberFormat="1" applyFont="1" applyFill="1" applyBorder="1" applyAlignment="1">
      <alignment horizontal="center" vertical="center"/>
    </xf>
    <xf numFmtId="1" fontId="34" fillId="2" borderId="9" xfId="40" applyNumberFormat="1" applyFont="1" applyFill="1" applyBorder="1" applyAlignment="1">
      <alignment horizontal="center" vertical="center"/>
    </xf>
    <xf numFmtId="2" fontId="34" fillId="2" borderId="3" xfId="40" applyNumberFormat="1" applyFont="1" applyFill="1" applyBorder="1" applyAlignment="1">
      <alignment horizontal="center" vertical="center"/>
    </xf>
    <xf numFmtId="1" fontId="34" fillId="2" borderId="3" xfId="40" applyNumberFormat="1" applyFont="1" applyFill="1" applyBorder="1" applyAlignment="1">
      <alignment horizontal="center" vertical="center"/>
    </xf>
    <xf numFmtId="170" fontId="38" fillId="0" borderId="1" xfId="0" applyNumberFormat="1" applyFont="1" applyFill="1" applyBorder="1" applyAlignment="1">
      <alignment horizontal="right" vertical="center"/>
    </xf>
    <xf numFmtId="10" fontId="39" fillId="0" borderId="2" xfId="35" applyNumberFormat="1" applyFont="1" applyFill="1" applyBorder="1" applyAlignment="1">
      <alignment horizontal="right" vertical="center" wrapText="1"/>
      <protection/>
    </xf>
    <xf numFmtId="9" fontId="40" fillId="2" borderId="9" xfId="40" applyFont="1" applyFill="1" applyBorder="1" applyAlignment="1">
      <alignment horizontal="center" vertical="center"/>
    </xf>
    <xf numFmtId="9" fontId="40" fillId="2" borderId="2" xfId="40" applyFont="1" applyFill="1" applyBorder="1" applyAlignment="1">
      <alignment horizontal="center" vertical="center"/>
    </xf>
    <xf numFmtId="9" fontId="40" fillId="2" borderId="26" xfId="40" applyFont="1" applyFill="1" applyBorder="1" applyAlignment="1">
      <alignment horizontal="center" vertical="center"/>
    </xf>
    <xf numFmtId="174" fontId="34" fillId="2" borderId="2" xfId="22" applyNumberFormat="1" applyFont="1" applyFill="1" applyBorder="1" applyAlignment="1">
      <alignment horizontal="center" vertical="center"/>
    </xf>
    <xf numFmtId="3" fontId="19" fillId="2" borderId="3" xfId="44" applyNumberFormat="1" applyFont="1" applyFill="1" applyBorder="1" applyAlignment="1">
      <alignment horizontal="center" vertical="center" wrapText="1"/>
    </xf>
    <xf numFmtId="9" fontId="19" fillId="2" borderId="21" xfId="44" applyFont="1" applyFill="1" applyBorder="1" applyAlignment="1">
      <alignment horizontal="center" vertical="center" wrapText="1"/>
    </xf>
    <xf numFmtId="9" fontId="19" fillId="2" borderId="35" xfId="44" applyFont="1" applyFill="1" applyBorder="1" applyAlignment="1">
      <alignment horizontal="center" vertical="center" wrapText="1"/>
    </xf>
    <xf numFmtId="3" fontId="19" fillId="2" borderId="22" xfId="38" applyNumberFormat="1" applyFont="1" applyFill="1" applyBorder="1" applyAlignment="1">
      <alignment horizontal="center" vertical="center" wrapText="1"/>
      <protection/>
    </xf>
    <xf numFmtId="3" fontId="19" fillId="2" borderId="13" xfId="38" applyNumberFormat="1" applyFont="1" applyFill="1" applyBorder="1" applyAlignment="1">
      <alignment horizontal="center" vertical="center" wrapText="1"/>
      <protection/>
    </xf>
    <xf numFmtId="175" fontId="19" fillId="2" borderId="31" xfId="44" applyNumberFormat="1" applyFont="1" applyFill="1" applyBorder="1" applyAlignment="1">
      <alignment horizontal="center" vertical="center" wrapText="1"/>
    </xf>
    <xf numFmtId="175" fontId="19" fillId="2" borderId="16" xfId="44" applyNumberFormat="1" applyFont="1" applyFill="1" applyBorder="1" applyAlignment="1">
      <alignment horizontal="center" vertical="center" wrapText="1"/>
    </xf>
    <xf numFmtId="175" fontId="19" fillId="2" borderId="41" xfId="44" applyNumberFormat="1" applyFont="1" applyFill="1" applyBorder="1" applyAlignment="1">
      <alignment horizontal="center" vertical="center" wrapText="1"/>
    </xf>
    <xf numFmtId="175" fontId="19" fillId="2" borderId="18" xfId="44" applyNumberFormat="1" applyFont="1" applyFill="1" applyBorder="1" applyAlignment="1">
      <alignment horizontal="center" vertical="center" wrapText="1"/>
    </xf>
    <xf numFmtId="175" fontId="19" fillId="2" borderId="17" xfId="44" applyNumberFormat="1" applyFont="1" applyFill="1" applyBorder="1" applyAlignment="1">
      <alignment horizontal="center" vertical="center" wrapText="1"/>
    </xf>
    <xf numFmtId="175" fontId="19" fillId="2" borderId="15" xfId="44" applyNumberFormat="1" applyFont="1" applyFill="1" applyBorder="1" applyAlignment="1">
      <alignment horizontal="center" vertical="center" wrapText="1"/>
    </xf>
    <xf numFmtId="3" fontId="19" fillId="2" borderId="17" xfId="44" applyNumberFormat="1" applyFont="1" applyFill="1" applyBorder="1" applyAlignment="1">
      <alignment horizontal="center" vertical="center" wrapText="1"/>
    </xf>
    <xf numFmtId="175" fontId="19" fillId="2" borderId="29" xfId="44" applyNumberFormat="1" applyFont="1" applyFill="1" applyBorder="1" applyAlignment="1">
      <alignment horizontal="center" vertical="center" wrapText="1"/>
    </xf>
    <xf numFmtId="9" fontId="19" fillId="2" borderId="13" xfId="44" applyFont="1" applyFill="1" applyBorder="1" applyAlignment="1">
      <alignment horizontal="center" vertical="center" wrapText="1"/>
    </xf>
    <xf numFmtId="9" fontId="19" fillId="2" borderId="42" xfId="44" applyFont="1" applyFill="1" applyBorder="1" applyAlignment="1">
      <alignment horizontal="center" vertical="center" wrapText="1"/>
    </xf>
    <xf numFmtId="9" fontId="19" fillId="2" borderId="17" xfId="44" applyFont="1" applyFill="1" applyBorder="1" applyAlignment="1">
      <alignment horizontal="center" vertical="center" wrapText="1"/>
    </xf>
    <xf numFmtId="3" fontId="19" fillId="2" borderId="35" xfId="44" applyNumberFormat="1" applyFont="1" applyFill="1" applyBorder="1" applyAlignment="1">
      <alignment horizontal="center" vertical="center" wrapText="1"/>
    </xf>
    <xf numFmtId="9" fontId="19" fillId="2" borderId="16" xfId="44" applyFont="1" applyFill="1" applyBorder="1" applyAlignment="1">
      <alignment horizontal="center" vertical="center" wrapText="1"/>
    </xf>
    <xf numFmtId="9" fontId="19" fillId="2" borderId="15" xfId="44" applyFont="1" applyFill="1" applyBorder="1" applyAlignment="1">
      <alignment horizontal="center" vertical="center" wrapText="1"/>
    </xf>
    <xf numFmtId="3" fontId="19" fillId="2" borderId="18" xfId="44" applyNumberFormat="1" applyFont="1" applyFill="1" applyBorder="1" applyAlignment="1">
      <alignment horizontal="center" vertical="center" wrapText="1"/>
    </xf>
    <xf numFmtId="9" fontId="7" fillId="0" borderId="10" xfId="40" applyFont="1" applyBorder="1" applyAlignment="1">
      <alignment vertical="center"/>
    </xf>
    <xf numFmtId="9" fontId="7" fillId="0" borderId="10" xfId="40" applyNumberFormat="1" applyFont="1" applyBorder="1" applyAlignment="1">
      <alignment vertical="center"/>
    </xf>
    <xf numFmtId="170" fontId="40" fillId="2" borderId="9" xfId="40" applyNumberFormat="1" applyFont="1" applyFill="1" applyBorder="1" applyAlignment="1">
      <alignment horizontal="center" vertical="center"/>
    </xf>
    <xf numFmtId="9" fontId="40" fillId="2" borderId="9" xfId="40" applyNumberFormat="1" applyFont="1" applyFill="1" applyBorder="1" applyAlignment="1">
      <alignment horizontal="center" vertical="center"/>
    </xf>
    <xf numFmtId="9" fontId="3" fillId="4" borderId="26" xfId="44" applyNumberFormat="1" applyFont="1" applyFill="1" applyBorder="1" applyAlignment="1">
      <alignment horizontal="center" vertical="center" wrapText="1"/>
    </xf>
    <xf numFmtId="170" fontId="40" fillId="2" borderId="2" xfId="40" applyNumberFormat="1" applyFont="1" applyFill="1" applyBorder="1" applyAlignment="1">
      <alignment horizontal="center" vertical="center"/>
    </xf>
    <xf numFmtId="170" fontId="7" fillId="0" borderId="10" xfId="40" applyNumberFormat="1" applyFont="1" applyBorder="1" applyAlignment="1">
      <alignment vertical="center"/>
    </xf>
    <xf numFmtId="0" fontId="9" fillId="0" borderId="0" xfId="38" applyFont="1" applyBorder="1" applyAlignment="1">
      <alignment horizontal="center" vertical="center"/>
      <protection/>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13" xfId="0" applyFont="1" applyFill="1" applyBorder="1" applyAlignment="1">
      <alignment horizontal="center" vertical="center"/>
    </xf>
    <xf numFmtId="0" fontId="9" fillId="0" borderId="6" xfId="0" applyFont="1" applyFill="1" applyBorder="1" applyAlignment="1">
      <alignment horizontal="right" vertical="center"/>
    </xf>
    <xf numFmtId="0" fontId="6" fillId="0" borderId="6" xfId="0" applyFont="1" applyFill="1" applyBorder="1" applyAlignment="1">
      <alignment horizontal="right" vertical="center"/>
    </xf>
    <xf numFmtId="0" fontId="6" fillId="0" borderId="46" xfId="0" applyFont="1" applyFill="1" applyBorder="1" applyAlignment="1">
      <alignment horizontal="right" vertical="center"/>
    </xf>
    <xf numFmtId="0" fontId="6" fillId="0" borderId="47" xfId="0" applyFont="1" applyFill="1" applyBorder="1" applyAlignment="1">
      <alignment horizontal="right" vertical="center"/>
    </xf>
    <xf numFmtId="0" fontId="33" fillId="0" borderId="48" xfId="0" applyFont="1" applyFill="1" applyBorder="1" applyAlignment="1">
      <alignment horizontal="center"/>
    </xf>
    <xf numFmtId="0" fontId="33" fillId="0" borderId="49" xfId="0" applyFont="1" applyFill="1" applyBorder="1" applyAlignment="1">
      <alignment horizontal="center"/>
    </xf>
    <xf numFmtId="0" fontId="33" fillId="0" borderId="50" xfId="0" applyFont="1" applyFill="1" applyBorder="1" applyAlignment="1">
      <alignment horizontal="center"/>
    </xf>
    <xf numFmtId="0" fontId="33" fillId="0" borderId="7" xfId="0" applyFont="1" applyFill="1" applyBorder="1" applyAlignment="1">
      <alignment horizontal="center"/>
    </xf>
    <xf numFmtId="0" fontId="33" fillId="0" borderId="0" xfId="0" applyFont="1" applyFill="1" applyBorder="1" applyAlignment="1">
      <alignment horizontal="center"/>
    </xf>
    <xf numFmtId="0" fontId="33" fillId="0" borderId="38" xfId="0" applyFont="1" applyFill="1" applyBorder="1" applyAlignment="1">
      <alignment horizontal="center"/>
    </xf>
    <xf numFmtId="0" fontId="5" fillId="6" borderId="40"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46" xfId="0" applyFont="1" applyFill="1" applyBorder="1" applyAlignment="1">
      <alignment vertical="center" wrapText="1"/>
    </xf>
    <xf numFmtId="0" fontId="10" fillId="2" borderId="47" xfId="0" applyFont="1" applyFill="1" applyBorder="1" applyAlignment="1">
      <alignment vertical="center" wrapText="1"/>
    </xf>
    <xf numFmtId="0" fontId="9" fillId="6" borderId="43"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0" fillId="2" borderId="35" xfId="0" applyFont="1" applyFill="1" applyBorder="1" applyAlignment="1">
      <alignment vertical="center" wrapText="1"/>
    </xf>
    <xf numFmtId="0" fontId="10" fillId="2" borderId="45" xfId="0" applyFont="1" applyFill="1" applyBorder="1" applyAlignment="1">
      <alignment vertical="center" wrapText="1"/>
    </xf>
    <xf numFmtId="0" fontId="10" fillId="2" borderId="51" xfId="0" applyFont="1" applyFill="1" applyBorder="1" applyAlignment="1">
      <alignment vertical="center" wrapText="1"/>
    </xf>
    <xf numFmtId="0" fontId="3" fillId="0" borderId="4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9" xfId="0" applyFont="1" applyFill="1" applyBorder="1" applyAlignment="1">
      <alignment horizontal="center" vertical="center" wrapText="1"/>
    </xf>
    <xf numFmtId="9" fontId="3" fillId="0" borderId="32" xfId="40" applyFont="1" applyFill="1" applyBorder="1" applyAlignment="1">
      <alignment horizontal="center" vertical="center" wrapText="1"/>
    </xf>
    <xf numFmtId="9" fontId="3" fillId="0" borderId="29" xfId="4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 fillId="0" borderId="40" xfId="0" applyFont="1" applyFill="1" applyBorder="1" applyAlignment="1">
      <alignment horizontal="justify" vertical="center" wrapText="1"/>
    </xf>
    <xf numFmtId="0" fontId="1" fillId="0" borderId="43"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21" fillId="2" borderId="9" xfId="0" applyFont="1" applyFill="1" applyBorder="1" applyAlignment="1">
      <alignment horizontal="justify" vertical="center" wrapText="1"/>
    </xf>
    <xf numFmtId="0" fontId="21" fillId="2" borderId="3" xfId="0" applyFont="1" applyFill="1" applyBorder="1" applyAlignment="1">
      <alignment horizontal="justify" vertical="center"/>
    </xf>
    <xf numFmtId="0" fontId="21" fillId="2" borderId="4" xfId="0" applyFont="1" applyFill="1" applyBorder="1" applyAlignment="1">
      <alignment horizontal="justify"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1" fillId="2" borderId="20" xfId="0" applyFont="1" applyFill="1" applyBorder="1" applyAlignment="1">
      <alignment horizontal="justify" vertical="center" wrapText="1"/>
    </xf>
    <xf numFmtId="0" fontId="21" fillId="2" borderId="10" xfId="0" applyFont="1" applyFill="1" applyBorder="1" applyAlignment="1">
      <alignment horizontal="justify" vertical="center" wrapText="1"/>
    </xf>
    <xf numFmtId="0" fontId="21" fillId="2" borderId="26"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18" fillId="0" borderId="0" xfId="0" applyFont="1" applyFill="1" applyAlignment="1">
      <alignment horizontal="right" vertical="center"/>
    </xf>
    <xf numFmtId="0" fontId="21" fillId="0" borderId="20"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26" xfId="0" applyFont="1" applyFill="1" applyBorder="1" applyAlignment="1">
      <alignment horizontal="justify" vertical="center" wrapText="1"/>
    </xf>
    <xf numFmtId="0" fontId="21" fillId="0" borderId="57"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1" fillId="0" borderId="27" xfId="0" applyFont="1" applyFill="1" applyBorder="1" applyAlignment="1">
      <alignment horizontal="justify" vertical="center" wrapText="1"/>
    </xf>
    <xf numFmtId="0" fontId="10" fillId="0" borderId="4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21" fillId="0" borderId="3" xfId="0" applyFont="1" applyFill="1" applyBorder="1" applyAlignment="1">
      <alignment horizontal="justify" vertical="center"/>
    </xf>
    <xf numFmtId="0" fontId="21" fillId="0" borderId="4" xfId="0" applyFont="1" applyFill="1" applyBorder="1" applyAlignment="1">
      <alignment horizontal="justify" vertical="center"/>
    </xf>
    <xf numFmtId="0" fontId="4" fillId="6" borderId="7"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5" fillId="0" borderId="58"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6" borderId="59"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4"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2" xfId="0" applyFont="1" applyFill="1" applyBorder="1" applyAlignment="1">
      <alignment horizontal="center"/>
    </xf>
    <xf numFmtId="0" fontId="0" fillId="0" borderId="40" xfId="0" applyFill="1" applyBorder="1" applyAlignment="1">
      <alignment horizontal="center"/>
    </xf>
    <xf numFmtId="0" fontId="0" fillId="0" borderId="1" xfId="0" applyFill="1" applyBorder="1" applyAlignment="1">
      <alignment horizontal="center"/>
    </xf>
    <xf numFmtId="0" fontId="0" fillId="0" borderId="43" xfId="0" applyFill="1" applyBorder="1" applyAlignment="1">
      <alignment horizontal="center"/>
    </xf>
    <xf numFmtId="0" fontId="0" fillId="0" borderId="3" xfId="0" applyFill="1" applyBorder="1" applyAlignment="1">
      <alignment horizontal="center"/>
    </xf>
    <xf numFmtId="0" fontId="0" fillId="0" borderId="44" xfId="0" applyFill="1" applyBorder="1" applyAlignment="1">
      <alignment horizontal="center"/>
    </xf>
    <xf numFmtId="0" fontId="0" fillId="0" borderId="2" xfId="0" applyFill="1" applyBorder="1" applyAlignment="1">
      <alignment horizontal="center"/>
    </xf>
    <xf numFmtId="0" fontId="9" fillId="6" borderId="35"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59"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62" xfId="0" applyFont="1" applyFill="1" applyBorder="1" applyAlignment="1">
      <alignment horizontal="center" vertical="center" wrapText="1"/>
    </xf>
    <xf numFmtId="10" fontId="16" fillId="0" borderId="63" xfId="0" applyNumberFormat="1" applyFont="1" applyFill="1" applyBorder="1" applyAlignment="1" applyProtection="1">
      <alignment horizontal="center" vertical="center" wrapText="1"/>
      <protection locked="0"/>
    </xf>
    <xf numFmtId="10" fontId="16" fillId="0" borderId="64" xfId="0" applyNumberFormat="1" applyFont="1" applyFill="1" applyBorder="1" applyAlignment="1" applyProtection="1">
      <alignment horizontal="center" vertical="center" wrapText="1"/>
      <protection locked="0"/>
    </xf>
    <xf numFmtId="0" fontId="11" fillId="0" borderId="16" xfId="35" applyFont="1" applyFill="1" applyBorder="1" applyAlignment="1">
      <alignment horizontal="justify" vertical="top" wrapText="1"/>
      <protection/>
    </xf>
    <xf numFmtId="0" fontId="11" fillId="0" borderId="18" xfId="35" applyFont="1" applyFill="1" applyBorder="1" applyAlignment="1">
      <alignment horizontal="justify" vertical="top" wrapText="1"/>
      <protection/>
    </xf>
    <xf numFmtId="0" fontId="3" fillId="4" borderId="62" xfId="35" applyFont="1" applyFill="1" applyBorder="1" applyAlignment="1">
      <alignment horizontal="center" vertical="center" wrapText="1"/>
      <protection/>
    </xf>
    <xf numFmtId="0" fontId="3" fillId="4" borderId="26" xfId="35" applyFont="1" applyFill="1" applyBorder="1" applyAlignment="1">
      <alignment horizontal="center" vertical="center" wrapText="1"/>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1" fillId="0" borderId="61" xfId="35" applyFont="1" applyFill="1" applyBorder="1" applyAlignment="1">
      <alignment horizontal="center" vertical="center" wrapText="1"/>
      <protection/>
    </xf>
    <xf numFmtId="0" fontId="11" fillId="0" borderId="37" xfId="35" applyFont="1" applyFill="1" applyBorder="1" applyAlignment="1">
      <alignment horizontal="center" vertical="center" wrapText="1"/>
      <protection/>
    </xf>
    <xf numFmtId="0" fontId="11" fillId="0" borderId="62" xfId="35" applyFont="1" applyFill="1" applyBorder="1" applyAlignment="1">
      <alignment horizontal="center" vertical="center" wrapText="1"/>
      <protection/>
    </xf>
    <xf numFmtId="0" fontId="11" fillId="2" borderId="57" xfId="35" applyFont="1" applyFill="1" applyBorder="1" applyAlignment="1">
      <alignment horizontal="center" vertical="center" wrapText="1"/>
      <protection/>
    </xf>
    <xf numFmtId="0" fontId="11" fillId="2" borderId="11" xfId="35" applyFont="1" applyFill="1" applyBorder="1" applyAlignment="1">
      <alignment horizontal="center" vertical="center" wrapText="1"/>
      <protection/>
    </xf>
    <xf numFmtId="0" fontId="11" fillId="2" borderId="27" xfId="35" applyFont="1" applyFill="1" applyBorder="1" applyAlignment="1">
      <alignment horizontal="center" vertical="center" wrapText="1"/>
      <protection/>
    </xf>
    <xf numFmtId="10" fontId="15" fillId="0" borderId="42" xfId="0" applyNumberFormat="1" applyFont="1" applyFill="1" applyBorder="1" applyAlignment="1" applyProtection="1">
      <alignment horizontal="center" vertical="center" wrapText="1"/>
      <protection locked="0"/>
    </xf>
    <xf numFmtId="10" fontId="15" fillId="0" borderId="32" xfId="0" applyNumberFormat="1" applyFont="1" applyFill="1" applyBorder="1" applyAlignment="1" applyProtection="1">
      <alignment horizontal="center" vertical="center" wrapText="1"/>
      <protection locked="0"/>
    </xf>
    <xf numFmtId="10" fontId="15" fillId="0" borderId="29" xfId="0" applyNumberFormat="1" applyFont="1" applyFill="1" applyBorder="1" applyAlignment="1" applyProtection="1">
      <alignment horizontal="center" vertical="center" wrapText="1"/>
      <protection locked="0"/>
    </xf>
    <xf numFmtId="0" fontId="11" fillId="0" borderId="42" xfId="35" applyFont="1" applyFill="1" applyBorder="1" applyAlignment="1">
      <alignment horizontal="left" vertical="center" wrapText="1"/>
      <protection/>
    </xf>
    <xf numFmtId="0" fontId="11" fillId="0" borderId="29" xfId="35" applyFont="1" applyFill="1" applyBorder="1" applyAlignment="1">
      <alignment horizontal="left" vertical="center" wrapText="1"/>
      <protection/>
    </xf>
    <xf numFmtId="0" fontId="11" fillId="0" borderId="42" xfId="35" applyFont="1" applyFill="1" applyBorder="1" applyAlignment="1">
      <alignment horizontal="justify" vertical="center" wrapText="1"/>
      <protection/>
    </xf>
    <xf numFmtId="0" fontId="11" fillId="0" borderId="29" xfId="35" applyFont="1" applyFill="1" applyBorder="1" applyAlignment="1">
      <alignment horizontal="justify" vertical="center" wrapText="1"/>
      <protection/>
    </xf>
    <xf numFmtId="0" fontId="11" fillId="0" borderId="60" xfId="35" applyFont="1" applyFill="1" applyBorder="1" applyAlignment="1">
      <alignment horizontal="justify" vertical="top" wrapText="1"/>
      <protection/>
    </xf>
    <xf numFmtId="0" fontId="11" fillId="0" borderId="47" xfId="35" applyFont="1" applyFill="1" applyBorder="1" applyAlignment="1">
      <alignment horizontal="justify" vertical="top"/>
      <protection/>
    </xf>
    <xf numFmtId="10" fontId="16" fillId="0" borderId="16" xfId="0" applyNumberFormat="1" applyFont="1" applyFill="1" applyBorder="1" applyAlignment="1" applyProtection="1">
      <alignment horizontal="center" vertical="center" wrapText="1"/>
      <protection locked="0"/>
    </xf>
    <xf numFmtId="10" fontId="16" fillId="0" borderId="18" xfId="0" applyNumberFormat="1" applyFont="1" applyFill="1" applyBorder="1" applyAlignment="1" applyProtection="1">
      <alignment horizontal="center" vertical="center" wrapText="1"/>
      <protection locked="0"/>
    </xf>
    <xf numFmtId="0" fontId="11" fillId="0" borderId="42" xfId="35" applyFont="1" applyFill="1" applyBorder="1" applyAlignment="1">
      <alignment vertical="center" wrapText="1"/>
      <protection/>
    </xf>
    <xf numFmtId="0" fontId="11" fillId="0" borderId="29" xfId="35" applyFont="1" applyFill="1" applyBorder="1" applyAlignment="1">
      <alignment vertical="center" wrapText="1"/>
      <protection/>
    </xf>
    <xf numFmtId="0" fontId="11" fillId="0" borderId="60" xfId="35" applyFont="1" applyFill="1" applyBorder="1" applyAlignment="1">
      <alignment horizontal="justify" vertical="center" wrapText="1"/>
      <protection/>
    </xf>
    <xf numFmtId="0" fontId="11" fillId="0" borderId="47" xfId="35" applyFont="1" applyFill="1" applyBorder="1" applyAlignment="1">
      <alignment horizontal="justify" vertical="center"/>
      <protection/>
    </xf>
    <xf numFmtId="0" fontId="11" fillId="0" borderId="65" xfId="35" applyFont="1" applyFill="1" applyBorder="1" applyAlignment="1">
      <alignment horizontal="center" vertical="center" wrapText="1"/>
      <protection/>
    </xf>
    <xf numFmtId="0" fontId="11" fillId="0" borderId="8" xfId="35" applyFont="1" applyFill="1" applyBorder="1" applyAlignment="1">
      <alignment horizontal="center" vertical="center" wrapText="1"/>
      <protection/>
    </xf>
    <xf numFmtId="0" fontId="14" fillId="0" borderId="4" xfId="0" applyFont="1" applyBorder="1" applyAlignment="1" applyProtection="1">
      <alignment horizontal="center" vertical="center" wrapText="1"/>
      <protection locked="0"/>
    </xf>
    <xf numFmtId="0" fontId="11" fillId="0" borderId="12" xfId="35" applyFont="1" applyFill="1" applyBorder="1" applyAlignment="1">
      <alignment horizontal="center" vertical="center" wrapText="1"/>
      <protection/>
    </xf>
    <xf numFmtId="0" fontId="11" fillId="0" borderId="66" xfId="35" applyFont="1" applyFill="1" applyBorder="1" applyAlignment="1">
      <alignment horizontal="justify" vertical="center" wrapText="1"/>
      <protection/>
    </xf>
    <xf numFmtId="0" fontId="11" fillId="0" borderId="42" xfId="35" applyFont="1" applyFill="1" applyBorder="1" applyAlignment="1">
      <alignment horizontal="center" vertical="center" wrapText="1"/>
      <protection/>
    </xf>
    <xf numFmtId="0" fontId="11" fillId="0" borderId="32" xfId="35" applyFont="1" applyFill="1" applyBorder="1" applyAlignment="1">
      <alignment horizontal="center" vertical="center" wrapText="1"/>
      <protection/>
    </xf>
    <xf numFmtId="0" fontId="11" fillId="0" borderId="47" xfId="35" applyFont="1" applyFill="1" applyBorder="1" applyAlignment="1">
      <alignment horizontal="justify" vertical="center" wrapText="1"/>
      <protection/>
    </xf>
    <xf numFmtId="0" fontId="14" fillId="0" borderId="9" xfId="0" applyFont="1" applyBorder="1" applyAlignment="1" applyProtection="1">
      <alignment horizontal="center" vertical="center" wrapText="1"/>
      <protection locked="0"/>
    </xf>
    <xf numFmtId="10" fontId="16" fillId="0" borderId="41" xfId="0" applyNumberFormat="1" applyFont="1" applyFill="1" applyBorder="1" applyAlignment="1" applyProtection="1">
      <alignment horizontal="center" vertical="center" wrapText="1"/>
      <protection locked="0"/>
    </xf>
    <xf numFmtId="0" fontId="11" fillId="0" borderId="67" xfId="35" applyFont="1" applyFill="1" applyBorder="1" applyAlignment="1">
      <alignment horizontal="justify" vertical="center" wrapText="1"/>
      <protection/>
    </xf>
    <xf numFmtId="0" fontId="14" fillId="0" borderId="19"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 fillId="0" borderId="40" xfId="35" applyBorder="1">
      <alignment/>
      <protection/>
    </xf>
    <xf numFmtId="0" fontId="1" fillId="0" borderId="1" xfId="35" applyBorder="1">
      <alignment/>
      <protection/>
    </xf>
    <xf numFmtId="0" fontId="1" fillId="0" borderId="43" xfId="35" applyBorder="1">
      <alignment/>
      <protection/>
    </xf>
    <xf numFmtId="0" fontId="1" fillId="0" borderId="3" xfId="35" applyBorder="1">
      <alignment/>
      <protection/>
    </xf>
    <xf numFmtId="0" fontId="1" fillId="0" borderId="44" xfId="35" applyBorder="1">
      <alignment/>
      <protection/>
    </xf>
    <xf numFmtId="0" fontId="1" fillId="0" borderId="2" xfId="35" applyBorder="1">
      <alignment/>
      <protection/>
    </xf>
    <xf numFmtId="0" fontId="20" fillId="4" borderId="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33" xfId="0" applyFont="1" applyFill="1" applyBorder="1" applyAlignment="1">
      <alignment horizontal="center" vertical="center" wrapText="1"/>
    </xf>
    <xf numFmtId="0" fontId="3" fillId="4" borderId="48" xfId="35" applyFont="1" applyFill="1" applyBorder="1" applyAlignment="1">
      <alignment horizontal="center" vertical="center" wrapText="1"/>
      <protection/>
    </xf>
    <xf numFmtId="0" fontId="3" fillId="4" borderId="7" xfId="35" applyFont="1" applyFill="1" applyBorder="1" applyAlignment="1">
      <alignment horizontal="center" vertical="center" wrapText="1"/>
      <protection/>
    </xf>
    <xf numFmtId="0" fontId="3" fillId="4" borderId="1" xfId="35" applyFont="1" applyFill="1" applyBorder="1" applyAlignment="1">
      <alignment horizontal="center" vertical="center" wrapText="1"/>
      <protection/>
    </xf>
    <xf numFmtId="0" fontId="3" fillId="4" borderId="4" xfId="35" applyFont="1" applyFill="1" applyBorder="1" applyAlignment="1">
      <alignment horizontal="center" vertical="center" wrapText="1"/>
      <protection/>
    </xf>
    <xf numFmtId="0" fontId="3" fillId="4" borderId="20" xfId="35" applyFont="1" applyFill="1" applyBorder="1" applyAlignment="1">
      <alignment horizontal="center" vertical="center" wrapText="1"/>
      <protection/>
    </xf>
    <xf numFmtId="0" fontId="3" fillId="4" borderId="10" xfId="35" applyFont="1" applyFill="1" applyBorder="1" applyAlignment="1">
      <alignment horizontal="center" vertical="center" wrapText="1"/>
      <protection/>
    </xf>
    <xf numFmtId="0" fontId="14" fillId="4" borderId="21" xfId="35" applyFont="1" applyFill="1" applyBorder="1" applyAlignment="1">
      <alignment horizontal="center" vertical="center" wrapText="1"/>
      <protection/>
    </xf>
    <xf numFmtId="0" fontId="14" fillId="4" borderId="19" xfId="35" applyFont="1" applyFill="1" applyBorder="1" applyAlignment="1">
      <alignment horizontal="center" vertical="center" wrapText="1"/>
      <protection/>
    </xf>
    <xf numFmtId="0" fontId="3" fillId="4" borderId="24" xfId="35" applyFont="1" applyFill="1" applyBorder="1" applyAlignment="1">
      <alignment horizontal="center" vertical="center" wrapText="1"/>
      <protection/>
    </xf>
    <xf numFmtId="0" fontId="3" fillId="4" borderId="25" xfId="35" applyFont="1" applyFill="1" applyBorder="1" applyAlignment="1">
      <alignment horizontal="center" vertical="center" wrapText="1"/>
      <protection/>
    </xf>
    <xf numFmtId="1" fontId="27" fillId="2" borderId="9" xfId="0" applyNumberFormat="1" applyFont="1" applyFill="1" applyBorder="1" applyAlignment="1">
      <alignment horizontal="center" vertical="center" wrapText="1"/>
    </xf>
    <xf numFmtId="1" fontId="27" fillId="2" borderId="3" xfId="0" applyNumberFormat="1" applyFont="1" applyFill="1" applyBorder="1" applyAlignment="1">
      <alignment horizontal="center" vertical="center" wrapText="1"/>
    </xf>
    <xf numFmtId="1" fontId="27" fillId="2" borderId="2" xfId="0" applyNumberFormat="1"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19" fillId="0" borderId="40" xfId="38" applyFont="1" applyFill="1" applyBorder="1" applyAlignment="1">
      <alignment horizontal="center" vertical="center" wrapText="1"/>
      <protection/>
    </xf>
    <xf numFmtId="0" fontId="19" fillId="0" borderId="43" xfId="38" applyFont="1" applyFill="1" applyBorder="1" applyAlignment="1">
      <alignment horizontal="center" vertical="center" wrapText="1"/>
      <protection/>
    </xf>
    <xf numFmtId="0" fontId="19" fillId="0" borderId="44" xfId="38" applyFont="1" applyFill="1" applyBorder="1" applyAlignment="1">
      <alignment horizontal="center" vertical="center" wrapText="1"/>
      <protection/>
    </xf>
    <xf numFmtId="0" fontId="19" fillId="0" borderId="1" xfId="38" applyFont="1" applyFill="1" applyBorder="1" applyAlignment="1">
      <alignment horizontal="center" vertical="center" wrapText="1"/>
      <protection/>
    </xf>
    <xf numFmtId="0" fontId="19" fillId="0" borderId="3" xfId="38" applyFont="1" applyFill="1" applyBorder="1" applyAlignment="1">
      <alignment horizontal="center" vertical="center" wrapText="1"/>
      <protection/>
    </xf>
    <xf numFmtId="0" fontId="19" fillId="0" borderId="2" xfId="38" applyFont="1" applyFill="1" applyBorder="1" applyAlignment="1">
      <alignment horizontal="center" vertical="center" wrapText="1"/>
      <protection/>
    </xf>
    <xf numFmtId="0" fontId="27" fillId="2" borderId="15"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19" fillId="0" borderId="7" xfId="38" applyFont="1" applyFill="1" applyBorder="1" applyAlignment="1">
      <alignment horizontal="center" vertical="center" wrapText="1"/>
      <protection/>
    </xf>
    <xf numFmtId="0" fontId="19" fillId="0" borderId="68" xfId="38" applyFont="1" applyFill="1" applyBorder="1" applyAlignment="1">
      <alignment horizontal="center" vertical="center" wrapText="1"/>
      <protection/>
    </xf>
    <xf numFmtId="0" fontId="31" fillId="6" borderId="35" xfId="38" applyFont="1" applyFill="1" applyBorder="1" applyAlignment="1">
      <alignment horizontal="center" vertical="center" wrapText="1"/>
      <protection/>
    </xf>
    <xf numFmtId="0" fontId="31" fillId="6" borderId="13" xfId="38" applyFont="1" applyFill="1" applyBorder="1" applyAlignment="1">
      <alignment horizontal="center" vertical="center" wrapText="1"/>
      <protection/>
    </xf>
    <xf numFmtId="0" fontId="31" fillId="6" borderId="69" xfId="38" applyFont="1" applyFill="1" applyBorder="1" applyAlignment="1">
      <alignment horizontal="center" vertical="center" wrapText="1"/>
      <protection/>
    </xf>
    <xf numFmtId="0" fontId="31" fillId="6" borderId="14" xfId="38" applyFont="1" applyFill="1" applyBorder="1" applyAlignment="1">
      <alignment horizontal="center" vertical="center" wrapText="1"/>
      <protection/>
    </xf>
    <xf numFmtId="0" fontId="31" fillId="6" borderId="45" xfId="38" applyFont="1" applyFill="1" applyBorder="1" applyAlignment="1">
      <alignment horizontal="center" vertical="center" wrapText="1"/>
      <protection/>
    </xf>
    <xf numFmtId="0" fontId="14" fillId="6" borderId="48" xfId="38" applyFont="1" applyFill="1" applyBorder="1" applyAlignment="1">
      <alignment horizontal="center" vertical="center" wrapText="1"/>
      <protection/>
    </xf>
    <xf numFmtId="0" fontId="14" fillId="6" borderId="0" xfId="38" applyFont="1" applyFill="1" applyBorder="1" applyAlignment="1">
      <alignment horizontal="center" vertical="center" wrapText="1"/>
      <protection/>
    </xf>
    <xf numFmtId="0" fontId="14" fillId="6" borderId="8" xfId="38" applyFont="1" applyFill="1" applyBorder="1" applyAlignment="1">
      <alignment horizontal="center" vertical="center" wrapText="1"/>
      <protection/>
    </xf>
    <xf numFmtId="0" fontId="14" fillId="6" borderId="7" xfId="38" applyFont="1" applyFill="1" applyBorder="1" applyAlignment="1">
      <alignment horizontal="center" vertical="center" wrapText="1"/>
      <protection/>
    </xf>
    <xf numFmtId="0" fontId="14" fillId="6" borderId="5" xfId="38" applyFont="1" applyFill="1" applyBorder="1" applyAlignment="1">
      <alignment horizontal="center" vertical="center" wrapText="1"/>
      <protection/>
    </xf>
    <xf numFmtId="0" fontId="14" fillId="6" borderId="6" xfId="38" applyFont="1" applyFill="1" applyBorder="1" applyAlignment="1">
      <alignment horizontal="center" vertical="center" wrapText="1"/>
      <protection/>
    </xf>
    <xf numFmtId="0" fontId="14" fillId="6" borderId="12" xfId="38" applyFont="1" applyFill="1" applyBorder="1" applyAlignment="1">
      <alignment horizontal="center" vertical="center" wrapText="1"/>
      <protection/>
    </xf>
    <xf numFmtId="0" fontId="3" fillId="6" borderId="6" xfId="38" applyFont="1" applyFill="1" applyBorder="1" applyAlignment="1">
      <alignment horizontal="right"/>
      <protection/>
    </xf>
    <xf numFmtId="0" fontId="19" fillId="0" borderId="9" xfId="38" applyFont="1" applyFill="1" applyBorder="1" applyAlignment="1">
      <alignment horizontal="center" vertical="center" wrapText="1"/>
      <protection/>
    </xf>
    <xf numFmtId="0" fontId="14" fillId="6" borderId="70" xfId="38" applyFont="1" applyFill="1" applyBorder="1" applyAlignment="1">
      <alignment horizontal="center" vertical="center" wrapText="1"/>
      <protection/>
    </xf>
    <xf numFmtId="0" fontId="14" fillId="6" borderId="71" xfId="38" applyFont="1" applyFill="1" applyBorder="1" applyAlignment="1">
      <alignment horizontal="center" vertical="center" wrapText="1"/>
      <protection/>
    </xf>
    <xf numFmtId="0" fontId="14" fillId="6" borderId="72" xfId="38" applyFont="1" applyFill="1" applyBorder="1" applyAlignment="1">
      <alignment horizontal="center" vertical="center" wrapText="1"/>
      <protection/>
    </xf>
    <xf numFmtId="0" fontId="31" fillId="6" borderId="22" xfId="38" applyFont="1" applyFill="1" applyBorder="1" applyAlignment="1">
      <alignment horizontal="center" vertical="center" wrapText="1"/>
      <protection/>
    </xf>
    <xf numFmtId="0" fontId="31" fillId="6" borderId="46" xfId="38" applyFont="1" applyFill="1" applyBorder="1" applyAlignment="1">
      <alignment horizontal="center" vertical="center" wrapText="1"/>
      <protection/>
    </xf>
    <xf numFmtId="0" fontId="1" fillId="0" borderId="48" xfId="38" applyBorder="1" applyAlignment="1">
      <alignment horizontal="center"/>
      <protection/>
    </xf>
    <xf numFmtId="0" fontId="1" fillId="0" borderId="49" xfId="38" applyBorder="1" applyAlignment="1">
      <alignment horizontal="center"/>
      <protection/>
    </xf>
    <xf numFmtId="0" fontId="1" fillId="0" borderId="50" xfId="38" applyBorder="1" applyAlignment="1">
      <alignment horizontal="center"/>
      <protection/>
    </xf>
    <xf numFmtId="0" fontId="1" fillId="0" borderId="7" xfId="38" applyBorder="1" applyAlignment="1">
      <alignment horizontal="center"/>
      <protection/>
    </xf>
    <xf numFmtId="0" fontId="1" fillId="0" borderId="0" xfId="38" applyBorder="1" applyAlignment="1">
      <alignment horizontal="center"/>
      <protection/>
    </xf>
    <xf numFmtId="0" fontId="1" fillId="0" borderId="38" xfId="38" applyBorder="1" applyAlignment="1">
      <alignment horizontal="center"/>
      <protection/>
    </xf>
    <xf numFmtId="0" fontId="30" fillId="6" borderId="21" xfId="38" applyFont="1" applyFill="1" applyBorder="1" applyAlignment="1">
      <alignment horizontal="center" vertical="center" wrapText="1"/>
      <protection/>
    </xf>
    <xf numFmtId="0" fontId="30" fillId="6" borderId="59" xfId="38" applyFont="1" applyFill="1" applyBorder="1" applyAlignment="1">
      <alignment horizontal="center" vertical="center" wrapText="1"/>
      <protection/>
    </xf>
    <xf numFmtId="0" fontId="30" fillId="6" borderId="35" xfId="38" applyFont="1" applyFill="1" applyBorder="1" applyAlignment="1">
      <alignment horizontal="center" vertical="center" wrapText="1"/>
      <protection/>
    </xf>
    <xf numFmtId="0" fontId="30" fillId="6" borderId="45" xfId="38" applyFont="1" applyFill="1" applyBorder="1" applyAlignment="1">
      <alignment horizontal="center" vertical="center" wrapText="1"/>
      <protection/>
    </xf>
    <xf numFmtId="0" fontId="14" fillId="6" borderId="42" xfId="38" applyFont="1" applyFill="1" applyBorder="1" applyAlignment="1">
      <alignment horizontal="center" vertical="center" wrapText="1"/>
      <protection/>
    </xf>
    <xf numFmtId="0" fontId="14" fillId="6" borderId="32" xfId="38" applyFont="1" applyFill="1" applyBorder="1" applyAlignment="1">
      <alignment horizontal="center" vertical="center" wrapText="1"/>
      <protection/>
    </xf>
    <xf numFmtId="0" fontId="10" fillId="0" borderId="0" xfId="38" applyFont="1" applyAlignment="1">
      <alignment horizontal="right"/>
      <protection/>
    </xf>
    <xf numFmtId="173" fontId="1" fillId="0" borderId="0" xfId="38" applyNumberFormat="1" applyFill="1" applyBorder="1">
      <alignment/>
      <protection/>
    </xf>
    <xf numFmtId="0" fontId="1" fillId="0" borderId="0" xfId="38" applyFill="1" applyBorder="1">
      <alignment/>
      <protection/>
    </xf>
    <xf numFmtId="173" fontId="1" fillId="0" borderId="0" xfId="38" applyNumberFormat="1" applyFill="1" applyBorder="1" applyAlignment="1">
      <alignment wrapText="1"/>
      <protection/>
    </xf>
    <xf numFmtId="3" fontId="19" fillId="0" borderId="17" xfId="44" applyNumberFormat="1" applyFont="1" applyFill="1" applyBorder="1" applyAlignment="1">
      <alignment horizontal="center" vertical="center" wrapText="1"/>
    </xf>
    <xf numFmtId="0" fontId="14" fillId="6" borderId="18" xfId="38" applyFont="1" applyFill="1" applyBorder="1" applyAlignment="1">
      <alignment horizontal="center" vertical="center" wrapText="1"/>
      <protection/>
    </xf>
    <xf numFmtId="0" fontId="14" fillId="6" borderId="16" xfId="38" applyFont="1" applyFill="1" applyBorder="1" applyAlignment="1">
      <alignment horizontal="center" vertical="center" wrapText="1"/>
      <protection/>
    </xf>
    <xf numFmtId="0" fontId="11" fillId="2" borderId="40" xfId="35" applyFont="1" applyFill="1" applyBorder="1" applyAlignment="1">
      <alignment horizontal="justify" vertical="center" wrapText="1"/>
      <protection/>
    </xf>
    <xf numFmtId="0" fontId="11" fillId="2" borderId="44" xfId="35" applyFont="1" applyFill="1" applyBorder="1" applyAlignment="1">
      <alignment horizontal="justify" vertical="center" wrapText="1"/>
      <protection/>
    </xf>
    <xf numFmtId="0" fontId="11" fillId="2" borderId="68" xfId="35" applyFont="1" applyFill="1" applyBorder="1" applyAlignment="1">
      <alignment horizontal="justify" vertical="center" wrapText="1"/>
      <protection/>
    </xf>
    <xf numFmtId="0" fontId="11" fillId="2" borderId="58" xfId="35" applyFont="1" applyFill="1" applyBorder="1" applyAlignment="1">
      <alignment horizontal="justify" vertical="center" wrapText="1"/>
      <protection/>
    </xf>
    <xf numFmtId="0" fontId="11" fillId="2" borderId="16" xfId="35" applyFont="1" applyFill="1" applyBorder="1" applyAlignment="1">
      <alignment horizontal="justify" vertical="center" wrapText="1"/>
      <protection/>
    </xf>
    <xf numFmtId="0" fontId="11" fillId="2" borderId="18" xfId="35" applyFont="1" applyFill="1" applyBorder="1" applyAlignment="1">
      <alignment horizontal="justify" vertical="center" wrapText="1"/>
      <protection/>
    </xf>
    <xf numFmtId="0" fontId="10" fillId="0" borderId="49" xfId="38" applyFont="1" applyBorder="1" applyAlignment="1">
      <alignment horizontal="right"/>
      <protection/>
    </xf>
  </cellXfs>
  <cellStyles count="3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Normal_573_2009_ Actualizado 22_12_2009" xfId="43"/>
    <cellStyle name="Porcentaje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190500</xdr:rowOff>
    </xdr:from>
    <xdr:to>
      <xdr:col>3</xdr:col>
      <xdr:colOff>704850</xdr:colOff>
      <xdr:row>3</xdr:row>
      <xdr:rowOff>276225</xdr:rowOff>
    </xdr:to>
    <xdr:pic>
      <xdr:nvPicPr>
        <xdr:cNvPr id="15579" name="Picture 110"/>
        <xdr:cNvPicPr preferRelativeResize="1">
          <a:picLocks noChangeAspect="1"/>
        </xdr:cNvPicPr>
      </xdr:nvPicPr>
      <xdr:blipFill>
        <a:blip r:embed="rId1"/>
        <a:stretch>
          <a:fillRect/>
        </a:stretch>
      </xdr:blipFill>
      <xdr:spPr bwMode="auto">
        <a:xfrm>
          <a:off x="361950" y="457200"/>
          <a:ext cx="29146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2476500" y="276225"/>
          <a:ext cx="1362075"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323850</xdr:colOff>
      <xdr:row>1</xdr:row>
      <xdr:rowOff>314325</xdr:rowOff>
    </xdr:to>
    <xdr:pic>
      <xdr:nvPicPr>
        <xdr:cNvPr id="2" name="Imagen 2"/>
        <xdr:cNvPicPr preferRelativeResize="1">
          <a:picLocks noChangeAspect="1"/>
        </xdr:cNvPicPr>
      </xdr:nvPicPr>
      <xdr:blipFill>
        <a:blip r:embed="rId1"/>
        <a:stretch>
          <a:fillRect/>
        </a:stretch>
      </xdr:blipFill>
      <xdr:spPr bwMode="auto">
        <a:xfrm>
          <a:off x="323850" y="200025"/>
          <a:ext cx="819150" cy="533400"/>
        </a:xfrm>
        <a:prstGeom prst="rect">
          <a:avLst/>
        </a:prstGeom>
        <a:solidFill>
          <a:srgbClr val="FFFFFF"/>
        </a:solidFill>
        <a:ln w="9525">
          <a:noFill/>
        </a:ln>
      </xdr:spPr>
    </xdr:pic>
    <xdr:clientData/>
  </xdr:twoCellAnchor>
  <xdr:twoCellAnchor editAs="oneCell">
    <xdr:from>
      <xdr:col>0</xdr:col>
      <xdr:colOff>19050</xdr:colOff>
      <xdr:row>0</xdr:row>
      <xdr:rowOff>200025</xdr:rowOff>
    </xdr:from>
    <xdr:to>
      <xdr:col>1</xdr:col>
      <xdr:colOff>1038225</xdr:colOff>
      <xdr:row>2</xdr:row>
      <xdr:rowOff>171450</xdr:rowOff>
    </xdr:to>
    <xdr:pic>
      <xdr:nvPicPr>
        <xdr:cNvPr id="3" name="2 Imagen" descr="http://190.27.245.106/IsolucionSDA/GrafVinetas/logo%202016-20.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050" y="200025"/>
          <a:ext cx="18383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0</xdr:rowOff>
    </xdr:from>
    <xdr:to>
      <xdr:col>1</xdr:col>
      <xdr:colOff>1714500</xdr:colOff>
      <xdr:row>3</xdr:row>
      <xdr:rowOff>57150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0"/>
          <a:ext cx="1343025"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1.SDA\AppData\Local\Temp\103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1.SDA\AppData\Local\Temp\Territorializaci&#243;n1033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
    </sheetNames>
    <sheetDataSet>
      <sheetData sheetId="0" refreshError="1"/>
      <sheetData sheetId="1" refreshError="1">
        <row r="9">
          <cell r="I9">
            <v>1</v>
          </cell>
          <cell r="J9">
            <v>1</v>
          </cell>
          <cell r="L9">
            <v>1</v>
          </cell>
          <cell r="Q9">
            <v>1</v>
          </cell>
          <cell r="AH9">
            <v>0.27</v>
          </cell>
          <cell r="AI9">
            <v>0.97</v>
          </cell>
          <cell r="AJ9">
            <v>0.97</v>
          </cell>
        </row>
        <row r="10">
          <cell r="J10">
            <v>976828324</v>
          </cell>
          <cell r="L10">
            <v>700000000</v>
          </cell>
          <cell r="Q10">
            <v>350000000</v>
          </cell>
          <cell r="AH10">
            <v>0</v>
          </cell>
          <cell r="AI10">
            <v>973165848</v>
          </cell>
          <cell r="AJ10">
            <v>0.9962506451645438</v>
          </cell>
        </row>
        <row r="11">
          <cell r="I11">
            <v>0</v>
          </cell>
          <cell r="J11">
            <v>0</v>
          </cell>
          <cell r="AH11">
            <v>0</v>
          </cell>
          <cell r="AI11">
            <v>0</v>
          </cell>
          <cell r="AJ11">
            <v>0</v>
          </cell>
        </row>
        <row r="12">
          <cell r="I12">
            <v>0</v>
          </cell>
          <cell r="J12">
            <v>0</v>
          </cell>
          <cell r="AH12">
            <v>0</v>
          </cell>
          <cell r="AI12">
            <v>0</v>
          </cell>
          <cell r="AJ12">
            <v>0</v>
          </cell>
        </row>
        <row r="15">
          <cell r="I15">
            <v>1</v>
          </cell>
          <cell r="J15">
            <v>1</v>
          </cell>
          <cell r="L15">
            <v>1</v>
          </cell>
          <cell r="Q15">
            <v>1</v>
          </cell>
          <cell r="AH15">
            <v>0.4</v>
          </cell>
          <cell r="AI15">
            <v>0.6</v>
          </cell>
          <cell r="AJ15">
            <v>1</v>
          </cell>
        </row>
        <row r="16">
          <cell r="I16">
            <v>124000000</v>
          </cell>
          <cell r="J16">
            <v>124000000</v>
          </cell>
          <cell r="AH16">
            <v>31828768</v>
          </cell>
        </row>
        <row r="17">
          <cell r="I17">
            <v>0</v>
          </cell>
          <cell r="J17">
            <v>0</v>
          </cell>
          <cell r="AH17">
            <v>0</v>
          </cell>
        </row>
        <row r="18">
          <cell r="I18">
            <v>0</v>
          </cell>
          <cell r="J18">
            <v>0</v>
          </cell>
          <cell r="AH18">
            <v>0</v>
          </cell>
        </row>
        <row r="21">
          <cell r="I21">
            <v>5</v>
          </cell>
          <cell r="J21">
            <v>5</v>
          </cell>
          <cell r="L21">
            <v>10</v>
          </cell>
          <cell r="Q21">
            <v>15</v>
          </cell>
          <cell r="AH21">
            <v>0.75</v>
          </cell>
          <cell r="AI21">
            <v>5</v>
          </cell>
          <cell r="AJ21">
            <v>1</v>
          </cell>
        </row>
        <row r="22">
          <cell r="I22">
            <v>70000000</v>
          </cell>
          <cell r="J22">
            <v>70000000</v>
          </cell>
          <cell r="AH22">
            <v>0</v>
          </cell>
        </row>
        <row r="23">
          <cell r="I23">
            <v>0</v>
          </cell>
          <cell r="J23">
            <v>0</v>
          </cell>
          <cell r="AH23">
            <v>0</v>
          </cell>
        </row>
        <row r="24">
          <cell r="I24">
            <v>0</v>
          </cell>
          <cell r="J24">
            <v>0</v>
          </cell>
          <cell r="AH24">
            <v>0</v>
          </cell>
        </row>
        <row r="27">
          <cell r="I27">
            <v>1</v>
          </cell>
          <cell r="J27">
            <v>1</v>
          </cell>
          <cell r="L27">
            <v>4</v>
          </cell>
          <cell r="Q27">
            <v>7</v>
          </cell>
          <cell r="AH27">
            <v>0.2</v>
          </cell>
          <cell r="AI27">
            <v>0.8</v>
          </cell>
          <cell r="AJ27">
            <v>0.8</v>
          </cell>
        </row>
        <row r="28">
          <cell r="I28">
            <v>380062738</v>
          </cell>
          <cell r="J28">
            <v>380062738</v>
          </cell>
          <cell r="AH28">
            <v>0</v>
          </cell>
        </row>
        <row r="29">
          <cell r="I29">
            <v>0</v>
          </cell>
          <cell r="J29">
            <v>0</v>
          </cell>
          <cell r="AH29">
            <v>0</v>
          </cell>
        </row>
        <row r="30">
          <cell r="I30">
            <v>0</v>
          </cell>
          <cell r="J30">
            <v>0</v>
          </cell>
          <cell r="AH30">
            <v>0</v>
          </cell>
        </row>
        <row r="33">
          <cell r="I33">
            <v>0.85</v>
          </cell>
          <cell r="J33">
            <v>0.85</v>
          </cell>
          <cell r="L33">
            <v>0.865</v>
          </cell>
          <cell r="Q33">
            <v>0.88</v>
          </cell>
          <cell r="AH33">
            <v>0.79</v>
          </cell>
          <cell r="AI33">
            <v>0.85</v>
          </cell>
          <cell r="AJ33">
            <v>1</v>
          </cell>
        </row>
        <row r="34">
          <cell r="J34">
            <v>426438958</v>
          </cell>
          <cell r="AH34">
            <v>361960054</v>
          </cell>
        </row>
        <row r="35">
          <cell r="I35">
            <v>0</v>
          </cell>
          <cell r="J35">
            <v>0</v>
          </cell>
          <cell r="AH35">
            <v>0</v>
          </cell>
        </row>
        <row r="36">
          <cell r="I36">
            <v>0</v>
          </cell>
          <cell r="J36">
            <v>0</v>
          </cell>
          <cell r="AH36">
            <v>0</v>
          </cell>
        </row>
        <row r="39">
          <cell r="I39">
            <v>0.82</v>
          </cell>
          <cell r="J39">
            <v>0.82</v>
          </cell>
          <cell r="L39">
            <v>0.82</v>
          </cell>
          <cell r="Q39">
            <v>0.82</v>
          </cell>
          <cell r="AH39">
            <v>0.82</v>
          </cell>
          <cell r="AI39">
            <v>0.82</v>
          </cell>
          <cell r="AJ39">
            <v>2</v>
          </cell>
        </row>
        <row r="40">
          <cell r="J40">
            <v>381561042</v>
          </cell>
          <cell r="AH40">
            <v>322958825</v>
          </cell>
        </row>
        <row r="41">
          <cell r="I41">
            <v>0</v>
          </cell>
          <cell r="J41">
            <v>0</v>
          </cell>
          <cell r="AH41">
            <v>0</v>
          </cell>
        </row>
        <row r="42">
          <cell r="I42">
            <v>0</v>
          </cell>
          <cell r="J42">
            <v>0</v>
          </cell>
          <cell r="AH42">
            <v>0</v>
          </cell>
        </row>
      </sheetData>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zoomScale="60" workbookViewId="0" topLeftCell="A7">
      <selection activeCell="Q14" sqref="Q14"/>
    </sheetView>
  </sheetViews>
  <sheetFormatPr defaultColWidth="11.421875" defaultRowHeight="15"/>
  <cols>
    <col min="1" max="1" width="8.8515625" style="1" customWidth="1"/>
    <col min="2" max="2" width="20.8515625" style="1" customWidth="1"/>
    <col min="3" max="3" width="8.8515625" style="1" customWidth="1"/>
    <col min="4" max="4" width="27.140625" style="1" customWidth="1"/>
    <col min="5" max="5" width="7.57421875" style="1" customWidth="1"/>
    <col min="6" max="6" width="14.28125" style="1" customWidth="1"/>
    <col min="7" max="7" width="12.8515625" style="1" customWidth="1"/>
    <col min="8" max="8" width="13.28125" style="1" customWidth="1"/>
    <col min="9" max="9" width="13.57421875" style="22" bestFit="1" customWidth="1"/>
    <col min="10" max="10" width="12.7109375" style="31" customWidth="1"/>
    <col min="11" max="11" width="12.7109375" style="22" customWidth="1"/>
    <col min="12" max="12" width="19.00390625" style="32" bestFit="1" customWidth="1"/>
    <col min="13" max="13" width="12.7109375" style="31" customWidth="1"/>
    <col min="14" max="14" width="14.28125" style="31" customWidth="1"/>
    <col min="15" max="16" width="12.7109375" style="31" customWidth="1"/>
    <col min="17" max="17" width="12.7109375" style="32" customWidth="1"/>
    <col min="18" max="18" width="9.00390625" style="31" customWidth="1"/>
    <col min="19" max="21" width="12.7109375" style="31" customWidth="1"/>
    <col min="22" max="22" width="12.7109375" style="32" customWidth="1"/>
    <col min="23" max="26" width="12.7109375" style="31" customWidth="1"/>
    <col min="27" max="32" width="12.7109375" style="32" customWidth="1"/>
    <col min="33" max="33" width="12.8515625" style="1" customWidth="1"/>
    <col min="34" max="34" width="16.57421875" style="1" customWidth="1"/>
    <col min="35" max="35" width="12.8515625" style="1" customWidth="1"/>
    <col min="36" max="36" width="14.28125" style="1" customWidth="1"/>
    <col min="37" max="37" width="13.140625" style="1" customWidth="1"/>
    <col min="38" max="38" width="12.28125" style="1" customWidth="1"/>
    <col min="39" max="39" width="89.8515625" style="1" customWidth="1"/>
    <col min="40" max="43" width="69.7109375" style="1" customWidth="1"/>
    <col min="44" max="44" width="11.421875" style="1" customWidth="1"/>
    <col min="45" max="45" width="56.57421875" style="1" customWidth="1"/>
    <col min="46" max="16384" width="11.421875" style="1" customWidth="1"/>
  </cols>
  <sheetData>
    <row r="1" spans="1:43" ht="21" customHeight="1" thickBot="1">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4"/>
      <c r="AH1" s="4"/>
      <c r="AI1" s="4"/>
      <c r="AJ1" s="4"/>
      <c r="AK1" s="4"/>
      <c r="AL1" s="4"/>
      <c r="AM1" s="4"/>
      <c r="AN1" s="4"/>
      <c r="AO1" s="4"/>
      <c r="AP1" s="4"/>
      <c r="AQ1" s="4"/>
    </row>
    <row r="2" spans="1:43" ht="38.25" customHeight="1">
      <c r="A2" s="289"/>
      <c r="B2" s="290"/>
      <c r="C2" s="290"/>
      <c r="D2" s="290"/>
      <c r="E2" s="290"/>
      <c r="F2" s="291"/>
      <c r="G2" s="296" t="s">
        <v>0</v>
      </c>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7"/>
    </row>
    <row r="3" spans="1:43" ht="28.5" customHeight="1">
      <c r="A3" s="292"/>
      <c r="B3" s="293"/>
      <c r="C3" s="293"/>
      <c r="D3" s="293"/>
      <c r="E3" s="293"/>
      <c r="F3" s="294"/>
      <c r="G3" s="272" t="s">
        <v>111</v>
      </c>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3"/>
    </row>
    <row r="4" spans="1:43" ht="27.75" customHeight="1">
      <c r="A4" s="292"/>
      <c r="B4" s="293"/>
      <c r="C4" s="293"/>
      <c r="D4" s="293"/>
      <c r="E4" s="293"/>
      <c r="F4" s="294"/>
      <c r="G4" s="272" t="s">
        <v>1</v>
      </c>
      <c r="H4" s="272"/>
      <c r="I4" s="272"/>
      <c r="J4" s="272"/>
      <c r="K4" s="272"/>
      <c r="L4" s="272"/>
      <c r="M4" s="272"/>
      <c r="N4" s="272"/>
      <c r="O4" s="272"/>
      <c r="P4" s="272" t="s">
        <v>113</v>
      </c>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3"/>
    </row>
    <row r="5" spans="1:43" ht="26.25" customHeight="1">
      <c r="A5" s="292"/>
      <c r="B5" s="293"/>
      <c r="C5" s="293"/>
      <c r="D5" s="293"/>
      <c r="E5" s="293"/>
      <c r="F5" s="294"/>
      <c r="G5" s="272" t="s">
        <v>3</v>
      </c>
      <c r="H5" s="272"/>
      <c r="I5" s="272"/>
      <c r="J5" s="272"/>
      <c r="K5" s="272"/>
      <c r="L5" s="272"/>
      <c r="M5" s="272"/>
      <c r="N5" s="272"/>
      <c r="O5" s="272"/>
      <c r="P5" s="272" t="s">
        <v>114</v>
      </c>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3"/>
    </row>
    <row r="6" spans="1:43" ht="15.75">
      <c r="A6" s="66"/>
      <c r="B6" s="67"/>
      <c r="C6" s="67"/>
      <c r="D6" s="67"/>
      <c r="E6" s="67"/>
      <c r="F6" s="67"/>
      <c r="G6" s="67"/>
      <c r="H6" s="67"/>
      <c r="I6" s="68"/>
      <c r="J6" s="68"/>
      <c r="K6" s="68"/>
      <c r="L6" s="68"/>
      <c r="M6" s="68"/>
      <c r="N6" s="68"/>
      <c r="O6" s="68"/>
      <c r="P6" s="68"/>
      <c r="Q6" s="68"/>
      <c r="R6" s="68"/>
      <c r="S6" s="68"/>
      <c r="T6" s="68"/>
      <c r="U6" s="68"/>
      <c r="V6" s="68"/>
      <c r="W6" s="68"/>
      <c r="X6" s="68"/>
      <c r="Y6" s="68"/>
      <c r="Z6" s="68"/>
      <c r="AA6" s="68"/>
      <c r="AB6" s="68"/>
      <c r="AC6" s="68"/>
      <c r="AD6" s="68"/>
      <c r="AE6" s="68"/>
      <c r="AF6" s="68"/>
      <c r="AG6" s="67"/>
      <c r="AH6" s="67"/>
      <c r="AI6" s="67"/>
      <c r="AJ6" s="67"/>
      <c r="AK6" s="67"/>
      <c r="AL6" s="67"/>
      <c r="AM6" s="67"/>
      <c r="AN6" s="67"/>
      <c r="AO6" s="67"/>
      <c r="AP6" s="67"/>
      <c r="AQ6" s="69"/>
    </row>
    <row r="7" spans="1:43" ht="30" customHeight="1">
      <c r="A7" s="301" t="s">
        <v>4</v>
      </c>
      <c r="B7" s="272"/>
      <c r="C7" s="272"/>
      <c r="D7" s="272"/>
      <c r="E7" s="272"/>
      <c r="F7" s="272"/>
      <c r="G7" s="272"/>
      <c r="H7" s="272"/>
      <c r="I7" s="272"/>
      <c r="J7" s="272"/>
      <c r="K7" s="272"/>
      <c r="L7" s="272"/>
      <c r="M7" s="272"/>
      <c r="N7" s="272"/>
      <c r="O7" s="272"/>
      <c r="P7" s="304" t="s">
        <v>190</v>
      </c>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6"/>
    </row>
    <row r="8" spans="1:43" ht="30" customHeight="1" thickBot="1">
      <c r="A8" s="302" t="s">
        <v>2</v>
      </c>
      <c r="B8" s="303"/>
      <c r="C8" s="303" t="s">
        <v>2</v>
      </c>
      <c r="D8" s="303"/>
      <c r="E8" s="303"/>
      <c r="F8" s="303"/>
      <c r="G8" s="303"/>
      <c r="H8" s="303"/>
      <c r="I8" s="303"/>
      <c r="J8" s="303"/>
      <c r="K8" s="303"/>
      <c r="L8" s="303"/>
      <c r="M8" s="303"/>
      <c r="N8" s="303"/>
      <c r="O8" s="303"/>
      <c r="P8" s="298" t="s">
        <v>191</v>
      </c>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300"/>
    </row>
    <row r="9" spans="1:43" ht="36" customHeight="1" thickBot="1">
      <c r="A9" s="63"/>
      <c r="B9" s="64"/>
      <c r="C9" s="64"/>
      <c r="D9" s="64"/>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7"/>
      <c r="AH9" s="67"/>
      <c r="AI9" s="67"/>
      <c r="AJ9" s="67"/>
      <c r="AK9" s="67"/>
      <c r="AL9" s="67"/>
      <c r="AM9" s="67"/>
      <c r="AN9" s="67"/>
      <c r="AO9" s="67"/>
      <c r="AP9" s="67"/>
      <c r="AQ9" s="69"/>
    </row>
    <row r="10" spans="1:43" s="2" customFormat="1" ht="70.5" customHeight="1">
      <c r="A10" s="295" t="s">
        <v>88</v>
      </c>
      <c r="B10" s="280"/>
      <c r="C10" s="280" t="s">
        <v>91</v>
      </c>
      <c r="D10" s="280"/>
      <c r="E10" s="280" t="s">
        <v>93</v>
      </c>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t="s">
        <v>101</v>
      </c>
      <c r="AL10" s="280" t="s">
        <v>102</v>
      </c>
      <c r="AM10" s="274" t="s">
        <v>103</v>
      </c>
      <c r="AN10" s="274" t="s">
        <v>104</v>
      </c>
      <c r="AO10" s="274" t="s">
        <v>105</v>
      </c>
      <c r="AP10" s="274" t="s">
        <v>106</v>
      </c>
      <c r="AQ10" s="277" t="s">
        <v>107</v>
      </c>
    </row>
    <row r="11" spans="1:43" s="3" customFormat="1" ht="45.75" customHeight="1">
      <c r="A11" s="268" t="s">
        <v>89</v>
      </c>
      <c r="B11" s="270" t="s">
        <v>90</v>
      </c>
      <c r="C11" s="270" t="s">
        <v>71</v>
      </c>
      <c r="D11" s="270" t="s">
        <v>92</v>
      </c>
      <c r="E11" s="270" t="s">
        <v>94</v>
      </c>
      <c r="F11" s="270" t="s">
        <v>95</v>
      </c>
      <c r="G11" s="270" t="s">
        <v>96</v>
      </c>
      <c r="H11" s="270" t="s">
        <v>97</v>
      </c>
      <c r="I11" s="270" t="s">
        <v>98</v>
      </c>
      <c r="J11" s="282" t="s">
        <v>99</v>
      </c>
      <c r="K11" s="283"/>
      <c r="L11" s="283"/>
      <c r="M11" s="283"/>
      <c r="N11" s="283"/>
      <c r="O11" s="283"/>
      <c r="P11" s="283"/>
      <c r="Q11" s="283"/>
      <c r="R11" s="283"/>
      <c r="S11" s="283"/>
      <c r="T11" s="283"/>
      <c r="U11" s="283"/>
      <c r="V11" s="283"/>
      <c r="W11" s="283"/>
      <c r="X11" s="283"/>
      <c r="Y11" s="283"/>
      <c r="Z11" s="283"/>
      <c r="AA11" s="283"/>
      <c r="AB11" s="283"/>
      <c r="AC11" s="283"/>
      <c r="AD11" s="283"/>
      <c r="AE11" s="283"/>
      <c r="AF11" s="284"/>
      <c r="AG11" s="281" t="s">
        <v>100</v>
      </c>
      <c r="AH11" s="281"/>
      <c r="AI11" s="281"/>
      <c r="AJ11" s="281"/>
      <c r="AK11" s="270"/>
      <c r="AL11" s="270"/>
      <c r="AM11" s="275"/>
      <c r="AN11" s="275"/>
      <c r="AO11" s="275"/>
      <c r="AP11" s="275"/>
      <c r="AQ11" s="278"/>
    </row>
    <row r="12" spans="1:43" s="3" customFormat="1" ht="51" customHeight="1">
      <c r="A12" s="268"/>
      <c r="B12" s="270"/>
      <c r="C12" s="270"/>
      <c r="D12" s="270"/>
      <c r="E12" s="270"/>
      <c r="F12" s="270"/>
      <c r="G12" s="270"/>
      <c r="H12" s="270"/>
      <c r="I12" s="270"/>
      <c r="J12" s="281">
        <v>2016</v>
      </c>
      <c r="K12" s="281"/>
      <c r="L12" s="281"/>
      <c r="M12" s="281">
        <v>2017</v>
      </c>
      <c r="N12" s="281"/>
      <c r="O12" s="281"/>
      <c r="P12" s="281"/>
      <c r="Q12" s="281"/>
      <c r="R12" s="281">
        <v>2018</v>
      </c>
      <c r="S12" s="281"/>
      <c r="T12" s="281"/>
      <c r="U12" s="281"/>
      <c r="V12" s="281"/>
      <c r="W12" s="281">
        <v>2019</v>
      </c>
      <c r="X12" s="281"/>
      <c r="Y12" s="281"/>
      <c r="Z12" s="281"/>
      <c r="AA12" s="281"/>
      <c r="AB12" s="281">
        <v>2020</v>
      </c>
      <c r="AC12" s="281"/>
      <c r="AD12" s="281"/>
      <c r="AE12" s="281"/>
      <c r="AF12" s="281"/>
      <c r="AG12" s="270" t="s">
        <v>5</v>
      </c>
      <c r="AH12" s="270" t="s">
        <v>6</v>
      </c>
      <c r="AI12" s="270" t="s">
        <v>7</v>
      </c>
      <c r="AJ12" s="270" t="s">
        <v>8</v>
      </c>
      <c r="AK12" s="270"/>
      <c r="AL12" s="270"/>
      <c r="AM12" s="275"/>
      <c r="AN12" s="275"/>
      <c r="AO12" s="275"/>
      <c r="AP12" s="275"/>
      <c r="AQ12" s="278"/>
    </row>
    <row r="13" spans="1:43" s="3" customFormat="1" ht="54" customHeight="1" thickBot="1">
      <c r="A13" s="269"/>
      <c r="B13" s="271"/>
      <c r="C13" s="271"/>
      <c r="D13" s="271"/>
      <c r="E13" s="271"/>
      <c r="F13" s="271"/>
      <c r="G13" s="271"/>
      <c r="H13" s="271"/>
      <c r="I13" s="271"/>
      <c r="J13" s="77" t="s">
        <v>7</v>
      </c>
      <c r="K13" s="77" t="s">
        <v>8</v>
      </c>
      <c r="L13" s="77" t="s">
        <v>33</v>
      </c>
      <c r="M13" s="77" t="s">
        <v>5</v>
      </c>
      <c r="N13" s="77" t="s">
        <v>6</v>
      </c>
      <c r="O13" s="77" t="s">
        <v>7</v>
      </c>
      <c r="P13" s="77" t="s">
        <v>8</v>
      </c>
      <c r="Q13" s="77" t="s">
        <v>33</v>
      </c>
      <c r="R13" s="77" t="s">
        <v>5</v>
      </c>
      <c r="S13" s="77" t="s">
        <v>6</v>
      </c>
      <c r="T13" s="77" t="s">
        <v>7</v>
      </c>
      <c r="U13" s="77" t="s">
        <v>8</v>
      </c>
      <c r="V13" s="77" t="s">
        <v>33</v>
      </c>
      <c r="W13" s="77" t="s">
        <v>5</v>
      </c>
      <c r="X13" s="77" t="s">
        <v>6</v>
      </c>
      <c r="Y13" s="77" t="s">
        <v>7</v>
      </c>
      <c r="Z13" s="77" t="s">
        <v>8</v>
      </c>
      <c r="AA13" s="77" t="s">
        <v>33</v>
      </c>
      <c r="AB13" s="78" t="s">
        <v>5</v>
      </c>
      <c r="AC13" s="78" t="s">
        <v>6</v>
      </c>
      <c r="AD13" s="78" t="s">
        <v>7</v>
      </c>
      <c r="AE13" s="78" t="s">
        <v>8</v>
      </c>
      <c r="AF13" s="78" t="s">
        <v>33</v>
      </c>
      <c r="AG13" s="271"/>
      <c r="AH13" s="271"/>
      <c r="AI13" s="271"/>
      <c r="AJ13" s="271"/>
      <c r="AK13" s="271"/>
      <c r="AL13" s="271"/>
      <c r="AM13" s="276"/>
      <c r="AN13" s="276"/>
      <c r="AO13" s="276"/>
      <c r="AP13" s="276"/>
      <c r="AQ13" s="279"/>
    </row>
    <row r="14" spans="1:43" s="3" customFormat="1" ht="409.5">
      <c r="A14" s="218">
        <v>189</v>
      </c>
      <c r="B14" s="219" t="s">
        <v>187</v>
      </c>
      <c r="C14" s="220">
        <v>379</v>
      </c>
      <c r="D14" s="219" t="s">
        <v>188</v>
      </c>
      <c r="E14" s="97">
        <v>411</v>
      </c>
      <c r="F14" s="79" t="s">
        <v>189</v>
      </c>
      <c r="G14" s="80" t="s">
        <v>115</v>
      </c>
      <c r="H14" s="80" t="s">
        <v>117</v>
      </c>
      <c r="I14" s="221">
        <v>1</v>
      </c>
      <c r="J14" s="222">
        <v>0.1</v>
      </c>
      <c r="K14" s="222">
        <v>0.1</v>
      </c>
      <c r="L14" s="266">
        <v>0.094</v>
      </c>
      <c r="M14" s="222">
        <v>0.4</v>
      </c>
      <c r="N14" s="82"/>
      <c r="O14" s="82"/>
      <c r="P14" s="81"/>
      <c r="Q14" s="81"/>
      <c r="R14" s="222">
        <v>0.65</v>
      </c>
      <c r="S14" s="82"/>
      <c r="T14" s="82"/>
      <c r="U14" s="81"/>
      <c r="V14" s="81"/>
      <c r="W14" s="222">
        <v>0.9</v>
      </c>
      <c r="X14" s="82"/>
      <c r="Y14" s="82"/>
      <c r="Z14" s="81"/>
      <c r="AA14" s="81"/>
      <c r="AB14" s="222">
        <v>1</v>
      </c>
      <c r="AC14" s="82"/>
      <c r="AD14" s="82"/>
      <c r="AE14" s="81"/>
      <c r="AF14" s="81"/>
      <c r="AG14" s="81"/>
      <c r="AH14" s="81"/>
      <c r="AI14" s="260">
        <v>0.03</v>
      </c>
      <c r="AJ14" s="266">
        <v>0.094</v>
      </c>
      <c r="AK14" s="261">
        <f>+AJ14/J14</f>
        <v>0.94</v>
      </c>
      <c r="AL14" s="261">
        <f>+AJ14/I14</f>
        <v>0.094</v>
      </c>
      <c r="AM14" s="83" t="s">
        <v>253</v>
      </c>
      <c r="AN14" s="83" t="s">
        <v>255</v>
      </c>
      <c r="AO14" s="83" t="s">
        <v>254</v>
      </c>
      <c r="AP14" s="83" t="s">
        <v>204</v>
      </c>
      <c r="AQ14" s="84" t="s">
        <v>256</v>
      </c>
    </row>
    <row r="15" spans="1:43" ht="90.75" customHeight="1" thickBot="1">
      <c r="A15" s="36"/>
      <c r="B15" s="37"/>
      <c r="C15" s="285" t="s">
        <v>112</v>
      </c>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8"/>
    </row>
  </sheetData>
  <mergeCells count="42">
    <mergeCell ref="C15:AQ15"/>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 ref="AM10:AM13"/>
    <mergeCell ref="AG12:AG13"/>
    <mergeCell ref="AH12:AH13"/>
    <mergeCell ref="E10:AJ10"/>
    <mergeCell ref="AG11:AJ11"/>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11:A13"/>
    <mergeCell ref="B11:B13"/>
    <mergeCell ref="C11:C13"/>
    <mergeCell ref="D11:D13"/>
    <mergeCell ref="E11:E13"/>
  </mergeCells>
  <printOptions horizontalCentered="1" verticalCentered="1"/>
  <pageMargins left="0" right="0" top="0.5511811023622047" bottom="0" header="0.31496062992125984" footer="0.31496062992125984"/>
  <pageSetup fitToWidth="0" horizontalDpi="600" verticalDpi="600" orientation="landscape" scale="1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view="pageBreakPreview" zoomScale="80" zoomScaleSheetLayoutView="80" workbookViewId="0" topLeftCell="A1">
      <selection activeCell="B6" sqref="B6:D7"/>
    </sheetView>
  </sheetViews>
  <sheetFormatPr defaultColWidth="11.421875" defaultRowHeight="15"/>
  <cols>
    <col min="1" max="1" width="17.28125" style="1" customWidth="1"/>
    <col min="2" max="2" width="12.421875" style="1" customWidth="1"/>
    <col min="3" max="3" width="25.140625" style="1" customWidth="1"/>
    <col min="4" max="4" width="17.8515625" style="7" customWidth="1"/>
    <col min="5" max="5" width="19.8515625" style="7" customWidth="1"/>
    <col min="6" max="6" width="15.57421875" style="7" customWidth="1"/>
    <col min="7" max="7" width="13.8515625" style="27" customWidth="1"/>
    <col min="8" max="8" width="17.00390625" style="8" customWidth="1"/>
    <col min="9" max="9" width="16.28125" style="8" customWidth="1"/>
    <col min="10" max="10" width="14.28125" style="8" customWidth="1"/>
    <col min="11" max="11" width="18.28125" style="8" customWidth="1"/>
    <col min="12" max="12" width="15.28125" style="8" customWidth="1"/>
    <col min="13" max="13" width="13.7109375" style="8" customWidth="1"/>
    <col min="14" max="14" width="13.421875" style="8" customWidth="1"/>
    <col min="15" max="15" width="13.7109375" style="8" customWidth="1"/>
    <col min="16" max="16" width="18.28125" style="8" customWidth="1"/>
    <col min="17" max="17" width="15.8515625" style="8" customWidth="1"/>
    <col min="18" max="18" width="13.140625" style="8" customWidth="1"/>
    <col min="19" max="19" width="14.00390625" style="8" customWidth="1"/>
    <col min="20" max="20" width="13.421875" style="8" customWidth="1"/>
    <col min="21" max="23" width="18.00390625" style="8" customWidth="1"/>
    <col min="24" max="25" width="16.28125" style="8" customWidth="1"/>
    <col min="26" max="26" width="18.28125" style="8" customWidth="1"/>
    <col min="27" max="30" width="16.28125" style="8" customWidth="1"/>
    <col min="31" max="31" width="18.28125" style="8" customWidth="1"/>
    <col min="32" max="33" width="13.140625" style="1" customWidth="1"/>
    <col min="34" max="34" width="14.7109375" style="22" customWidth="1"/>
    <col min="35" max="35" width="15.57421875" style="22" customWidth="1"/>
    <col min="36" max="36" width="14.57421875" style="1" customWidth="1"/>
    <col min="37" max="37" width="14.00390625" style="1" customWidth="1"/>
    <col min="38" max="38" width="69.7109375" style="1" customWidth="1"/>
    <col min="39" max="39" width="35.421875" style="1" customWidth="1"/>
    <col min="40" max="40" width="31.421875" style="1" customWidth="1"/>
    <col min="41" max="41" width="32.57421875" style="1" customWidth="1"/>
    <col min="42" max="42" width="29.7109375" style="1" customWidth="1"/>
    <col min="43" max="16384" width="11.421875" style="1" customWidth="1"/>
  </cols>
  <sheetData>
    <row r="1" spans="1:42" ht="38.25" customHeight="1">
      <c r="A1" s="377"/>
      <c r="B1" s="378"/>
      <c r="C1" s="378"/>
      <c r="D1" s="378"/>
      <c r="E1" s="378"/>
      <c r="F1" s="389" t="s">
        <v>0</v>
      </c>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1"/>
    </row>
    <row r="2" spans="1:42" ht="30.75" customHeight="1">
      <c r="A2" s="379"/>
      <c r="B2" s="380"/>
      <c r="C2" s="380"/>
      <c r="D2" s="380"/>
      <c r="E2" s="380"/>
      <c r="F2" s="383" t="s">
        <v>110</v>
      </c>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5"/>
    </row>
    <row r="3" spans="1:42" ht="27.75" customHeight="1">
      <c r="A3" s="379"/>
      <c r="B3" s="380"/>
      <c r="C3" s="380"/>
      <c r="D3" s="380"/>
      <c r="E3" s="380"/>
      <c r="F3" s="272" t="s">
        <v>1</v>
      </c>
      <c r="G3" s="272"/>
      <c r="H3" s="272"/>
      <c r="I3" s="272"/>
      <c r="J3" s="272"/>
      <c r="K3" s="272"/>
      <c r="L3" s="272"/>
      <c r="M3" s="272"/>
      <c r="N3" s="272"/>
      <c r="O3" s="383" t="s">
        <v>113</v>
      </c>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5"/>
    </row>
    <row r="4" spans="1:42" ht="26.25" customHeight="1" thickBot="1">
      <c r="A4" s="381"/>
      <c r="B4" s="382"/>
      <c r="C4" s="382"/>
      <c r="D4" s="382"/>
      <c r="E4" s="382"/>
      <c r="F4" s="303" t="s">
        <v>3</v>
      </c>
      <c r="G4" s="303"/>
      <c r="H4" s="303"/>
      <c r="I4" s="303"/>
      <c r="J4" s="303"/>
      <c r="K4" s="303"/>
      <c r="L4" s="303"/>
      <c r="M4" s="303"/>
      <c r="N4" s="303"/>
      <c r="O4" s="386" t="s">
        <v>114</v>
      </c>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8"/>
    </row>
    <row r="5" ht="14.25" customHeight="1" thickBot="1">
      <c r="AI5" s="28"/>
    </row>
    <row r="6" spans="1:42" s="62" customFormat="1" ht="53.25" customHeight="1">
      <c r="A6" s="392" t="s">
        <v>60</v>
      </c>
      <c r="B6" s="280" t="s">
        <v>70</v>
      </c>
      <c r="C6" s="280"/>
      <c r="D6" s="280"/>
      <c r="E6" s="280" t="s">
        <v>74</v>
      </c>
      <c r="F6" s="280" t="s">
        <v>75</v>
      </c>
      <c r="G6" s="280" t="s">
        <v>76</v>
      </c>
      <c r="H6" s="280" t="s">
        <v>77</v>
      </c>
      <c r="I6" s="370" t="s">
        <v>78</v>
      </c>
      <c r="J6" s="371"/>
      <c r="K6" s="371"/>
      <c r="L6" s="371"/>
      <c r="M6" s="371"/>
      <c r="N6" s="371"/>
      <c r="O6" s="371"/>
      <c r="P6" s="371"/>
      <c r="Q6" s="371"/>
      <c r="R6" s="371"/>
      <c r="S6" s="371"/>
      <c r="T6" s="371"/>
      <c r="U6" s="371"/>
      <c r="V6" s="371"/>
      <c r="W6" s="371"/>
      <c r="X6" s="371"/>
      <c r="Y6" s="371"/>
      <c r="Z6" s="371"/>
      <c r="AA6" s="371"/>
      <c r="AB6" s="371"/>
      <c r="AC6" s="371"/>
      <c r="AD6" s="371"/>
      <c r="AE6" s="372"/>
      <c r="AF6" s="280" t="s">
        <v>79</v>
      </c>
      <c r="AG6" s="280"/>
      <c r="AH6" s="280"/>
      <c r="AI6" s="280"/>
      <c r="AJ6" s="280" t="s">
        <v>81</v>
      </c>
      <c r="AK6" s="280" t="s">
        <v>82</v>
      </c>
      <c r="AL6" s="280" t="s">
        <v>83</v>
      </c>
      <c r="AM6" s="280" t="s">
        <v>84</v>
      </c>
      <c r="AN6" s="280" t="s">
        <v>85</v>
      </c>
      <c r="AO6" s="280" t="s">
        <v>86</v>
      </c>
      <c r="AP6" s="373" t="s">
        <v>87</v>
      </c>
    </row>
    <row r="7" spans="1:42" s="62" customFormat="1" ht="53.25" customHeight="1">
      <c r="A7" s="393"/>
      <c r="B7" s="270"/>
      <c r="C7" s="270"/>
      <c r="D7" s="270"/>
      <c r="E7" s="270"/>
      <c r="F7" s="270"/>
      <c r="G7" s="270"/>
      <c r="H7" s="270"/>
      <c r="I7" s="281">
        <v>2016</v>
      </c>
      <c r="J7" s="281"/>
      <c r="K7" s="281"/>
      <c r="L7" s="281">
        <v>2017</v>
      </c>
      <c r="M7" s="281"/>
      <c r="N7" s="281"/>
      <c r="O7" s="281"/>
      <c r="P7" s="281"/>
      <c r="Q7" s="281">
        <v>2018</v>
      </c>
      <c r="R7" s="281"/>
      <c r="S7" s="281"/>
      <c r="T7" s="281"/>
      <c r="U7" s="281"/>
      <c r="V7" s="282">
        <v>2019</v>
      </c>
      <c r="W7" s="283"/>
      <c r="X7" s="283"/>
      <c r="Y7" s="283"/>
      <c r="Z7" s="284"/>
      <c r="AA7" s="282">
        <v>2020</v>
      </c>
      <c r="AB7" s="283"/>
      <c r="AC7" s="283"/>
      <c r="AD7" s="283"/>
      <c r="AE7" s="284"/>
      <c r="AF7" s="281" t="s">
        <v>80</v>
      </c>
      <c r="AG7" s="281"/>
      <c r="AH7" s="281"/>
      <c r="AI7" s="281"/>
      <c r="AJ7" s="270"/>
      <c r="AK7" s="270"/>
      <c r="AL7" s="270"/>
      <c r="AM7" s="270"/>
      <c r="AN7" s="270"/>
      <c r="AO7" s="270"/>
      <c r="AP7" s="374"/>
    </row>
    <row r="8" spans="1:42" s="62" customFormat="1" ht="60.75" customHeight="1" thickBot="1">
      <c r="A8" s="394"/>
      <c r="B8" s="78" t="s">
        <v>71</v>
      </c>
      <c r="C8" s="77" t="s">
        <v>72</v>
      </c>
      <c r="D8" s="77" t="s">
        <v>73</v>
      </c>
      <c r="E8" s="271"/>
      <c r="F8" s="271"/>
      <c r="G8" s="271"/>
      <c r="H8" s="376"/>
      <c r="I8" s="77" t="s">
        <v>7</v>
      </c>
      <c r="J8" s="77" t="s">
        <v>8</v>
      </c>
      <c r="K8" s="77" t="s">
        <v>33</v>
      </c>
      <c r="L8" s="77" t="s">
        <v>5</v>
      </c>
      <c r="M8" s="77" t="s">
        <v>6</v>
      </c>
      <c r="N8" s="77" t="s">
        <v>7</v>
      </c>
      <c r="O8" s="77" t="s">
        <v>8</v>
      </c>
      <c r="P8" s="77" t="s">
        <v>33</v>
      </c>
      <c r="Q8" s="77" t="s">
        <v>5</v>
      </c>
      <c r="R8" s="77" t="s">
        <v>6</v>
      </c>
      <c r="S8" s="77" t="s">
        <v>7</v>
      </c>
      <c r="T8" s="77" t="s">
        <v>8</v>
      </c>
      <c r="U8" s="77" t="s">
        <v>33</v>
      </c>
      <c r="V8" s="77" t="s">
        <v>5</v>
      </c>
      <c r="W8" s="77" t="s">
        <v>6</v>
      </c>
      <c r="X8" s="77" t="s">
        <v>7</v>
      </c>
      <c r="Y8" s="77" t="s">
        <v>8</v>
      </c>
      <c r="Z8" s="78" t="s">
        <v>33</v>
      </c>
      <c r="AA8" s="78" t="s">
        <v>5</v>
      </c>
      <c r="AB8" s="78" t="s">
        <v>6</v>
      </c>
      <c r="AC8" s="78" t="s">
        <v>7</v>
      </c>
      <c r="AD8" s="78" t="s">
        <v>8</v>
      </c>
      <c r="AE8" s="77" t="s">
        <v>33</v>
      </c>
      <c r="AF8" s="77" t="s">
        <v>5</v>
      </c>
      <c r="AG8" s="77" t="s">
        <v>6</v>
      </c>
      <c r="AH8" s="77" t="s">
        <v>7</v>
      </c>
      <c r="AI8" s="77" t="s">
        <v>8</v>
      </c>
      <c r="AJ8" s="271"/>
      <c r="AK8" s="271"/>
      <c r="AL8" s="271"/>
      <c r="AM8" s="271"/>
      <c r="AN8" s="271"/>
      <c r="AO8" s="271"/>
      <c r="AP8" s="375"/>
    </row>
    <row r="9" spans="1:42" s="101" customFormat="1" ht="30.75" customHeight="1">
      <c r="A9" s="307" t="s">
        <v>125</v>
      </c>
      <c r="B9" s="324">
        <v>1</v>
      </c>
      <c r="C9" s="327" t="s">
        <v>116</v>
      </c>
      <c r="D9" s="318" t="s">
        <v>117</v>
      </c>
      <c r="E9" s="334">
        <v>379</v>
      </c>
      <c r="F9" s="337">
        <v>189</v>
      </c>
      <c r="G9" s="103" t="s">
        <v>9</v>
      </c>
      <c r="H9" s="111">
        <v>1</v>
      </c>
      <c r="I9" s="111">
        <v>0.2</v>
      </c>
      <c r="J9" s="111">
        <v>0.2</v>
      </c>
      <c r="K9" s="113">
        <v>0.2</v>
      </c>
      <c r="L9" s="111">
        <v>1</v>
      </c>
      <c r="M9" s="111"/>
      <c r="N9" s="111"/>
      <c r="O9" s="111"/>
      <c r="P9" s="111"/>
      <c r="Q9" s="111">
        <v>1</v>
      </c>
      <c r="R9" s="111"/>
      <c r="S9" s="111"/>
      <c r="T9" s="111"/>
      <c r="U9" s="111"/>
      <c r="V9" s="111">
        <v>1</v>
      </c>
      <c r="W9" s="111"/>
      <c r="X9" s="111"/>
      <c r="Y9" s="111"/>
      <c r="Z9" s="111"/>
      <c r="AA9" s="111">
        <v>0</v>
      </c>
      <c r="AB9" s="112"/>
      <c r="AC9" s="112"/>
      <c r="AD9" s="112"/>
      <c r="AE9" s="112"/>
      <c r="AF9" s="113">
        <v>0</v>
      </c>
      <c r="AG9" s="113">
        <v>0</v>
      </c>
      <c r="AH9" s="113">
        <v>0.27</v>
      </c>
      <c r="AI9" s="113">
        <v>0.2</v>
      </c>
      <c r="AJ9" s="236">
        <f>+(AI9)/I9</f>
        <v>1</v>
      </c>
      <c r="AK9" s="236">
        <f>+(AI9)/H9</f>
        <v>0.2</v>
      </c>
      <c r="AL9" s="331" t="s">
        <v>239</v>
      </c>
      <c r="AM9" s="331" t="s">
        <v>240</v>
      </c>
      <c r="AN9" s="357" t="s">
        <v>241</v>
      </c>
      <c r="AO9" s="360" t="s">
        <v>242</v>
      </c>
      <c r="AP9" s="344" t="s">
        <v>243</v>
      </c>
    </row>
    <row r="10" spans="1:42" s="5" customFormat="1" ht="30.75" customHeight="1">
      <c r="A10" s="308"/>
      <c r="B10" s="325"/>
      <c r="C10" s="328"/>
      <c r="D10" s="319"/>
      <c r="E10" s="335"/>
      <c r="F10" s="338"/>
      <c r="G10" s="98" t="s">
        <v>10</v>
      </c>
      <c r="H10" s="114">
        <f>+J10+L10+Q10+V10+AA10</f>
        <v>2176828324</v>
      </c>
      <c r="I10" s="114">
        <v>300000000</v>
      </c>
      <c r="J10" s="114">
        <f>913728324+63100000</f>
        <v>976828324</v>
      </c>
      <c r="K10" s="116">
        <v>973165848</v>
      </c>
      <c r="L10" s="114">
        <v>700000000</v>
      </c>
      <c r="M10" s="114"/>
      <c r="N10" s="114"/>
      <c r="O10" s="114"/>
      <c r="P10" s="114"/>
      <c r="Q10" s="114">
        <v>350000000</v>
      </c>
      <c r="R10" s="114"/>
      <c r="S10" s="114"/>
      <c r="T10" s="114"/>
      <c r="U10" s="114"/>
      <c r="V10" s="114">
        <v>150000000</v>
      </c>
      <c r="W10" s="114"/>
      <c r="X10" s="114"/>
      <c r="Y10" s="114"/>
      <c r="Z10" s="114"/>
      <c r="AA10" s="114">
        <v>0</v>
      </c>
      <c r="AB10" s="115"/>
      <c r="AC10" s="115"/>
      <c r="AD10" s="115"/>
      <c r="AE10" s="115"/>
      <c r="AF10" s="116">
        <v>0</v>
      </c>
      <c r="AG10" s="116">
        <v>0</v>
      </c>
      <c r="AH10" s="116">
        <v>0</v>
      </c>
      <c r="AI10" s="116">
        <v>973165848</v>
      </c>
      <c r="AJ10" s="262">
        <f>+(AH10+AI10)/J10</f>
        <v>0.9962506451645438</v>
      </c>
      <c r="AK10" s="236">
        <f>+(AH10+AI10)/H10</f>
        <v>0.4470567739635861</v>
      </c>
      <c r="AL10" s="332"/>
      <c r="AM10" s="332"/>
      <c r="AN10" s="358"/>
      <c r="AO10" s="361"/>
      <c r="AP10" s="345"/>
    </row>
    <row r="11" spans="1:42" s="101" customFormat="1" ht="30.75" customHeight="1">
      <c r="A11" s="308"/>
      <c r="B11" s="325"/>
      <c r="C11" s="328"/>
      <c r="D11" s="319"/>
      <c r="E11" s="335"/>
      <c r="F11" s="338"/>
      <c r="G11" s="102" t="s">
        <v>11</v>
      </c>
      <c r="H11" s="117">
        <v>0</v>
      </c>
      <c r="I11" s="117">
        <v>0</v>
      </c>
      <c r="J11" s="117">
        <v>0</v>
      </c>
      <c r="K11" s="119">
        <v>0</v>
      </c>
      <c r="L11" s="117"/>
      <c r="M11" s="118"/>
      <c r="N11" s="118"/>
      <c r="O11" s="118"/>
      <c r="P11" s="118"/>
      <c r="Q11" s="117"/>
      <c r="R11" s="118"/>
      <c r="S11" s="118"/>
      <c r="T11" s="118"/>
      <c r="U11" s="118"/>
      <c r="V11" s="117"/>
      <c r="W11" s="118"/>
      <c r="X11" s="118"/>
      <c r="Y11" s="118"/>
      <c r="Z11" s="118"/>
      <c r="AA11" s="117"/>
      <c r="AB11" s="118"/>
      <c r="AC11" s="118"/>
      <c r="AD11" s="118"/>
      <c r="AE11" s="118"/>
      <c r="AF11" s="119">
        <v>0</v>
      </c>
      <c r="AG11" s="119">
        <v>0</v>
      </c>
      <c r="AH11" s="119">
        <v>0</v>
      </c>
      <c r="AI11" s="119">
        <v>0</v>
      </c>
      <c r="AJ11" s="236">
        <v>0</v>
      </c>
      <c r="AK11" s="236">
        <v>0</v>
      </c>
      <c r="AL11" s="332"/>
      <c r="AM11" s="332"/>
      <c r="AN11" s="358"/>
      <c r="AO11" s="361"/>
      <c r="AP11" s="345"/>
    </row>
    <row r="12" spans="1:42" s="105" customFormat="1" ht="30.75" customHeight="1">
      <c r="A12" s="308"/>
      <c r="B12" s="325"/>
      <c r="C12" s="328"/>
      <c r="D12" s="319"/>
      <c r="E12" s="335"/>
      <c r="F12" s="338"/>
      <c r="G12" s="104" t="s">
        <v>12</v>
      </c>
      <c r="H12" s="120">
        <v>0</v>
      </c>
      <c r="I12" s="120">
        <v>0</v>
      </c>
      <c r="J12" s="120">
        <v>0</v>
      </c>
      <c r="K12" s="116">
        <v>0</v>
      </c>
      <c r="L12" s="120"/>
      <c r="M12" s="121"/>
      <c r="N12" s="121"/>
      <c r="O12" s="121"/>
      <c r="P12" s="121"/>
      <c r="Q12" s="120"/>
      <c r="R12" s="121"/>
      <c r="S12" s="121"/>
      <c r="T12" s="121"/>
      <c r="U12" s="121"/>
      <c r="V12" s="120"/>
      <c r="W12" s="121"/>
      <c r="X12" s="121"/>
      <c r="Y12" s="121"/>
      <c r="Z12" s="121"/>
      <c r="AA12" s="120"/>
      <c r="AB12" s="121"/>
      <c r="AC12" s="121"/>
      <c r="AD12" s="121"/>
      <c r="AE12" s="121"/>
      <c r="AF12" s="116">
        <v>0</v>
      </c>
      <c r="AG12" s="116">
        <v>0</v>
      </c>
      <c r="AH12" s="116">
        <v>0</v>
      </c>
      <c r="AI12" s="116">
        <v>0</v>
      </c>
      <c r="AJ12" s="236">
        <v>0</v>
      </c>
      <c r="AK12" s="236">
        <v>0</v>
      </c>
      <c r="AL12" s="332"/>
      <c r="AM12" s="332"/>
      <c r="AN12" s="358"/>
      <c r="AO12" s="361"/>
      <c r="AP12" s="345"/>
    </row>
    <row r="13" spans="1:42" s="101" customFormat="1" ht="30.75" customHeight="1">
      <c r="A13" s="308"/>
      <c r="B13" s="325"/>
      <c r="C13" s="328"/>
      <c r="D13" s="319"/>
      <c r="E13" s="335"/>
      <c r="F13" s="338"/>
      <c r="G13" s="102" t="s">
        <v>13</v>
      </c>
      <c r="H13" s="124">
        <f>+H9+H11</f>
        <v>1</v>
      </c>
      <c r="I13" s="124">
        <f aca="true" t="shared" si="0" ref="I13:AA13">+I9+I11</f>
        <v>0.2</v>
      </c>
      <c r="J13" s="124">
        <f aca="true" t="shared" si="1" ref="J13:K13">+J9+J11</f>
        <v>0.2</v>
      </c>
      <c r="K13" s="119">
        <f t="shared" si="1"/>
        <v>0.2</v>
      </c>
      <c r="L13" s="124">
        <f t="shared" si="0"/>
        <v>1</v>
      </c>
      <c r="M13" s="125"/>
      <c r="N13" s="125"/>
      <c r="O13" s="125"/>
      <c r="P13" s="125"/>
      <c r="Q13" s="124">
        <f t="shared" si="0"/>
        <v>1</v>
      </c>
      <c r="R13" s="125"/>
      <c r="S13" s="125"/>
      <c r="T13" s="125"/>
      <c r="U13" s="125"/>
      <c r="V13" s="124">
        <f t="shared" si="0"/>
        <v>1</v>
      </c>
      <c r="W13" s="125"/>
      <c r="X13" s="125"/>
      <c r="Y13" s="125"/>
      <c r="Z13" s="125"/>
      <c r="AA13" s="124">
        <f t="shared" si="0"/>
        <v>0</v>
      </c>
      <c r="AB13" s="125"/>
      <c r="AC13" s="125"/>
      <c r="AD13" s="125"/>
      <c r="AE13" s="125"/>
      <c r="AF13" s="119">
        <f>+AF9+AF11</f>
        <v>0</v>
      </c>
      <c r="AG13" s="119">
        <f aca="true" t="shared" si="2" ref="AG13:AI13">+AG9+AG11</f>
        <v>0</v>
      </c>
      <c r="AH13" s="119">
        <f t="shared" si="2"/>
        <v>0.27</v>
      </c>
      <c r="AI13" s="119">
        <f t="shared" si="2"/>
        <v>0.2</v>
      </c>
      <c r="AJ13" s="236">
        <f>+(AI13)/I13</f>
        <v>1</v>
      </c>
      <c r="AK13" s="236">
        <f>+(AI13)/H13</f>
        <v>0.2</v>
      </c>
      <c r="AL13" s="332"/>
      <c r="AM13" s="332"/>
      <c r="AN13" s="358"/>
      <c r="AO13" s="361"/>
      <c r="AP13" s="345"/>
    </row>
    <row r="14" spans="1:42" s="5" customFormat="1" ht="30.75" customHeight="1" thickBot="1">
      <c r="A14" s="308"/>
      <c r="B14" s="326"/>
      <c r="C14" s="329"/>
      <c r="D14" s="330"/>
      <c r="E14" s="335"/>
      <c r="F14" s="338"/>
      <c r="G14" s="99" t="s">
        <v>14</v>
      </c>
      <c r="H14" s="114">
        <f>+H10+H12</f>
        <v>2176828324</v>
      </c>
      <c r="I14" s="114">
        <f>+I10+I12</f>
        <v>300000000</v>
      </c>
      <c r="J14" s="114">
        <f>+J10+J12</f>
        <v>976828324</v>
      </c>
      <c r="K14" s="140">
        <f aca="true" t="shared" si="3" ref="K14">+K10+K12</f>
        <v>973165848</v>
      </c>
      <c r="L14" s="114">
        <f aca="true" t="shared" si="4" ref="L14:AA14">+L10+L12</f>
        <v>700000000</v>
      </c>
      <c r="M14" s="114"/>
      <c r="N14" s="114"/>
      <c r="O14" s="114"/>
      <c r="P14" s="114"/>
      <c r="Q14" s="114">
        <f t="shared" si="4"/>
        <v>350000000</v>
      </c>
      <c r="R14" s="114"/>
      <c r="S14" s="114"/>
      <c r="T14" s="114"/>
      <c r="U14" s="114"/>
      <c r="V14" s="114">
        <f t="shared" si="4"/>
        <v>150000000</v>
      </c>
      <c r="W14" s="114"/>
      <c r="X14" s="114"/>
      <c r="Y14" s="114"/>
      <c r="Z14" s="114"/>
      <c r="AA14" s="114">
        <f t="shared" si="4"/>
        <v>0</v>
      </c>
      <c r="AB14" s="115"/>
      <c r="AC14" s="115"/>
      <c r="AD14" s="115"/>
      <c r="AE14" s="115"/>
      <c r="AF14" s="140">
        <f>+AF10+AF12</f>
        <v>0</v>
      </c>
      <c r="AG14" s="140">
        <f aca="true" t="shared" si="5" ref="AG14:AI14">+AG10+AG12</f>
        <v>0</v>
      </c>
      <c r="AH14" s="140">
        <f t="shared" si="5"/>
        <v>0</v>
      </c>
      <c r="AI14" s="140">
        <f t="shared" si="5"/>
        <v>973165848</v>
      </c>
      <c r="AJ14" s="265">
        <f>+AI14/J14</f>
        <v>0.9962506451645438</v>
      </c>
      <c r="AK14" s="237">
        <f aca="true" t="shared" si="6" ref="AK14">+(AH14+AI14)/H14</f>
        <v>0.4470567739635861</v>
      </c>
      <c r="AL14" s="333"/>
      <c r="AM14" s="333"/>
      <c r="AN14" s="359"/>
      <c r="AO14" s="362"/>
      <c r="AP14" s="346"/>
    </row>
    <row r="15" spans="1:42" s="5" customFormat="1" ht="30.75" customHeight="1">
      <c r="A15" s="308"/>
      <c r="B15" s="312">
        <v>2</v>
      </c>
      <c r="C15" s="321" t="s">
        <v>118</v>
      </c>
      <c r="D15" s="318" t="s">
        <v>119</v>
      </c>
      <c r="E15" s="335"/>
      <c r="F15" s="338"/>
      <c r="G15" s="106" t="s">
        <v>9</v>
      </c>
      <c r="H15" s="127">
        <v>5</v>
      </c>
      <c r="I15" s="128">
        <v>1</v>
      </c>
      <c r="J15" s="128">
        <v>1</v>
      </c>
      <c r="K15" s="230">
        <v>0.6</v>
      </c>
      <c r="L15" s="128">
        <v>1</v>
      </c>
      <c r="M15" s="128"/>
      <c r="N15" s="128"/>
      <c r="O15" s="128"/>
      <c r="P15" s="128"/>
      <c r="Q15" s="128">
        <v>1</v>
      </c>
      <c r="R15" s="128"/>
      <c r="S15" s="128"/>
      <c r="T15" s="128"/>
      <c r="U15" s="128"/>
      <c r="V15" s="128">
        <v>1</v>
      </c>
      <c r="W15" s="128"/>
      <c r="X15" s="128"/>
      <c r="Y15" s="128"/>
      <c r="Z15" s="128"/>
      <c r="AA15" s="128">
        <v>1</v>
      </c>
      <c r="AB15" s="129"/>
      <c r="AC15" s="129"/>
      <c r="AD15" s="129"/>
      <c r="AE15" s="129"/>
      <c r="AF15" s="231">
        <v>0</v>
      </c>
      <c r="AG15" s="231">
        <v>0</v>
      </c>
      <c r="AH15" s="230">
        <v>0.4</v>
      </c>
      <c r="AI15" s="230">
        <v>0.6</v>
      </c>
      <c r="AJ15" s="236">
        <f>+(AH15+AI15)/I15</f>
        <v>1</v>
      </c>
      <c r="AK15" s="236">
        <f>+(AH15+AI15)/H15</f>
        <v>0.2</v>
      </c>
      <c r="AL15" s="340" t="s">
        <v>244</v>
      </c>
      <c r="AM15" s="315" t="s">
        <v>195</v>
      </c>
      <c r="AN15" s="315" t="s">
        <v>195</v>
      </c>
      <c r="AO15" s="348" t="s">
        <v>196</v>
      </c>
      <c r="AP15" s="351" t="s">
        <v>197</v>
      </c>
    </row>
    <row r="16" spans="1:42" s="5" customFormat="1" ht="30.75" customHeight="1">
      <c r="A16" s="308"/>
      <c r="B16" s="313"/>
      <c r="C16" s="322"/>
      <c r="D16" s="319"/>
      <c r="E16" s="335"/>
      <c r="F16" s="338"/>
      <c r="G16" s="107" t="s">
        <v>10</v>
      </c>
      <c r="H16" s="130">
        <f>+J16+L16+Q16+V16+AA16</f>
        <v>1124000000</v>
      </c>
      <c r="I16" s="126">
        <v>124000000</v>
      </c>
      <c r="J16" s="126">
        <f>85595420+38404580</f>
        <v>124000000</v>
      </c>
      <c r="K16" s="116">
        <v>110575745</v>
      </c>
      <c r="L16" s="114">
        <v>250000000</v>
      </c>
      <c r="M16" s="114"/>
      <c r="N16" s="114"/>
      <c r="O16" s="114"/>
      <c r="P16" s="114"/>
      <c r="Q16" s="114">
        <v>270000000</v>
      </c>
      <c r="R16" s="114"/>
      <c r="S16" s="114"/>
      <c r="T16" s="114"/>
      <c r="U16" s="114"/>
      <c r="V16" s="114">
        <v>280000000</v>
      </c>
      <c r="W16" s="114"/>
      <c r="X16" s="114"/>
      <c r="Y16" s="114"/>
      <c r="Z16" s="114"/>
      <c r="AA16" s="114">
        <v>200000000</v>
      </c>
      <c r="AB16" s="115"/>
      <c r="AC16" s="115"/>
      <c r="AD16" s="115"/>
      <c r="AE16" s="115"/>
      <c r="AF16" s="116">
        <v>0</v>
      </c>
      <c r="AG16" s="116">
        <v>0</v>
      </c>
      <c r="AH16" s="116">
        <v>31828768</v>
      </c>
      <c r="AI16" s="116">
        <v>110575745</v>
      </c>
      <c r="AJ16" s="236">
        <f>+AI16/J16</f>
        <v>0.891739879032258</v>
      </c>
      <c r="AK16" s="236">
        <f aca="true" t="shared" si="7" ref="AK16:AK44">+(AH16+AI16)/H16</f>
        <v>0.1266944065836299</v>
      </c>
      <c r="AL16" s="341"/>
      <c r="AM16" s="316"/>
      <c r="AN16" s="316"/>
      <c r="AO16" s="349"/>
      <c r="AP16" s="352"/>
    </row>
    <row r="17" spans="1:42" s="5" customFormat="1" ht="30.75" customHeight="1">
      <c r="A17" s="308"/>
      <c r="B17" s="313"/>
      <c r="C17" s="322"/>
      <c r="D17" s="319"/>
      <c r="E17" s="335"/>
      <c r="F17" s="338"/>
      <c r="G17" s="107" t="s">
        <v>11</v>
      </c>
      <c r="H17" s="131">
        <v>0</v>
      </c>
      <c r="I17" s="132">
        <v>0</v>
      </c>
      <c r="J17" s="132">
        <v>0</v>
      </c>
      <c r="K17" s="233">
        <v>0</v>
      </c>
      <c r="L17" s="133"/>
      <c r="M17" s="133"/>
      <c r="N17" s="133"/>
      <c r="O17" s="133"/>
      <c r="P17" s="133"/>
      <c r="Q17" s="133"/>
      <c r="R17" s="133"/>
      <c r="S17" s="133"/>
      <c r="T17" s="133"/>
      <c r="U17" s="133"/>
      <c r="V17" s="133"/>
      <c r="W17" s="133"/>
      <c r="X17" s="133"/>
      <c r="Y17" s="133"/>
      <c r="Z17" s="133"/>
      <c r="AA17" s="133"/>
      <c r="AB17" s="133"/>
      <c r="AC17" s="133"/>
      <c r="AD17" s="133"/>
      <c r="AE17" s="133"/>
      <c r="AF17" s="233">
        <v>0</v>
      </c>
      <c r="AG17" s="233">
        <v>0</v>
      </c>
      <c r="AH17" s="233">
        <v>0</v>
      </c>
      <c r="AI17" s="233">
        <v>0</v>
      </c>
      <c r="AJ17" s="236">
        <v>0</v>
      </c>
      <c r="AK17" s="236">
        <v>0</v>
      </c>
      <c r="AL17" s="341"/>
      <c r="AM17" s="316"/>
      <c r="AN17" s="316"/>
      <c r="AO17" s="349"/>
      <c r="AP17" s="352"/>
    </row>
    <row r="18" spans="1:42" s="5" customFormat="1" ht="30.75" customHeight="1">
      <c r="A18" s="308"/>
      <c r="B18" s="313"/>
      <c r="C18" s="322"/>
      <c r="D18" s="319"/>
      <c r="E18" s="335"/>
      <c r="F18" s="338"/>
      <c r="G18" s="107" t="s">
        <v>12</v>
      </c>
      <c r="H18" s="131">
        <v>0</v>
      </c>
      <c r="I18" s="132">
        <v>0</v>
      </c>
      <c r="J18" s="132">
        <v>0</v>
      </c>
      <c r="K18" s="116"/>
      <c r="L18" s="134"/>
      <c r="M18" s="134"/>
      <c r="N18" s="134"/>
      <c r="O18" s="134"/>
      <c r="P18" s="134"/>
      <c r="Q18" s="134"/>
      <c r="R18" s="134"/>
      <c r="S18" s="134"/>
      <c r="T18" s="134"/>
      <c r="U18" s="134"/>
      <c r="V18" s="134"/>
      <c r="W18" s="134"/>
      <c r="X18" s="134"/>
      <c r="Y18" s="134"/>
      <c r="Z18" s="134"/>
      <c r="AA18" s="134"/>
      <c r="AB18" s="134"/>
      <c r="AC18" s="134"/>
      <c r="AD18" s="134"/>
      <c r="AE18" s="134"/>
      <c r="AF18" s="116">
        <v>0</v>
      </c>
      <c r="AG18" s="116">
        <v>0</v>
      </c>
      <c r="AH18" s="116">
        <v>0</v>
      </c>
      <c r="AI18" s="116"/>
      <c r="AJ18" s="236">
        <v>0</v>
      </c>
      <c r="AK18" s="236">
        <v>0</v>
      </c>
      <c r="AL18" s="341"/>
      <c r="AM18" s="316"/>
      <c r="AN18" s="316"/>
      <c r="AO18" s="349"/>
      <c r="AP18" s="352"/>
    </row>
    <row r="19" spans="1:42" s="5" customFormat="1" ht="30.75" customHeight="1">
      <c r="A19" s="308"/>
      <c r="B19" s="313"/>
      <c r="C19" s="322"/>
      <c r="D19" s="319"/>
      <c r="E19" s="335"/>
      <c r="F19" s="338"/>
      <c r="G19" s="107" t="s">
        <v>13</v>
      </c>
      <c r="H19" s="135">
        <f>+H15+H17</f>
        <v>5</v>
      </c>
      <c r="I19" s="135">
        <f aca="true" t="shared" si="8" ref="I19:AA19">+I15+I17</f>
        <v>1</v>
      </c>
      <c r="J19" s="135">
        <f aca="true" t="shared" si="9" ref="J19:K19">+J15+J17</f>
        <v>1</v>
      </c>
      <c r="K19" s="232">
        <f t="shared" si="9"/>
        <v>0.6</v>
      </c>
      <c r="L19" s="135">
        <f t="shared" si="8"/>
        <v>1</v>
      </c>
      <c r="M19" s="135"/>
      <c r="N19" s="135"/>
      <c r="O19" s="135"/>
      <c r="P19" s="135"/>
      <c r="Q19" s="135">
        <f t="shared" si="8"/>
        <v>1</v>
      </c>
      <c r="R19" s="135"/>
      <c r="S19" s="135"/>
      <c r="T19" s="135"/>
      <c r="U19" s="135"/>
      <c r="V19" s="135">
        <f t="shared" si="8"/>
        <v>1</v>
      </c>
      <c r="W19" s="135"/>
      <c r="X19" s="135"/>
      <c r="Y19" s="135"/>
      <c r="Z19" s="135"/>
      <c r="AA19" s="135">
        <f t="shared" si="8"/>
        <v>1</v>
      </c>
      <c r="AB19" s="136"/>
      <c r="AC19" s="136"/>
      <c r="AD19" s="136"/>
      <c r="AE19" s="136"/>
      <c r="AF19" s="232">
        <f>+AF15+AF17</f>
        <v>0</v>
      </c>
      <c r="AG19" s="232">
        <f aca="true" t="shared" si="10" ref="AG19:AI19">+AG15+AG17</f>
        <v>0</v>
      </c>
      <c r="AH19" s="232">
        <f t="shared" si="10"/>
        <v>0.4</v>
      </c>
      <c r="AI19" s="232">
        <f t="shared" si="10"/>
        <v>0.6</v>
      </c>
      <c r="AJ19" s="236">
        <f aca="true" t="shared" si="11" ref="AJ19:AJ26">+(AH19+AI19)/I19</f>
        <v>1</v>
      </c>
      <c r="AK19" s="236">
        <f t="shared" si="7"/>
        <v>0.2</v>
      </c>
      <c r="AL19" s="341"/>
      <c r="AM19" s="316"/>
      <c r="AN19" s="316"/>
      <c r="AO19" s="349"/>
      <c r="AP19" s="352"/>
    </row>
    <row r="20" spans="1:42" s="5" customFormat="1" ht="30.75" customHeight="1" thickBot="1">
      <c r="A20" s="308"/>
      <c r="B20" s="369"/>
      <c r="C20" s="323"/>
      <c r="D20" s="320"/>
      <c r="E20" s="335"/>
      <c r="F20" s="338"/>
      <c r="G20" s="108" t="s">
        <v>14</v>
      </c>
      <c r="H20" s="130">
        <f>+H16+H18</f>
        <v>1124000000</v>
      </c>
      <c r="I20" s="130">
        <f aca="true" t="shared" si="12" ref="I20:AA20">+I16+I18</f>
        <v>124000000</v>
      </c>
      <c r="J20" s="130">
        <f aca="true" t="shared" si="13" ref="J20:K20">+J16+J18</f>
        <v>124000000</v>
      </c>
      <c r="K20" s="140">
        <f t="shared" si="13"/>
        <v>110575745</v>
      </c>
      <c r="L20" s="130">
        <f t="shared" si="12"/>
        <v>250000000</v>
      </c>
      <c r="M20" s="130"/>
      <c r="N20" s="130"/>
      <c r="O20" s="130"/>
      <c r="P20" s="130"/>
      <c r="Q20" s="130">
        <f t="shared" si="12"/>
        <v>270000000</v>
      </c>
      <c r="R20" s="130"/>
      <c r="S20" s="130"/>
      <c r="T20" s="130"/>
      <c r="U20" s="130"/>
      <c r="V20" s="130">
        <f t="shared" si="12"/>
        <v>280000000</v>
      </c>
      <c r="W20" s="130"/>
      <c r="X20" s="130"/>
      <c r="Y20" s="130"/>
      <c r="Z20" s="130"/>
      <c r="AA20" s="130">
        <f t="shared" si="12"/>
        <v>200000000</v>
      </c>
      <c r="AB20" s="126"/>
      <c r="AC20" s="126"/>
      <c r="AD20" s="126"/>
      <c r="AE20" s="126"/>
      <c r="AF20" s="140">
        <f>+AF16+AF18</f>
        <v>0</v>
      </c>
      <c r="AG20" s="140">
        <f aca="true" t="shared" si="14" ref="AG20:AI20">+AG16+AG18</f>
        <v>0</v>
      </c>
      <c r="AH20" s="239">
        <f t="shared" si="14"/>
        <v>31828768</v>
      </c>
      <c r="AI20" s="140">
        <f t="shared" si="14"/>
        <v>110575745</v>
      </c>
      <c r="AJ20" s="237">
        <f>+AI20/J20</f>
        <v>0.891739879032258</v>
      </c>
      <c r="AK20" s="236">
        <f t="shared" si="7"/>
        <v>0.1266944065836299</v>
      </c>
      <c r="AL20" s="342"/>
      <c r="AM20" s="317"/>
      <c r="AN20" s="317"/>
      <c r="AO20" s="350"/>
      <c r="AP20" s="353"/>
    </row>
    <row r="21" spans="1:42" s="5" customFormat="1" ht="30.75" customHeight="1">
      <c r="A21" s="308"/>
      <c r="B21" s="312">
        <v>3</v>
      </c>
      <c r="C21" s="321" t="s">
        <v>120</v>
      </c>
      <c r="D21" s="318" t="s">
        <v>117</v>
      </c>
      <c r="E21" s="335"/>
      <c r="F21" s="338"/>
      <c r="G21" s="70" t="s">
        <v>9</v>
      </c>
      <c r="H21" s="137">
        <v>25</v>
      </c>
      <c r="I21" s="137">
        <v>5</v>
      </c>
      <c r="J21" s="137">
        <v>5</v>
      </c>
      <c r="K21" s="231">
        <v>5</v>
      </c>
      <c r="L21" s="137">
        <v>10</v>
      </c>
      <c r="M21" s="137"/>
      <c r="N21" s="137"/>
      <c r="O21" s="137"/>
      <c r="P21" s="137"/>
      <c r="Q21" s="137">
        <v>15</v>
      </c>
      <c r="R21" s="137"/>
      <c r="S21" s="137"/>
      <c r="T21" s="137"/>
      <c r="U21" s="137"/>
      <c r="V21" s="137">
        <v>20</v>
      </c>
      <c r="W21" s="137"/>
      <c r="X21" s="137"/>
      <c r="Y21" s="137"/>
      <c r="Z21" s="137"/>
      <c r="AA21" s="137">
        <v>25</v>
      </c>
      <c r="AB21" s="137"/>
      <c r="AC21" s="137"/>
      <c r="AD21" s="137"/>
      <c r="AE21" s="137"/>
      <c r="AF21" s="231">
        <v>0</v>
      </c>
      <c r="AG21" s="231">
        <v>0</v>
      </c>
      <c r="AH21" s="229">
        <v>0.75</v>
      </c>
      <c r="AI21" s="231">
        <v>5</v>
      </c>
      <c r="AJ21" s="236">
        <f>+AI21/J21</f>
        <v>1</v>
      </c>
      <c r="AK21" s="236">
        <f>+(AI21)/H21</f>
        <v>0.2</v>
      </c>
      <c r="AL21" s="340" t="s">
        <v>252</v>
      </c>
      <c r="AM21" s="315" t="s">
        <v>195</v>
      </c>
      <c r="AN21" s="315" t="s">
        <v>195</v>
      </c>
      <c r="AO21" s="348" t="s">
        <v>200</v>
      </c>
      <c r="AP21" s="351" t="s">
        <v>246</v>
      </c>
    </row>
    <row r="22" spans="1:42" s="5" customFormat="1" ht="30.75" customHeight="1">
      <c r="A22" s="308"/>
      <c r="B22" s="313"/>
      <c r="C22" s="322"/>
      <c r="D22" s="319"/>
      <c r="E22" s="335"/>
      <c r="F22" s="338"/>
      <c r="G22" s="71" t="s">
        <v>10</v>
      </c>
      <c r="H22" s="114">
        <f>+J22+L22+Q22+V22+AA22</f>
        <v>410000000</v>
      </c>
      <c r="I22" s="114">
        <v>70000000</v>
      </c>
      <c r="J22" s="114">
        <v>70000000</v>
      </c>
      <c r="K22" s="116">
        <v>66493359</v>
      </c>
      <c r="L22" s="114">
        <v>70000000</v>
      </c>
      <c r="M22" s="114"/>
      <c r="N22" s="114"/>
      <c r="O22" s="114"/>
      <c r="P22" s="114"/>
      <c r="Q22" s="114">
        <v>80000000</v>
      </c>
      <c r="R22" s="114"/>
      <c r="S22" s="114"/>
      <c r="T22" s="114"/>
      <c r="U22" s="114"/>
      <c r="V22" s="114">
        <v>90000000</v>
      </c>
      <c r="W22" s="114"/>
      <c r="X22" s="114"/>
      <c r="Y22" s="114"/>
      <c r="Z22" s="114"/>
      <c r="AA22" s="114">
        <v>100000000</v>
      </c>
      <c r="AB22" s="114"/>
      <c r="AC22" s="114"/>
      <c r="AD22" s="114"/>
      <c r="AE22" s="114"/>
      <c r="AF22" s="116">
        <v>0</v>
      </c>
      <c r="AG22" s="116">
        <v>0</v>
      </c>
      <c r="AH22" s="116">
        <v>0</v>
      </c>
      <c r="AI22" s="116">
        <v>66493359</v>
      </c>
      <c r="AJ22" s="236">
        <f>+(AH22+AI22)/J22</f>
        <v>0.9499051285714286</v>
      </c>
      <c r="AK22" s="236">
        <f t="shared" si="7"/>
        <v>0.1621789243902439</v>
      </c>
      <c r="AL22" s="341"/>
      <c r="AM22" s="316"/>
      <c r="AN22" s="316"/>
      <c r="AO22" s="349"/>
      <c r="AP22" s="352"/>
    </row>
    <row r="23" spans="1:42" s="5" customFormat="1" ht="30.75" customHeight="1">
      <c r="A23" s="308"/>
      <c r="B23" s="313"/>
      <c r="C23" s="322"/>
      <c r="D23" s="319"/>
      <c r="E23" s="335"/>
      <c r="F23" s="338"/>
      <c r="G23" s="71" t="s">
        <v>11</v>
      </c>
      <c r="H23" s="114">
        <v>0</v>
      </c>
      <c r="I23" s="114">
        <v>0</v>
      </c>
      <c r="J23" s="114">
        <v>0</v>
      </c>
      <c r="K23" s="233">
        <v>0</v>
      </c>
      <c r="L23" s="114"/>
      <c r="M23" s="114"/>
      <c r="N23" s="114"/>
      <c r="O23" s="114"/>
      <c r="P23" s="114"/>
      <c r="Q23" s="114"/>
      <c r="R23" s="114"/>
      <c r="S23" s="114"/>
      <c r="T23" s="114"/>
      <c r="U23" s="114"/>
      <c r="V23" s="114"/>
      <c r="W23" s="114"/>
      <c r="X23" s="114"/>
      <c r="Y23" s="114"/>
      <c r="Z23" s="114"/>
      <c r="AA23" s="114"/>
      <c r="AB23" s="114"/>
      <c r="AC23" s="114"/>
      <c r="AD23" s="114"/>
      <c r="AE23" s="114"/>
      <c r="AF23" s="233">
        <v>0</v>
      </c>
      <c r="AG23" s="233">
        <v>0</v>
      </c>
      <c r="AH23" s="233">
        <v>0</v>
      </c>
      <c r="AI23" s="233">
        <v>0</v>
      </c>
      <c r="AJ23" s="236">
        <v>0</v>
      </c>
      <c r="AK23" s="236">
        <v>0</v>
      </c>
      <c r="AL23" s="341"/>
      <c r="AM23" s="316"/>
      <c r="AN23" s="316"/>
      <c r="AO23" s="349"/>
      <c r="AP23" s="352"/>
    </row>
    <row r="24" spans="1:42" s="5" customFormat="1" ht="30.75" customHeight="1">
      <c r="A24" s="308"/>
      <c r="B24" s="313"/>
      <c r="C24" s="322"/>
      <c r="D24" s="319"/>
      <c r="E24" s="335"/>
      <c r="F24" s="338"/>
      <c r="G24" s="71" t="s">
        <v>12</v>
      </c>
      <c r="H24" s="114">
        <v>0</v>
      </c>
      <c r="I24" s="114">
        <v>0</v>
      </c>
      <c r="J24" s="114">
        <v>0</v>
      </c>
      <c r="K24" s="116">
        <v>0</v>
      </c>
      <c r="L24" s="114"/>
      <c r="M24" s="114"/>
      <c r="N24" s="114"/>
      <c r="O24" s="114"/>
      <c r="P24" s="114"/>
      <c r="Q24" s="114"/>
      <c r="R24" s="114"/>
      <c r="S24" s="114"/>
      <c r="T24" s="114"/>
      <c r="U24" s="114"/>
      <c r="V24" s="114"/>
      <c r="W24" s="114"/>
      <c r="X24" s="114"/>
      <c r="Y24" s="114"/>
      <c r="Z24" s="114"/>
      <c r="AA24" s="114"/>
      <c r="AB24" s="114"/>
      <c r="AC24" s="114"/>
      <c r="AD24" s="114"/>
      <c r="AE24" s="114"/>
      <c r="AF24" s="116">
        <v>0</v>
      </c>
      <c r="AG24" s="116">
        <v>0</v>
      </c>
      <c r="AH24" s="116">
        <v>0</v>
      </c>
      <c r="AI24" s="116">
        <v>0</v>
      </c>
      <c r="AJ24" s="236">
        <v>0</v>
      </c>
      <c r="AK24" s="236">
        <v>0</v>
      </c>
      <c r="AL24" s="341"/>
      <c r="AM24" s="316"/>
      <c r="AN24" s="316"/>
      <c r="AO24" s="349"/>
      <c r="AP24" s="352"/>
    </row>
    <row r="25" spans="1:42" s="5" customFormat="1" ht="30.75" customHeight="1">
      <c r="A25" s="308"/>
      <c r="B25" s="313"/>
      <c r="C25" s="322"/>
      <c r="D25" s="319"/>
      <c r="E25" s="335"/>
      <c r="F25" s="338"/>
      <c r="G25" s="71" t="s">
        <v>13</v>
      </c>
      <c r="H25" s="114">
        <f>+H21+H23</f>
        <v>25</v>
      </c>
      <c r="I25" s="114">
        <f aca="true" t="shared" si="15" ref="I25:AA25">+I21+I23</f>
        <v>5</v>
      </c>
      <c r="J25" s="114">
        <f aca="true" t="shared" si="16" ref="J25:K25">+J21+J23</f>
        <v>5</v>
      </c>
      <c r="K25" s="232">
        <f t="shared" si="16"/>
        <v>5</v>
      </c>
      <c r="L25" s="114">
        <f t="shared" si="15"/>
        <v>10</v>
      </c>
      <c r="M25" s="114"/>
      <c r="N25" s="114"/>
      <c r="O25" s="114"/>
      <c r="P25" s="114"/>
      <c r="Q25" s="114">
        <f t="shared" si="15"/>
        <v>15</v>
      </c>
      <c r="R25" s="114"/>
      <c r="S25" s="114"/>
      <c r="T25" s="114"/>
      <c r="U25" s="114"/>
      <c r="V25" s="114">
        <f t="shared" si="15"/>
        <v>20</v>
      </c>
      <c r="W25" s="114"/>
      <c r="X25" s="114"/>
      <c r="Y25" s="114"/>
      <c r="Z25" s="114"/>
      <c r="AA25" s="114">
        <f t="shared" si="15"/>
        <v>25</v>
      </c>
      <c r="AB25" s="114"/>
      <c r="AC25" s="114"/>
      <c r="AD25" s="114"/>
      <c r="AE25" s="114"/>
      <c r="AF25" s="232">
        <f>+AF21+AF23</f>
        <v>0</v>
      </c>
      <c r="AG25" s="232">
        <f aca="true" t="shared" si="17" ref="AG25:AI25">+AG21+AG23</f>
        <v>0</v>
      </c>
      <c r="AH25" s="232">
        <f t="shared" si="17"/>
        <v>0.75</v>
      </c>
      <c r="AI25" s="232">
        <f t="shared" si="17"/>
        <v>5</v>
      </c>
      <c r="AJ25" s="236">
        <v>0.4</v>
      </c>
      <c r="AK25" s="236">
        <f t="shared" si="7"/>
        <v>0.23</v>
      </c>
      <c r="AL25" s="341"/>
      <c r="AM25" s="316"/>
      <c r="AN25" s="316"/>
      <c r="AO25" s="349"/>
      <c r="AP25" s="352"/>
    </row>
    <row r="26" spans="1:42" s="5" customFormat="1" ht="30.75" customHeight="1" thickBot="1">
      <c r="A26" s="308"/>
      <c r="B26" s="314"/>
      <c r="C26" s="343"/>
      <c r="D26" s="330"/>
      <c r="E26" s="335"/>
      <c r="F26" s="338"/>
      <c r="G26" s="72" t="s">
        <v>14</v>
      </c>
      <c r="H26" s="139">
        <f>+H22+H24</f>
        <v>410000000</v>
      </c>
      <c r="I26" s="139">
        <f aca="true" t="shared" si="18" ref="I26:AA26">+I22+I24</f>
        <v>70000000</v>
      </c>
      <c r="J26" s="139">
        <f aca="true" t="shared" si="19" ref="J26:K26">+J22+J24</f>
        <v>70000000</v>
      </c>
      <c r="K26" s="140">
        <f t="shared" si="19"/>
        <v>66493359</v>
      </c>
      <c r="L26" s="139">
        <f t="shared" si="18"/>
        <v>70000000</v>
      </c>
      <c r="M26" s="139"/>
      <c r="N26" s="139"/>
      <c r="O26" s="139"/>
      <c r="P26" s="139"/>
      <c r="Q26" s="139">
        <f t="shared" si="18"/>
        <v>80000000</v>
      </c>
      <c r="R26" s="139"/>
      <c r="S26" s="139"/>
      <c r="T26" s="139"/>
      <c r="U26" s="139"/>
      <c r="V26" s="139">
        <f t="shared" si="18"/>
        <v>90000000</v>
      </c>
      <c r="W26" s="139"/>
      <c r="X26" s="139"/>
      <c r="Y26" s="139"/>
      <c r="Z26" s="139"/>
      <c r="AA26" s="139">
        <f t="shared" si="18"/>
        <v>100000000</v>
      </c>
      <c r="AB26" s="139"/>
      <c r="AC26" s="139"/>
      <c r="AD26" s="139"/>
      <c r="AE26" s="139"/>
      <c r="AF26" s="140">
        <f>+AF22+AF24</f>
        <v>0</v>
      </c>
      <c r="AG26" s="140">
        <f aca="true" t="shared" si="20" ref="AG26:AI26">+AG22+AG24</f>
        <v>0</v>
      </c>
      <c r="AH26" s="140">
        <f t="shared" si="20"/>
        <v>0</v>
      </c>
      <c r="AI26" s="140">
        <f t="shared" si="20"/>
        <v>66493359</v>
      </c>
      <c r="AJ26" s="238">
        <f t="shared" si="11"/>
        <v>0.9499051285714286</v>
      </c>
      <c r="AK26" s="238">
        <f t="shared" si="7"/>
        <v>0.1621789243902439</v>
      </c>
      <c r="AL26" s="342"/>
      <c r="AM26" s="317"/>
      <c r="AN26" s="317"/>
      <c r="AO26" s="350"/>
      <c r="AP26" s="353"/>
    </row>
    <row r="27" spans="1:42" s="5" customFormat="1" ht="30.75" customHeight="1">
      <c r="A27" s="307" t="s">
        <v>126</v>
      </c>
      <c r="B27" s="312">
        <v>4</v>
      </c>
      <c r="C27" s="321" t="s">
        <v>121</v>
      </c>
      <c r="D27" s="318" t="s">
        <v>117</v>
      </c>
      <c r="E27" s="335"/>
      <c r="F27" s="338"/>
      <c r="G27" s="70" t="s">
        <v>9</v>
      </c>
      <c r="H27" s="137">
        <v>10</v>
      </c>
      <c r="I27" s="137">
        <v>1</v>
      </c>
      <c r="J27" s="137">
        <v>1</v>
      </c>
      <c r="K27" s="230">
        <v>0.8</v>
      </c>
      <c r="L27" s="137">
        <v>4</v>
      </c>
      <c r="M27" s="137"/>
      <c r="N27" s="137"/>
      <c r="O27" s="137"/>
      <c r="P27" s="137"/>
      <c r="Q27" s="137">
        <v>7</v>
      </c>
      <c r="R27" s="137"/>
      <c r="S27" s="137"/>
      <c r="T27" s="137"/>
      <c r="U27" s="137"/>
      <c r="V27" s="137">
        <v>9</v>
      </c>
      <c r="W27" s="137"/>
      <c r="X27" s="137"/>
      <c r="Y27" s="137"/>
      <c r="Z27" s="137"/>
      <c r="AA27" s="137">
        <v>10</v>
      </c>
      <c r="AB27" s="137"/>
      <c r="AC27" s="137"/>
      <c r="AD27" s="137"/>
      <c r="AE27" s="137"/>
      <c r="AF27" s="231">
        <v>0</v>
      </c>
      <c r="AG27" s="231">
        <v>0</v>
      </c>
      <c r="AH27" s="230">
        <v>0.2</v>
      </c>
      <c r="AI27" s="230">
        <v>0.8</v>
      </c>
      <c r="AJ27" s="236">
        <f>+(AI27)/I27</f>
        <v>0.8</v>
      </c>
      <c r="AK27" s="236">
        <f>+(AH27+AI27)/H27</f>
        <v>0.1</v>
      </c>
      <c r="AL27" s="340" t="s">
        <v>247</v>
      </c>
      <c r="AM27" s="315" t="s">
        <v>249</v>
      </c>
      <c r="AN27" s="315" t="s">
        <v>248</v>
      </c>
      <c r="AO27" s="348" t="s">
        <v>199</v>
      </c>
      <c r="AP27" s="351" t="s">
        <v>198</v>
      </c>
    </row>
    <row r="28" spans="1:42" s="5" customFormat="1" ht="30.75" customHeight="1">
      <c r="A28" s="308"/>
      <c r="B28" s="313"/>
      <c r="C28" s="322"/>
      <c r="D28" s="319"/>
      <c r="E28" s="335"/>
      <c r="F28" s="338"/>
      <c r="G28" s="71" t="s">
        <v>10</v>
      </c>
      <c r="H28" s="114">
        <f>+J28+L28+Q28+V28+AA28</f>
        <v>2080062738</v>
      </c>
      <c r="I28" s="114">
        <v>380062738</v>
      </c>
      <c r="J28" s="114">
        <f>247726072+132336666</f>
        <v>380062738</v>
      </c>
      <c r="K28" s="116">
        <v>129054090</v>
      </c>
      <c r="L28" s="114">
        <v>700000000</v>
      </c>
      <c r="M28" s="114"/>
      <c r="N28" s="114"/>
      <c r="O28" s="114"/>
      <c r="P28" s="114"/>
      <c r="Q28" s="114">
        <v>500000000</v>
      </c>
      <c r="R28" s="114"/>
      <c r="S28" s="114"/>
      <c r="T28" s="114"/>
      <c r="U28" s="114"/>
      <c r="V28" s="114">
        <v>300000000</v>
      </c>
      <c r="W28" s="114"/>
      <c r="X28" s="114"/>
      <c r="Y28" s="114"/>
      <c r="Z28" s="114"/>
      <c r="AA28" s="114">
        <v>200000000</v>
      </c>
      <c r="AB28" s="114"/>
      <c r="AC28" s="114"/>
      <c r="AD28" s="114"/>
      <c r="AE28" s="114"/>
      <c r="AF28" s="116">
        <v>0</v>
      </c>
      <c r="AG28" s="116">
        <v>0</v>
      </c>
      <c r="AH28" s="116">
        <v>0</v>
      </c>
      <c r="AI28" s="116">
        <v>129054090</v>
      </c>
      <c r="AJ28" s="236">
        <f>AI28/I28</f>
        <v>0.33955996496557367</v>
      </c>
      <c r="AK28" s="236">
        <f t="shared" si="7"/>
        <v>0.062043364193950575</v>
      </c>
      <c r="AL28" s="341"/>
      <c r="AM28" s="316"/>
      <c r="AN28" s="316"/>
      <c r="AO28" s="349"/>
      <c r="AP28" s="352"/>
    </row>
    <row r="29" spans="1:42" s="5" customFormat="1" ht="30.75" customHeight="1">
      <c r="A29" s="308"/>
      <c r="B29" s="313"/>
      <c r="C29" s="322"/>
      <c r="D29" s="319"/>
      <c r="E29" s="335"/>
      <c r="F29" s="338"/>
      <c r="G29" s="71" t="s">
        <v>11</v>
      </c>
      <c r="H29" s="114">
        <v>0</v>
      </c>
      <c r="I29" s="114">
        <v>0</v>
      </c>
      <c r="J29" s="114">
        <v>0</v>
      </c>
      <c r="K29" s="233">
        <v>0</v>
      </c>
      <c r="L29" s="114"/>
      <c r="M29" s="114"/>
      <c r="N29" s="114"/>
      <c r="O29" s="114"/>
      <c r="P29" s="114"/>
      <c r="Q29" s="114"/>
      <c r="R29" s="114"/>
      <c r="S29" s="114"/>
      <c r="T29" s="114"/>
      <c r="U29" s="114"/>
      <c r="V29" s="114"/>
      <c r="W29" s="114"/>
      <c r="X29" s="114"/>
      <c r="Y29" s="114"/>
      <c r="Z29" s="114"/>
      <c r="AA29" s="114"/>
      <c r="AB29" s="114"/>
      <c r="AC29" s="114"/>
      <c r="AD29" s="114"/>
      <c r="AE29" s="114"/>
      <c r="AF29" s="233">
        <v>0</v>
      </c>
      <c r="AG29" s="233">
        <v>0</v>
      </c>
      <c r="AH29" s="233">
        <v>0</v>
      </c>
      <c r="AI29" s="233">
        <v>0</v>
      </c>
      <c r="AJ29" s="236">
        <v>0</v>
      </c>
      <c r="AK29" s="236">
        <v>0</v>
      </c>
      <c r="AL29" s="341"/>
      <c r="AM29" s="316"/>
      <c r="AN29" s="316"/>
      <c r="AO29" s="349"/>
      <c r="AP29" s="352"/>
    </row>
    <row r="30" spans="1:42" s="5" customFormat="1" ht="30.75" customHeight="1">
      <c r="A30" s="308"/>
      <c r="B30" s="313"/>
      <c r="C30" s="322"/>
      <c r="D30" s="319"/>
      <c r="E30" s="335"/>
      <c r="F30" s="338"/>
      <c r="G30" s="71" t="s">
        <v>12</v>
      </c>
      <c r="H30" s="114">
        <v>0</v>
      </c>
      <c r="I30" s="114">
        <v>0</v>
      </c>
      <c r="J30" s="114">
        <v>0</v>
      </c>
      <c r="K30" s="116">
        <v>0</v>
      </c>
      <c r="L30" s="114"/>
      <c r="M30" s="114"/>
      <c r="N30" s="114"/>
      <c r="O30" s="114"/>
      <c r="P30" s="114"/>
      <c r="Q30" s="114"/>
      <c r="R30" s="114"/>
      <c r="S30" s="114"/>
      <c r="T30" s="114"/>
      <c r="U30" s="114"/>
      <c r="V30" s="114"/>
      <c r="W30" s="114"/>
      <c r="X30" s="114"/>
      <c r="Y30" s="114"/>
      <c r="Z30" s="114"/>
      <c r="AA30" s="114"/>
      <c r="AB30" s="114"/>
      <c r="AC30" s="114"/>
      <c r="AD30" s="114"/>
      <c r="AE30" s="114"/>
      <c r="AF30" s="116">
        <v>0</v>
      </c>
      <c r="AG30" s="116">
        <v>0</v>
      </c>
      <c r="AH30" s="116">
        <v>0</v>
      </c>
      <c r="AI30" s="116">
        <v>0</v>
      </c>
      <c r="AJ30" s="236">
        <v>0</v>
      </c>
      <c r="AK30" s="236">
        <v>0</v>
      </c>
      <c r="AL30" s="341"/>
      <c r="AM30" s="316"/>
      <c r="AN30" s="316"/>
      <c r="AO30" s="349"/>
      <c r="AP30" s="352"/>
    </row>
    <row r="31" spans="1:42" s="5" customFormat="1" ht="30.75" customHeight="1">
      <c r="A31" s="308"/>
      <c r="B31" s="313"/>
      <c r="C31" s="322"/>
      <c r="D31" s="319"/>
      <c r="E31" s="335"/>
      <c r="F31" s="338"/>
      <c r="G31" s="71" t="s">
        <v>13</v>
      </c>
      <c r="H31" s="114">
        <f>+H27+H29</f>
        <v>10</v>
      </c>
      <c r="I31" s="114">
        <f aca="true" t="shared" si="21" ref="I31:AA31">+I27+I29</f>
        <v>1</v>
      </c>
      <c r="J31" s="114">
        <f aca="true" t="shared" si="22" ref="J31:K31">+J27+J29</f>
        <v>1</v>
      </c>
      <c r="K31" s="232">
        <f t="shared" si="22"/>
        <v>0.8</v>
      </c>
      <c r="L31" s="114">
        <f t="shared" si="21"/>
        <v>4</v>
      </c>
      <c r="M31" s="114"/>
      <c r="N31" s="114"/>
      <c r="O31" s="114"/>
      <c r="P31" s="114"/>
      <c r="Q31" s="114">
        <f t="shared" si="21"/>
        <v>7</v>
      </c>
      <c r="R31" s="114"/>
      <c r="S31" s="114"/>
      <c r="T31" s="114"/>
      <c r="U31" s="114"/>
      <c r="V31" s="114">
        <f t="shared" si="21"/>
        <v>9</v>
      </c>
      <c r="W31" s="114"/>
      <c r="X31" s="114"/>
      <c r="Y31" s="114"/>
      <c r="Z31" s="114"/>
      <c r="AA31" s="114">
        <f t="shared" si="21"/>
        <v>10</v>
      </c>
      <c r="AB31" s="114"/>
      <c r="AC31" s="114"/>
      <c r="AD31" s="114"/>
      <c r="AE31" s="114"/>
      <c r="AF31" s="232">
        <f>+AF27+AF29</f>
        <v>0</v>
      </c>
      <c r="AG31" s="232">
        <f aca="true" t="shared" si="23" ref="AG31:AI31">+AG27+AG29</f>
        <v>0</v>
      </c>
      <c r="AH31" s="232">
        <f t="shared" si="23"/>
        <v>0.2</v>
      </c>
      <c r="AI31" s="232">
        <f t="shared" si="23"/>
        <v>0.8</v>
      </c>
      <c r="AJ31" s="236">
        <f aca="true" t="shared" si="24" ref="AJ31:AJ32">+(AH31+AI31)/I31</f>
        <v>1</v>
      </c>
      <c r="AK31" s="236">
        <f t="shared" si="7"/>
        <v>0.1</v>
      </c>
      <c r="AL31" s="341"/>
      <c r="AM31" s="316"/>
      <c r="AN31" s="316"/>
      <c r="AO31" s="349"/>
      <c r="AP31" s="352"/>
    </row>
    <row r="32" spans="1:42" s="5" customFormat="1" ht="30.75" customHeight="1" thickBot="1">
      <c r="A32" s="309"/>
      <c r="B32" s="314"/>
      <c r="C32" s="343"/>
      <c r="D32" s="330"/>
      <c r="E32" s="335"/>
      <c r="F32" s="338"/>
      <c r="G32" s="72" t="s">
        <v>14</v>
      </c>
      <c r="H32" s="139">
        <f>+H28+H30</f>
        <v>2080062738</v>
      </c>
      <c r="I32" s="139">
        <f aca="true" t="shared" si="25" ref="I32:AA32">+I28+I30</f>
        <v>380062738</v>
      </c>
      <c r="J32" s="139">
        <f aca="true" t="shared" si="26" ref="J32:K32">+J28+J30</f>
        <v>380062738</v>
      </c>
      <c r="K32" s="140">
        <f t="shared" si="26"/>
        <v>129054090</v>
      </c>
      <c r="L32" s="139">
        <f t="shared" si="25"/>
        <v>700000000</v>
      </c>
      <c r="M32" s="139"/>
      <c r="N32" s="139"/>
      <c r="O32" s="139"/>
      <c r="P32" s="139"/>
      <c r="Q32" s="139">
        <f t="shared" si="25"/>
        <v>500000000</v>
      </c>
      <c r="R32" s="139"/>
      <c r="S32" s="139"/>
      <c r="T32" s="139"/>
      <c r="U32" s="139"/>
      <c r="V32" s="139">
        <f t="shared" si="25"/>
        <v>300000000</v>
      </c>
      <c r="W32" s="139"/>
      <c r="X32" s="139"/>
      <c r="Y32" s="139"/>
      <c r="Z32" s="139"/>
      <c r="AA32" s="139">
        <f t="shared" si="25"/>
        <v>200000000</v>
      </c>
      <c r="AB32" s="139"/>
      <c r="AC32" s="139"/>
      <c r="AD32" s="139"/>
      <c r="AE32" s="139"/>
      <c r="AF32" s="140">
        <f>+AF28+AF30</f>
        <v>0</v>
      </c>
      <c r="AG32" s="140">
        <f aca="true" t="shared" si="27" ref="AG32:AI32">+AG28+AG30</f>
        <v>0</v>
      </c>
      <c r="AH32" s="140">
        <f t="shared" si="27"/>
        <v>0</v>
      </c>
      <c r="AI32" s="140">
        <f t="shared" si="27"/>
        <v>129054090</v>
      </c>
      <c r="AJ32" s="237">
        <f t="shared" si="24"/>
        <v>0.33955996496557367</v>
      </c>
      <c r="AK32" s="237">
        <f t="shared" si="7"/>
        <v>0.062043364193950575</v>
      </c>
      <c r="AL32" s="342"/>
      <c r="AM32" s="317"/>
      <c r="AN32" s="317"/>
      <c r="AO32" s="350"/>
      <c r="AP32" s="353"/>
    </row>
    <row r="33" spans="1:42" s="101" customFormat="1" ht="30.75" customHeight="1">
      <c r="A33" s="310" t="s">
        <v>127</v>
      </c>
      <c r="B33" s="312">
        <v>5</v>
      </c>
      <c r="C33" s="321" t="s">
        <v>122</v>
      </c>
      <c r="D33" s="318" t="s">
        <v>117</v>
      </c>
      <c r="E33" s="335"/>
      <c r="F33" s="338"/>
      <c r="G33" s="100" t="s">
        <v>9</v>
      </c>
      <c r="H33" s="141">
        <v>0.9</v>
      </c>
      <c r="I33" s="141">
        <v>0.85</v>
      </c>
      <c r="J33" s="141">
        <v>0.85</v>
      </c>
      <c r="K33" s="143">
        <v>0.85</v>
      </c>
      <c r="L33" s="142">
        <v>0.865</v>
      </c>
      <c r="M33" s="141"/>
      <c r="N33" s="141"/>
      <c r="O33" s="141"/>
      <c r="P33" s="141"/>
      <c r="Q33" s="141">
        <v>0.88</v>
      </c>
      <c r="R33" s="141"/>
      <c r="S33" s="141"/>
      <c r="T33" s="141"/>
      <c r="U33" s="141"/>
      <c r="V33" s="141">
        <v>0.89</v>
      </c>
      <c r="W33" s="141"/>
      <c r="X33" s="141"/>
      <c r="Y33" s="141"/>
      <c r="Z33" s="141"/>
      <c r="AA33" s="141">
        <v>0.9</v>
      </c>
      <c r="AB33" s="141"/>
      <c r="AC33" s="141"/>
      <c r="AD33" s="141"/>
      <c r="AE33" s="141"/>
      <c r="AF33" s="113">
        <v>0</v>
      </c>
      <c r="AG33" s="113">
        <v>0</v>
      </c>
      <c r="AH33" s="113">
        <v>0.79</v>
      </c>
      <c r="AI33" s="143">
        <v>0.85</v>
      </c>
      <c r="AJ33" s="263">
        <f>+AI33/I33</f>
        <v>1</v>
      </c>
      <c r="AK33" s="236">
        <v>1</v>
      </c>
      <c r="AL33" s="340" t="s">
        <v>250</v>
      </c>
      <c r="AM33" s="315" t="s">
        <v>195</v>
      </c>
      <c r="AN33" s="315" t="s">
        <v>195</v>
      </c>
      <c r="AO33" s="348" t="s">
        <v>201</v>
      </c>
      <c r="AP33" s="351" t="s">
        <v>202</v>
      </c>
    </row>
    <row r="34" spans="1:42" s="5" customFormat="1" ht="30.75" customHeight="1">
      <c r="A34" s="310"/>
      <c r="B34" s="313"/>
      <c r="C34" s="322"/>
      <c r="D34" s="319"/>
      <c r="E34" s="335"/>
      <c r="F34" s="338"/>
      <c r="G34" s="71" t="s">
        <v>10</v>
      </c>
      <c r="H34" s="144">
        <f>+J34+L34+Q34+V34+AA34</f>
        <v>3526438958</v>
      </c>
      <c r="I34" s="145">
        <v>456438958</v>
      </c>
      <c r="J34" s="114">
        <f>8500000+417938958</f>
        <v>426438958</v>
      </c>
      <c r="K34" s="138">
        <v>425843558</v>
      </c>
      <c r="L34" s="114">
        <v>741000000</v>
      </c>
      <c r="M34" s="114"/>
      <c r="N34" s="114"/>
      <c r="O34" s="114"/>
      <c r="P34" s="114"/>
      <c r="Q34" s="114">
        <v>763000000</v>
      </c>
      <c r="R34" s="114"/>
      <c r="S34" s="114"/>
      <c r="T34" s="114"/>
      <c r="U34" s="114"/>
      <c r="V34" s="114">
        <v>786000000</v>
      </c>
      <c r="W34" s="114"/>
      <c r="X34" s="114"/>
      <c r="Y34" s="114"/>
      <c r="Z34" s="114"/>
      <c r="AA34" s="114">
        <v>810000000</v>
      </c>
      <c r="AB34" s="114"/>
      <c r="AC34" s="114"/>
      <c r="AD34" s="114"/>
      <c r="AE34" s="114"/>
      <c r="AF34" s="116">
        <v>0</v>
      </c>
      <c r="AG34" s="116">
        <v>0</v>
      </c>
      <c r="AH34" s="116">
        <v>361960054</v>
      </c>
      <c r="AI34" s="138">
        <v>425843558</v>
      </c>
      <c r="AJ34" s="262">
        <f>AI34/J34</f>
        <v>0.9986037861015503</v>
      </c>
      <c r="AK34" s="236">
        <f>+(+AI34)/H34</f>
        <v>0.120757388139086</v>
      </c>
      <c r="AL34" s="341"/>
      <c r="AM34" s="316"/>
      <c r="AN34" s="316"/>
      <c r="AO34" s="349"/>
      <c r="AP34" s="352"/>
    </row>
    <row r="35" spans="1:42" s="101" customFormat="1" ht="30.75" customHeight="1">
      <c r="A35" s="310"/>
      <c r="B35" s="313"/>
      <c r="C35" s="322"/>
      <c r="D35" s="319"/>
      <c r="E35" s="335"/>
      <c r="F35" s="338"/>
      <c r="G35" s="109" t="s">
        <v>11</v>
      </c>
      <c r="H35" s="117">
        <v>0</v>
      </c>
      <c r="I35" s="117">
        <v>0</v>
      </c>
      <c r="J35" s="117">
        <v>0</v>
      </c>
      <c r="K35" s="146"/>
      <c r="L35" s="117"/>
      <c r="M35" s="117"/>
      <c r="N35" s="117"/>
      <c r="O35" s="117"/>
      <c r="P35" s="117"/>
      <c r="Q35" s="117"/>
      <c r="R35" s="117"/>
      <c r="S35" s="117"/>
      <c r="T35" s="117"/>
      <c r="U35" s="117"/>
      <c r="V35" s="117"/>
      <c r="W35" s="117"/>
      <c r="X35" s="117"/>
      <c r="Y35" s="117"/>
      <c r="Z35" s="117"/>
      <c r="AA35" s="117"/>
      <c r="AB35" s="117"/>
      <c r="AC35" s="117"/>
      <c r="AD35" s="117"/>
      <c r="AE35" s="117"/>
      <c r="AF35" s="119">
        <v>0</v>
      </c>
      <c r="AG35" s="119">
        <v>0</v>
      </c>
      <c r="AH35" s="119">
        <v>0</v>
      </c>
      <c r="AI35" s="146"/>
      <c r="AJ35" s="236">
        <v>0</v>
      </c>
      <c r="AK35" s="236">
        <v>0</v>
      </c>
      <c r="AL35" s="341"/>
      <c r="AM35" s="316"/>
      <c r="AN35" s="316"/>
      <c r="AO35" s="349"/>
      <c r="AP35" s="352"/>
    </row>
    <row r="36" spans="1:42" s="5" customFormat="1" ht="30.75" customHeight="1">
      <c r="A36" s="310"/>
      <c r="B36" s="313"/>
      <c r="C36" s="322"/>
      <c r="D36" s="319"/>
      <c r="E36" s="335"/>
      <c r="F36" s="338"/>
      <c r="G36" s="71" t="s">
        <v>12</v>
      </c>
      <c r="H36" s="114">
        <v>0</v>
      </c>
      <c r="I36" s="114">
        <v>0</v>
      </c>
      <c r="J36" s="114">
        <v>0</v>
      </c>
      <c r="K36" s="138"/>
      <c r="L36" s="114"/>
      <c r="M36" s="114"/>
      <c r="N36" s="114"/>
      <c r="O36" s="114"/>
      <c r="P36" s="114"/>
      <c r="Q36" s="114"/>
      <c r="R36" s="114"/>
      <c r="S36" s="114"/>
      <c r="T36" s="114"/>
      <c r="U36" s="114"/>
      <c r="V36" s="114"/>
      <c r="W36" s="114"/>
      <c r="X36" s="114"/>
      <c r="Y36" s="114"/>
      <c r="Z36" s="114"/>
      <c r="AA36" s="114"/>
      <c r="AB36" s="114"/>
      <c r="AC36" s="114"/>
      <c r="AD36" s="114"/>
      <c r="AE36" s="114"/>
      <c r="AF36" s="116">
        <v>0</v>
      </c>
      <c r="AG36" s="116">
        <v>0</v>
      </c>
      <c r="AH36" s="116">
        <v>0</v>
      </c>
      <c r="AI36" s="138"/>
      <c r="AJ36" s="236">
        <v>0</v>
      </c>
      <c r="AK36" s="236">
        <v>0</v>
      </c>
      <c r="AL36" s="341"/>
      <c r="AM36" s="316"/>
      <c r="AN36" s="316"/>
      <c r="AO36" s="349"/>
      <c r="AP36" s="352"/>
    </row>
    <row r="37" spans="1:42" s="101" customFormat="1" ht="30.75" customHeight="1">
      <c r="A37" s="310"/>
      <c r="B37" s="313"/>
      <c r="C37" s="322"/>
      <c r="D37" s="319"/>
      <c r="E37" s="335"/>
      <c r="F37" s="338"/>
      <c r="G37" s="109" t="s">
        <v>13</v>
      </c>
      <c r="H37" s="117">
        <f>+H33+H35</f>
        <v>0.9</v>
      </c>
      <c r="I37" s="117">
        <f aca="true" t="shared" si="28" ref="I37:AA37">+I33+I35</f>
        <v>0.85</v>
      </c>
      <c r="J37" s="117">
        <f t="shared" si="28"/>
        <v>0.85</v>
      </c>
      <c r="K37" s="119">
        <f t="shared" si="28"/>
        <v>0.85</v>
      </c>
      <c r="L37" s="117">
        <f t="shared" si="28"/>
        <v>0.865</v>
      </c>
      <c r="M37" s="117"/>
      <c r="N37" s="117"/>
      <c r="O37" s="117"/>
      <c r="P37" s="117"/>
      <c r="Q37" s="117">
        <f t="shared" si="28"/>
        <v>0.88</v>
      </c>
      <c r="R37" s="117"/>
      <c r="S37" s="117"/>
      <c r="T37" s="117"/>
      <c r="U37" s="117"/>
      <c r="V37" s="117">
        <f t="shared" si="28"/>
        <v>0.89</v>
      </c>
      <c r="W37" s="117"/>
      <c r="X37" s="117"/>
      <c r="Y37" s="117"/>
      <c r="Z37" s="117"/>
      <c r="AA37" s="117">
        <f t="shared" si="28"/>
        <v>0.9</v>
      </c>
      <c r="AB37" s="117"/>
      <c r="AC37" s="117"/>
      <c r="AD37" s="117"/>
      <c r="AE37" s="117"/>
      <c r="AF37" s="119">
        <f>+AF33+AF35</f>
        <v>0</v>
      </c>
      <c r="AG37" s="119">
        <f aca="true" t="shared" si="29" ref="AG37:AI37">+AG33+AG35</f>
        <v>0</v>
      </c>
      <c r="AH37" s="119">
        <f t="shared" si="29"/>
        <v>0.79</v>
      </c>
      <c r="AI37" s="119">
        <f t="shared" si="29"/>
        <v>0.85</v>
      </c>
      <c r="AJ37" s="236">
        <f>+(AI37)/I37</f>
        <v>1</v>
      </c>
      <c r="AK37" s="236">
        <v>1</v>
      </c>
      <c r="AL37" s="341"/>
      <c r="AM37" s="316"/>
      <c r="AN37" s="316"/>
      <c r="AO37" s="349"/>
      <c r="AP37" s="352"/>
    </row>
    <row r="38" spans="1:42" s="5" customFormat="1" ht="30.75" customHeight="1" thickBot="1">
      <c r="A38" s="310"/>
      <c r="B38" s="314"/>
      <c r="C38" s="343"/>
      <c r="D38" s="330"/>
      <c r="E38" s="335"/>
      <c r="F38" s="338"/>
      <c r="G38" s="72" t="s">
        <v>14</v>
      </c>
      <c r="H38" s="139">
        <f>+H34+H36</f>
        <v>3526438958</v>
      </c>
      <c r="I38" s="139">
        <f aca="true" t="shared" si="30" ref="I38:AA38">+I34+I36</f>
        <v>456438958</v>
      </c>
      <c r="J38" s="139">
        <f t="shared" si="30"/>
        <v>426438958</v>
      </c>
      <c r="K38" s="239">
        <f t="shared" si="30"/>
        <v>425843558</v>
      </c>
      <c r="L38" s="139">
        <f t="shared" si="30"/>
        <v>741000000</v>
      </c>
      <c r="M38" s="139"/>
      <c r="N38" s="139"/>
      <c r="O38" s="139"/>
      <c r="P38" s="139"/>
      <c r="Q38" s="139">
        <f t="shared" si="30"/>
        <v>763000000</v>
      </c>
      <c r="R38" s="139"/>
      <c r="S38" s="139"/>
      <c r="T38" s="139"/>
      <c r="U38" s="139"/>
      <c r="V38" s="139">
        <f t="shared" si="30"/>
        <v>786000000</v>
      </c>
      <c r="W38" s="139"/>
      <c r="X38" s="139"/>
      <c r="Y38" s="139"/>
      <c r="Z38" s="139"/>
      <c r="AA38" s="139">
        <f t="shared" si="30"/>
        <v>810000000</v>
      </c>
      <c r="AB38" s="139"/>
      <c r="AC38" s="139"/>
      <c r="AD38" s="139"/>
      <c r="AE38" s="139"/>
      <c r="AF38" s="140">
        <f>+AF34+AF36</f>
        <v>0</v>
      </c>
      <c r="AG38" s="140">
        <f aca="true" t="shared" si="31" ref="AG38:AI38">+AG34+AG36</f>
        <v>0</v>
      </c>
      <c r="AH38" s="239">
        <f t="shared" si="31"/>
        <v>361960054</v>
      </c>
      <c r="AI38" s="239">
        <f t="shared" si="31"/>
        <v>425843558</v>
      </c>
      <c r="AJ38" s="265">
        <f>+(AI38)/J38</f>
        <v>0.9986037861015503</v>
      </c>
      <c r="AK38" s="237">
        <f>+AI38/H38</f>
        <v>0.120757388139086</v>
      </c>
      <c r="AL38" s="342"/>
      <c r="AM38" s="317"/>
      <c r="AN38" s="317"/>
      <c r="AO38" s="350"/>
      <c r="AP38" s="353"/>
    </row>
    <row r="39" spans="1:42" s="101" customFormat="1" ht="30.75" customHeight="1">
      <c r="A39" s="310"/>
      <c r="B39" s="354">
        <v>6</v>
      </c>
      <c r="C39" s="321" t="s">
        <v>123</v>
      </c>
      <c r="D39" s="318" t="s">
        <v>124</v>
      </c>
      <c r="E39" s="335"/>
      <c r="F39" s="338"/>
      <c r="G39" s="100" t="s">
        <v>9</v>
      </c>
      <c r="H39" s="147">
        <v>0.82</v>
      </c>
      <c r="I39" s="147">
        <v>0.82</v>
      </c>
      <c r="J39" s="147">
        <v>0.82</v>
      </c>
      <c r="K39" s="149">
        <v>0.82</v>
      </c>
      <c r="L39" s="147">
        <v>0.82</v>
      </c>
      <c r="M39" s="147"/>
      <c r="N39" s="147"/>
      <c r="O39" s="147"/>
      <c r="P39" s="147"/>
      <c r="Q39" s="147">
        <v>0.82</v>
      </c>
      <c r="R39" s="147"/>
      <c r="S39" s="147"/>
      <c r="T39" s="147"/>
      <c r="U39" s="147"/>
      <c r="V39" s="147">
        <v>0.82</v>
      </c>
      <c r="W39" s="147"/>
      <c r="X39" s="147"/>
      <c r="Y39" s="147"/>
      <c r="Z39" s="147"/>
      <c r="AA39" s="147">
        <v>0.82</v>
      </c>
      <c r="AB39" s="148"/>
      <c r="AC39" s="148"/>
      <c r="AD39" s="148"/>
      <c r="AE39" s="148"/>
      <c r="AF39" s="113">
        <v>0</v>
      </c>
      <c r="AG39" s="113">
        <v>0</v>
      </c>
      <c r="AH39" s="149">
        <v>0.82</v>
      </c>
      <c r="AI39" s="149">
        <v>0.82</v>
      </c>
      <c r="AJ39" s="236">
        <v>1</v>
      </c>
      <c r="AK39" s="236">
        <v>1</v>
      </c>
      <c r="AL39" s="340" t="s">
        <v>251</v>
      </c>
      <c r="AM39" s="315" t="s">
        <v>195</v>
      </c>
      <c r="AN39" s="315" t="s">
        <v>195</v>
      </c>
      <c r="AO39" s="348" t="s">
        <v>203</v>
      </c>
      <c r="AP39" s="351" t="s">
        <v>202</v>
      </c>
    </row>
    <row r="40" spans="1:42" s="5" customFormat="1" ht="30.75" customHeight="1">
      <c r="A40" s="310"/>
      <c r="B40" s="355"/>
      <c r="C40" s="322"/>
      <c r="D40" s="319"/>
      <c r="E40" s="335"/>
      <c r="F40" s="338"/>
      <c r="G40" s="71" t="s">
        <v>10</v>
      </c>
      <c r="H40" s="150">
        <f>+J40+L40+Q40+V40+AA40</f>
        <v>2720561042</v>
      </c>
      <c r="I40" s="145">
        <v>351561042</v>
      </c>
      <c r="J40" s="114">
        <f>+I40+30000000</f>
        <v>381561042</v>
      </c>
      <c r="K40" s="151">
        <v>381526164</v>
      </c>
      <c r="L40" s="114">
        <v>559000000</v>
      </c>
      <c r="M40" s="114"/>
      <c r="N40" s="114"/>
      <c r="O40" s="114"/>
      <c r="P40" s="114"/>
      <c r="Q40" s="114">
        <v>576000000</v>
      </c>
      <c r="R40" s="114"/>
      <c r="S40" s="114"/>
      <c r="T40" s="114"/>
      <c r="U40" s="114"/>
      <c r="V40" s="114">
        <v>593000000</v>
      </c>
      <c r="W40" s="114"/>
      <c r="X40" s="114"/>
      <c r="Y40" s="114"/>
      <c r="Z40" s="114"/>
      <c r="AA40" s="114">
        <v>611000000</v>
      </c>
      <c r="AB40" s="115"/>
      <c r="AC40" s="115"/>
      <c r="AD40" s="115"/>
      <c r="AE40" s="115"/>
      <c r="AF40" s="116">
        <v>0</v>
      </c>
      <c r="AG40" s="116">
        <v>0</v>
      </c>
      <c r="AH40" s="151">
        <v>322958825</v>
      </c>
      <c r="AI40" s="151">
        <v>381526164</v>
      </c>
      <c r="AJ40" s="263">
        <f>AI40/J40</f>
        <v>0.9999085912969071</v>
      </c>
      <c r="AK40" s="236">
        <f t="shared" si="7"/>
        <v>0.25894842208065405</v>
      </c>
      <c r="AL40" s="341"/>
      <c r="AM40" s="316"/>
      <c r="AN40" s="316"/>
      <c r="AO40" s="349"/>
      <c r="AP40" s="352"/>
    </row>
    <row r="41" spans="1:42" s="101" customFormat="1" ht="30.75" customHeight="1">
      <c r="A41" s="310"/>
      <c r="B41" s="355"/>
      <c r="C41" s="322"/>
      <c r="D41" s="319"/>
      <c r="E41" s="335"/>
      <c r="F41" s="338"/>
      <c r="G41" s="109" t="s">
        <v>11</v>
      </c>
      <c r="H41" s="152">
        <v>0</v>
      </c>
      <c r="I41" s="117">
        <v>0</v>
      </c>
      <c r="J41" s="117">
        <v>0</v>
      </c>
      <c r="K41" s="119">
        <v>0</v>
      </c>
      <c r="L41" s="118"/>
      <c r="M41" s="118"/>
      <c r="N41" s="118"/>
      <c r="O41" s="118"/>
      <c r="P41" s="118"/>
      <c r="Q41" s="118"/>
      <c r="R41" s="118"/>
      <c r="S41" s="118"/>
      <c r="T41" s="118"/>
      <c r="U41" s="118"/>
      <c r="V41" s="118"/>
      <c r="W41" s="118"/>
      <c r="X41" s="118"/>
      <c r="Y41" s="118"/>
      <c r="Z41" s="118"/>
      <c r="AA41" s="118"/>
      <c r="AB41" s="118"/>
      <c r="AC41" s="118"/>
      <c r="AD41" s="118"/>
      <c r="AE41" s="118"/>
      <c r="AF41" s="119">
        <v>0</v>
      </c>
      <c r="AG41" s="119">
        <v>0</v>
      </c>
      <c r="AH41" s="119">
        <v>0</v>
      </c>
      <c r="AI41" s="119">
        <v>0</v>
      </c>
      <c r="AJ41" s="236">
        <v>0</v>
      </c>
      <c r="AK41" s="236">
        <v>0</v>
      </c>
      <c r="AL41" s="341"/>
      <c r="AM41" s="316"/>
      <c r="AN41" s="316"/>
      <c r="AO41" s="349"/>
      <c r="AP41" s="352"/>
    </row>
    <row r="42" spans="1:42" s="105" customFormat="1" ht="30.75" customHeight="1">
      <c r="A42" s="310"/>
      <c r="B42" s="355"/>
      <c r="C42" s="322"/>
      <c r="D42" s="319"/>
      <c r="E42" s="335"/>
      <c r="F42" s="338"/>
      <c r="G42" s="110" t="s">
        <v>12</v>
      </c>
      <c r="H42" s="144">
        <v>0</v>
      </c>
      <c r="I42" s="114">
        <v>0</v>
      </c>
      <c r="J42" s="117">
        <v>0</v>
      </c>
      <c r="K42" s="123">
        <v>0</v>
      </c>
      <c r="L42" s="121"/>
      <c r="M42" s="121"/>
      <c r="N42" s="121"/>
      <c r="O42" s="121"/>
      <c r="P42" s="121"/>
      <c r="Q42" s="121"/>
      <c r="R42" s="121"/>
      <c r="S42" s="121"/>
      <c r="T42" s="121"/>
      <c r="U42" s="121"/>
      <c r="V42" s="121"/>
      <c r="W42" s="121"/>
      <c r="X42" s="121"/>
      <c r="Y42" s="121"/>
      <c r="Z42" s="121"/>
      <c r="AA42" s="121"/>
      <c r="AB42" s="121"/>
      <c r="AC42" s="121"/>
      <c r="AD42" s="121"/>
      <c r="AE42" s="121"/>
      <c r="AF42" s="116">
        <v>0</v>
      </c>
      <c r="AG42" s="116">
        <v>0</v>
      </c>
      <c r="AH42" s="122">
        <v>0</v>
      </c>
      <c r="AI42" s="123">
        <v>0</v>
      </c>
      <c r="AJ42" s="236">
        <v>0</v>
      </c>
      <c r="AK42" s="236">
        <v>0</v>
      </c>
      <c r="AL42" s="341"/>
      <c r="AM42" s="316"/>
      <c r="AN42" s="316"/>
      <c r="AO42" s="349"/>
      <c r="AP42" s="352"/>
    </row>
    <row r="43" spans="1:42" s="101" customFormat="1" ht="30.75" customHeight="1">
      <c r="A43" s="310"/>
      <c r="B43" s="355"/>
      <c r="C43" s="322"/>
      <c r="D43" s="319"/>
      <c r="E43" s="335"/>
      <c r="F43" s="338"/>
      <c r="G43" s="109" t="s">
        <v>13</v>
      </c>
      <c r="H43" s="124">
        <f>+H39+H41</f>
        <v>0.82</v>
      </c>
      <c r="I43" s="124">
        <f aca="true" t="shared" si="32" ref="I43:AA43">+I39+I41</f>
        <v>0.82</v>
      </c>
      <c r="J43" s="124">
        <f t="shared" si="32"/>
        <v>0.82</v>
      </c>
      <c r="K43" s="119">
        <f t="shared" si="32"/>
        <v>0.82</v>
      </c>
      <c r="L43" s="124">
        <f t="shared" si="32"/>
        <v>0.82</v>
      </c>
      <c r="M43" s="125"/>
      <c r="N43" s="125"/>
      <c r="O43" s="125"/>
      <c r="P43" s="125"/>
      <c r="Q43" s="124">
        <f t="shared" si="32"/>
        <v>0.82</v>
      </c>
      <c r="R43" s="125"/>
      <c r="S43" s="125"/>
      <c r="T43" s="125"/>
      <c r="U43" s="125"/>
      <c r="V43" s="124">
        <f t="shared" si="32"/>
        <v>0.82</v>
      </c>
      <c r="W43" s="125"/>
      <c r="X43" s="125"/>
      <c r="Y43" s="125"/>
      <c r="Z43" s="125"/>
      <c r="AA43" s="124">
        <f t="shared" si="32"/>
        <v>0.82</v>
      </c>
      <c r="AB43" s="125"/>
      <c r="AC43" s="125"/>
      <c r="AD43" s="125"/>
      <c r="AE43" s="125"/>
      <c r="AF43" s="119">
        <f>+AF39+AF41</f>
        <v>0</v>
      </c>
      <c r="AG43" s="119">
        <f aca="true" t="shared" si="33" ref="AG43:AI43">+AG39+AG41</f>
        <v>0</v>
      </c>
      <c r="AH43" s="119">
        <f t="shared" si="33"/>
        <v>0.82</v>
      </c>
      <c r="AI43" s="119">
        <f t="shared" si="33"/>
        <v>0.82</v>
      </c>
      <c r="AJ43" s="236">
        <v>1</v>
      </c>
      <c r="AK43" s="236">
        <v>1</v>
      </c>
      <c r="AL43" s="341"/>
      <c r="AM43" s="316"/>
      <c r="AN43" s="316"/>
      <c r="AO43" s="349"/>
      <c r="AP43" s="352"/>
    </row>
    <row r="44" spans="1:42" s="5" customFormat="1" ht="30.75" customHeight="1" thickBot="1">
      <c r="A44" s="311"/>
      <c r="B44" s="356"/>
      <c r="C44" s="343"/>
      <c r="D44" s="330"/>
      <c r="E44" s="336"/>
      <c r="F44" s="339"/>
      <c r="G44" s="72" t="s">
        <v>14</v>
      </c>
      <c r="H44" s="139">
        <f>+H40+H42</f>
        <v>2720561042</v>
      </c>
      <c r="I44" s="139">
        <f aca="true" t="shared" si="34" ref="I44:AA44">+I40+I42</f>
        <v>351561042</v>
      </c>
      <c r="J44" s="139">
        <f t="shared" si="34"/>
        <v>381561042</v>
      </c>
      <c r="K44" s="239">
        <f t="shared" si="34"/>
        <v>381526164</v>
      </c>
      <c r="L44" s="139">
        <f t="shared" si="34"/>
        <v>559000000</v>
      </c>
      <c r="M44" s="139"/>
      <c r="N44" s="139"/>
      <c r="O44" s="139"/>
      <c r="P44" s="139"/>
      <c r="Q44" s="139">
        <f t="shared" si="34"/>
        <v>576000000</v>
      </c>
      <c r="R44" s="139"/>
      <c r="S44" s="139"/>
      <c r="T44" s="139"/>
      <c r="U44" s="139"/>
      <c r="V44" s="139">
        <f t="shared" si="34"/>
        <v>593000000</v>
      </c>
      <c r="W44" s="139"/>
      <c r="X44" s="139"/>
      <c r="Y44" s="139"/>
      <c r="Z44" s="139"/>
      <c r="AA44" s="139">
        <f t="shared" si="34"/>
        <v>611000000</v>
      </c>
      <c r="AB44" s="139"/>
      <c r="AC44" s="139"/>
      <c r="AD44" s="139"/>
      <c r="AE44" s="139"/>
      <c r="AF44" s="140">
        <f>+AF40+AF42</f>
        <v>0</v>
      </c>
      <c r="AG44" s="140">
        <f aca="true" t="shared" si="35" ref="AG44:AI44">+AG40+AG42</f>
        <v>0</v>
      </c>
      <c r="AH44" s="239">
        <f t="shared" si="35"/>
        <v>322958825</v>
      </c>
      <c r="AI44" s="239">
        <f t="shared" si="35"/>
        <v>381526164</v>
      </c>
      <c r="AJ44" s="236">
        <v>1</v>
      </c>
      <c r="AK44" s="236">
        <f t="shared" si="7"/>
        <v>0.25894842208065405</v>
      </c>
      <c r="AL44" s="342"/>
      <c r="AM44" s="317"/>
      <c r="AN44" s="317"/>
      <c r="AO44" s="350"/>
      <c r="AP44" s="353"/>
    </row>
    <row r="45" spans="1:42" ht="31.5" customHeight="1">
      <c r="A45" s="363" t="s">
        <v>15</v>
      </c>
      <c r="B45" s="364"/>
      <c r="C45" s="364"/>
      <c r="D45" s="364"/>
      <c r="E45" s="364"/>
      <c r="F45" s="365"/>
      <c r="G45" s="73" t="s">
        <v>10</v>
      </c>
      <c r="H45" s="153">
        <f>+H10+H16+H22+H28+H34+H40</f>
        <v>12037891062</v>
      </c>
      <c r="I45" s="153">
        <f aca="true" t="shared" si="36" ref="I45:AA45">+I10+I16+I22+I28+I34+I40</f>
        <v>1682062738</v>
      </c>
      <c r="J45" s="153">
        <f t="shared" si="36"/>
        <v>2358891062</v>
      </c>
      <c r="K45" s="153">
        <f aca="true" t="shared" si="37" ref="K45">+K10+K16+K22+K28+K34+K40</f>
        <v>2086658764</v>
      </c>
      <c r="L45" s="153">
        <f t="shared" si="36"/>
        <v>3020000000</v>
      </c>
      <c r="M45" s="153"/>
      <c r="N45" s="153"/>
      <c r="O45" s="153"/>
      <c r="P45" s="153"/>
      <c r="Q45" s="153">
        <f t="shared" si="36"/>
        <v>2539000000</v>
      </c>
      <c r="R45" s="153"/>
      <c r="S45" s="153"/>
      <c r="T45" s="153"/>
      <c r="U45" s="153"/>
      <c r="V45" s="153">
        <f t="shared" si="36"/>
        <v>2199000000</v>
      </c>
      <c r="W45" s="153"/>
      <c r="X45" s="153"/>
      <c r="Y45" s="153"/>
      <c r="Z45" s="153"/>
      <c r="AA45" s="153">
        <f t="shared" si="36"/>
        <v>1921000000</v>
      </c>
      <c r="AB45" s="154"/>
      <c r="AC45" s="154"/>
      <c r="AD45" s="154"/>
      <c r="AE45" s="154"/>
      <c r="AF45" s="153">
        <f aca="true" t="shared" si="38" ref="AF45:AI45">+AF10+AF16+AF22+AF28+AF34+AF40</f>
        <v>0</v>
      </c>
      <c r="AG45" s="153">
        <f t="shared" si="38"/>
        <v>0</v>
      </c>
      <c r="AH45" s="153">
        <f t="shared" si="38"/>
        <v>716747647</v>
      </c>
      <c r="AI45" s="153">
        <f t="shared" si="38"/>
        <v>2086658764</v>
      </c>
      <c r="AJ45" s="74"/>
      <c r="AK45" s="75"/>
      <c r="AL45" s="76"/>
      <c r="AM45" s="76"/>
      <c r="AN45" s="76"/>
      <c r="AO45" s="76"/>
      <c r="AP45" s="85"/>
    </row>
    <row r="46" spans="1:42" ht="28.5" customHeight="1">
      <c r="A46" s="363"/>
      <c r="B46" s="364"/>
      <c r="C46" s="364"/>
      <c r="D46" s="364"/>
      <c r="E46" s="364"/>
      <c r="F46" s="365"/>
      <c r="G46" s="71" t="s">
        <v>12</v>
      </c>
      <c r="H46" s="150">
        <f>+H12+H18+H24+H30+H36+H42</f>
        <v>0</v>
      </c>
      <c r="I46" s="150">
        <f aca="true" t="shared" si="39" ref="I46:AA46">+I12+I18+I24+I30+I36+I42</f>
        <v>0</v>
      </c>
      <c r="J46" s="150">
        <f t="shared" si="39"/>
        <v>0</v>
      </c>
      <c r="K46" s="150">
        <f aca="true" t="shared" si="40" ref="K46">+K12+K18+K24+K30+K36+K42</f>
        <v>0</v>
      </c>
      <c r="L46" s="150">
        <f t="shared" si="39"/>
        <v>0</v>
      </c>
      <c r="M46" s="150"/>
      <c r="N46" s="150"/>
      <c r="O46" s="150"/>
      <c r="P46" s="150"/>
      <c r="Q46" s="150">
        <f t="shared" si="39"/>
        <v>0</v>
      </c>
      <c r="R46" s="150"/>
      <c r="S46" s="150"/>
      <c r="T46" s="150"/>
      <c r="U46" s="150"/>
      <c r="V46" s="150">
        <f t="shared" si="39"/>
        <v>0</v>
      </c>
      <c r="W46" s="150"/>
      <c r="X46" s="150"/>
      <c r="Y46" s="150"/>
      <c r="Z46" s="150"/>
      <c r="AA46" s="150">
        <f t="shared" si="39"/>
        <v>0</v>
      </c>
      <c r="AB46" s="133"/>
      <c r="AC46" s="133"/>
      <c r="AD46" s="133"/>
      <c r="AE46" s="133"/>
      <c r="AF46" s="150">
        <v>0</v>
      </c>
      <c r="AG46" s="150">
        <v>0</v>
      </c>
      <c r="AH46" s="150">
        <v>0</v>
      </c>
      <c r="AI46" s="155"/>
      <c r="AJ46" s="75"/>
      <c r="AK46" s="75"/>
      <c r="AL46" s="76"/>
      <c r="AM46" s="76"/>
      <c r="AN46" s="76"/>
      <c r="AO46" s="76"/>
      <c r="AP46" s="85"/>
    </row>
    <row r="47" spans="1:46" ht="35.25" customHeight="1" thickBot="1">
      <c r="A47" s="366"/>
      <c r="B47" s="367"/>
      <c r="C47" s="367"/>
      <c r="D47" s="367"/>
      <c r="E47" s="367"/>
      <c r="F47" s="368"/>
      <c r="G47" s="72" t="s">
        <v>15</v>
      </c>
      <c r="H47" s="156">
        <f>+H45+H46</f>
        <v>12037891062</v>
      </c>
      <c r="I47" s="156">
        <f aca="true" t="shared" si="41" ref="I47:AA47">+I45+I46</f>
        <v>1682062738</v>
      </c>
      <c r="J47" s="156">
        <f t="shared" si="41"/>
        <v>2358891062</v>
      </c>
      <c r="K47" s="156">
        <f aca="true" t="shared" si="42" ref="K47">+K45+K46</f>
        <v>2086658764</v>
      </c>
      <c r="L47" s="156">
        <f t="shared" si="41"/>
        <v>3020000000</v>
      </c>
      <c r="M47" s="156"/>
      <c r="N47" s="156"/>
      <c r="O47" s="156"/>
      <c r="P47" s="156"/>
      <c r="Q47" s="156">
        <f t="shared" si="41"/>
        <v>2539000000</v>
      </c>
      <c r="R47" s="156"/>
      <c r="S47" s="156"/>
      <c r="T47" s="156"/>
      <c r="U47" s="156"/>
      <c r="V47" s="156">
        <f t="shared" si="41"/>
        <v>2199000000</v>
      </c>
      <c r="W47" s="156"/>
      <c r="X47" s="156"/>
      <c r="Y47" s="156"/>
      <c r="Z47" s="156"/>
      <c r="AA47" s="156">
        <f t="shared" si="41"/>
        <v>1921000000</v>
      </c>
      <c r="AB47" s="156"/>
      <c r="AC47" s="156"/>
      <c r="AD47" s="156"/>
      <c r="AE47" s="156"/>
      <c r="AF47" s="156">
        <f aca="true" t="shared" si="43" ref="AF47:AI47">+AF45+AF46</f>
        <v>0</v>
      </c>
      <c r="AG47" s="156">
        <f t="shared" si="43"/>
        <v>0</v>
      </c>
      <c r="AH47" s="156">
        <f t="shared" si="43"/>
        <v>716747647</v>
      </c>
      <c r="AI47" s="156">
        <f t="shared" si="43"/>
        <v>2086658764</v>
      </c>
      <c r="AJ47" s="86"/>
      <c r="AK47" s="86"/>
      <c r="AL47" s="87"/>
      <c r="AM47" s="87"/>
      <c r="AN47" s="87"/>
      <c r="AO47" s="87"/>
      <c r="AP47" s="88"/>
      <c r="AQ47" s="6"/>
      <c r="AR47" s="6"/>
      <c r="AS47" s="6"/>
      <c r="AT47" s="6"/>
    </row>
    <row r="48" spans="1:42" ht="71.25" customHeight="1">
      <c r="A48" s="347" t="s">
        <v>112</v>
      </c>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row>
  </sheetData>
  <mergeCells count="83">
    <mergeCell ref="AO33:AO38"/>
    <mergeCell ref="AP33:AP38"/>
    <mergeCell ref="AO27:AO32"/>
    <mergeCell ref="AP27:AP32"/>
    <mergeCell ref="AL21:AL26"/>
    <mergeCell ref="AM21:AM26"/>
    <mergeCell ref="AN21:AN26"/>
    <mergeCell ref="AO21:AO26"/>
    <mergeCell ref="AP21:AP26"/>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A6:A8"/>
    <mergeCell ref="AN6:AN8"/>
    <mergeCell ref="AO6:AO8"/>
    <mergeCell ref="AP6:AP8"/>
    <mergeCell ref="AL6:AL8"/>
    <mergeCell ref="G6:G8"/>
    <mergeCell ref="H6:H8"/>
    <mergeCell ref="AK6:AK8"/>
    <mergeCell ref="B6:D7"/>
    <mergeCell ref="I6:AE6"/>
    <mergeCell ref="V7:Z7"/>
    <mergeCell ref="E6:E8"/>
    <mergeCell ref="AA7:AE7"/>
    <mergeCell ref="AP9:AP14"/>
    <mergeCell ref="AM9:AM14"/>
    <mergeCell ref="A48:AP48"/>
    <mergeCell ref="AO39:AO44"/>
    <mergeCell ref="AP39:AP44"/>
    <mergeCell ref="B39:B44"/>
    <mergeCell ref="C39:C44"/>
    <mergeCell ref="D39:D44"/>
    <mergeCell ref="AO15:AO20"/>
    <mergeCell ref="AP15:AP20"/>
    <mergeCell ref="AN9:AN14"/>
    <mergeCell ref="AO9:AO14"/>
    <mergeCell ref="A45:F47"/>
    <mergeCell ref="B15:B20"/>
    <mergeCell ref="AL27:AL32"/>
    <mergeCell ref="AM27:AM32"/>
    <mergeCell ref="AN39:AN44"/>
    <mergeCell ref="AL39:AL44"/>
    <mergeCell ref="D21:D26"/>
    <mergeCell ref="D27:D32"/>
    <mergeCell ref="D33:D38"/>
    <mergeCell ref="AN27:AN32"/>
    <mergeCell ref="AL33:AL38"/>
    <mergeCell ref="AM33:AM38"/>
    <mergeCell ref="AN33:AN38"/>
    <mergeCell ref="AN15:AN20"/>
    <mergeCell ref="D15:D20"/>
    <mergeCell ref="C15:C20"/>
    <mergeCell ref="AM15:AM20"/>
    <mergeCell ref="A9:A26"/>
    <mergeCell ref="B9:B14"/>
    <mergeCell ref="C9:C14"/>
    <mergeCell ref="D9:D14"/>
    <mergeCell ref="AL9:AL14"/>
    <mergeCell ref="E9:E44"/>
    <mergeCell ref="F9:F44"/>
    <mergeCell ref="AL15:AL20"/>
    <mergeCell ref="C21:C26"/>
    <mergeCell ref="C27:C32"/>
    <mergeCell ref="C33:C38"/>
    <mergeCell ref="AM39:AM44"/>
    <mergeCell ref="A27:A32"/>
    <mergeCell ref="A33:A44"/>
    <mergeCell ref="B21:B26"/>
    <mergeCell ref="B27:B32"/>
    <mergeCell ref="B33:B38"/>
  </mergeCells>
  <printOptions horizontalCentered="1" verticalCentered="1"/>
  <pageMargins left="0" right="0" top="0.7480314960629921" bottom="0" header="0.31496062992125984" footer="0"/>
  <pageSetup fitToHeight="0" horizontalDpi="600" verticalDpi="600" orientation="landscape" scale="16" r:id="rId3"/>
  <headerFooter>
    <oddFooter>&amp;C&amp;G</oddFooter>
  </headerFooter>
  <ignoredErrors>
    <ignoredError sqref="AJ20 AK21 AK38" formula="1"/>
  </ignoredErrors>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47"/>
  <sheetViews>
    <sheetView view="pageBreakPreview" zoomScaleSheetLayoutView="100" workbookViewId="0" topLeftCell="A1">
      <selection activeCell="F11" sqref="F11"/>
    </sheetView>
  </sheetViews>
  <sheetFormatPr defaultColWidth="11.421875" defaultRowHeight="15"/>
  <cols>
    <col min="1" max="1" width="12.28125" style="9" customWidth="1"/>
    <col min="2" max="2" width="15.8515625" style="9" customWidth="1"/>
    <col min="3" max="3" width="29.00390625" style="26" customWidth="1"/>
    <col min="4" max="5" width="5.57421875" style="9" customWidth="1"/>
    <col min="6" max="6" width="9.421875" style="9" customWidth="1"/>
    <col min="7" max="7" width="7.00390625" style="9" hidden="1" customWidth="1"/>
    <col min="8" max="8" width="6.7109375" style="9" hidden="1" customWidth="1"/>
    <col min="9" max="12" width="7.00390625" style="9" hidden="1" customWidth="1"/>
    <col min="13" max="13" width="7.140625" style="9" customWidth="1"/>
    <col min="14" max="18" width="7.140625" style="10" customWidth="1"/>
    <col min="19" max="19" width="11.7109375" style="10" customWidth="1"/>
    <col min="20" max="20" width="9.421875" style="10" customWidth="1"/>
    <col min="21"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437"/>
      <c r="B1" s="438"/>
      <c r="C1" s="443" t="s">
        <v>0</v>
      </c>
      <c r="D1" s="443"/>
      <c r="E1" s="443"/>
      <c r="F1" s="443"/>
      <c r="G1" s="443"/>
      <c r="H1" s="443"/>
      <c r="I1" s="443"/>
      <c r="J1" s="443"/>
      <c r="K1" s="443"/>
      <c r="L1" s="443"/>
      <c r="M1" s="443"/>
      <c r="N1" s="443"/>
      <c r="O1" s="443"/>
      <c r="P1" s="443"/>
      <c r="Q1" s="443"/>
      <c r="R1" s="443"/>
      <c r="S1" s="443"/>
      <c r="T1" s="443"/>
      <c r="U1" s="443"/>
      <c r="V1" s="444"/>
    </row>
    <row r="2" spans="1:22" s="11" customFormat="1" ht="30" customHeight="1">
      <c r="A2" s="439"/>
      <c r="B2" s="440"/>
      <c r="C2" s="445" t="s">
        <v>108</v>
      </c>
      <c r="D2" s="445"/>
      <c r="E2" s="445"/>
      <c r="F2" s="445"/>
      <c r="G2" s="445"/>
      <c r="H2" s="445"/>
      <c r="I2" s="445"/>
      <c r="J2" s="445"/>
      <c r="K2" s="445"/>
      <c r="L2" s="445"/>
      <c r="M2" s="445"/>
      <c r="N2" s="445"/>
      <c r="O2" s="445"/>
      <c r="P2" s="445"/>
      <c r="Q2" s="445"/>
      <c r="R2" s="445"/>
      <c r="S2" s="445"/>
      <c r="T2" s="445"/>
      <c r="U2" s="445"/>
      <c r="V2" s="446"/>
    </row>
    <row r="3" spans="1:22" s="11" customFormat="1" ht="27.75" customHeight="1">
      <c r="A3" s="439"/>
      <c r="B3" s="440"/>
      <c r="C3" s="33" t="s">
        <v>1</v>
      </c>
      <c r="D3" s="447" t="s">
        <v>113</v>
      </c>
      <c r="E3" s="447"/>
      <c r="F3" s="447"/>
      <c r="G3" s="447"/>
      <c r="H3" s="447"/>
      <c r="I3" s="447"/>
      <c r="J3" s="447"/>
      <c r="K3" s="447"/>
      <c r="L3" s="447"/>
      <c r="M3" s="447"/>
      <c r="N3" s="447"/>
      <c r="O3" s="447"/>
      <c r="P3" s="447"/>
      <c r="Q3" s="447"/>
      <c r="R3" s="447"/>
      <c r="S3" s="447"/>
      <c r="T3" s="447"/>
      <c r="U3" s="447"/>
      <c r="V3" s="448"/>
    </row>
    <row r="4" spans="1:22" s="11" customFormat="1" ht="33" customHeight="1" thickBot="1">
      <c r="A4" s="441"/>
      <c r="B4" s="442"/>
      <c r="C4" s="89" t="s">
        <v>16</v>
      </c>
      <c r="D4" s="449" t="s">
        <v>114</v>
      </c>
      <c r="E4" s="449"/>
      <c r="F4" s="449"/>
      <c r="G4" s="449"/>
      <c r="H4" s="449"/>
      <c r="I4" s="449"/>
      <c r="J4" s="449"/>
      <c r="K4" s="449"/>
      <c r="L4" s="449"/>
      <c r="M4" s="449"/>
      <c r="N4" s="449"/>
      <c r="O4" s="449"/>
      <c r="P4" s="449"/>
      <c r="Q4" s="449"/>
      <c r="R4" s="449"/>
      <c r="S4" s="449"/>
      <c r="T4" s="449"/>
      <c r="U4" s="449"/>
      <c r="V4" s="450"/>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451" t="s">
        <v>60</v>
      </c>
      <c r="B6" s="453" t="s">
        <v>61</v>
      </c>
      <c r="C6" s="455" t="s">
        <v>62</v>
      </c>
      <c r="D6" s="457" t="s">
        <v>63</v>
      </c>
      <c r="E6" s="458"/>
      <c r="F6" s="453" t="s">
        <v>192</v>
      </c>
      <c r="G6" s="453"/>
      <c r="H6" s="453"/>
      <c r="I6" s="453"/>
      <c r="J6" s="453"/>
      <c r="K6" s="453"/>
      <c r="L6" s="453"/>
      <c r="M6" s="453"/>
      <c r="N6" s="453"/>
      <c r="O6" s="453"/>
      <c r="P6" s="453"/>
      <c r="Q6" s="453"/>
      <c r="R6" s="453"/>
      <c r="S6" s="453"/>
      <c r="T6" s="453" t="s">
        <v>67</v>
      </c>
      <c r="U6" s="453"/>
      <c r="V6" s="459" t="s">
        <v>193</v>
      </c>
    </row>
    <row r="7" spans="1:22" s="13" customFormat="1" ht="48.75" customHeight="1" thickBot="1">
      <c r="A7" s="452"/>
      <c r="B7" s="454"/>
      <c r="C7" s="456"/>
      <c r="D7" s="157" t="s">
        <v>64</v>
      </c>
      <c r="E7" s="157" t="s">
        <v>65</v>
      </c>
      <c r="F7" s="157" t="s">
        <v>66</v>
      </c>
      <c r="G7" s="158" t="s">
        <v>17</v>
      </c>
      <c r="H7" s="158" t="s">
        <v>18</v>
      </c>
      <c r="I7" s="158" t="s">
        <v>19</v>
      </c>
      <c r="J7" s="158" t="s">
        <v>20</v>
      </c>
      <c r="K7" s="158" t="s">
        <v>21</v>
      </c>
      <c r="L7" s="158" t="s">
        <v>22</v>
      </c>
      <c r="M7" s="158" t="s">
        <v>23</v>
      </c>
      <c r="N7" s="158" t="s">
        <v>24</v>
      </c>
      <c r="O7" s="158" t="s">
        <v>25</v>
      </c>
      <c r="P7" s="158" t="s">
        <v>26</v>
      </c>
      <c r="Q7" s="158" t="s">
        <v>27</v>
      </c>
      <c r="R7" s="158" t="s">
        <v>28</v>
      </c>
      <c r="S7" s="159" t="s">
        <v>29</v>
      </c>
      <c r="T7" s="159" t="s">
        <v>68</v>
      </c>
      <c r="U7" s="159" t="s">
        <v>69</v>
      </c>
      <c r="V7" s="460"/>
    </row>
    <row r="8" spans="1:22" s="14" customFormat="1" ht="36.75" customHeight="1">
      <c r="A8" s="429" t="s">
        <v>128</v>
      </c>
      <c r="B8" s="424" t="s">
        <v>116</v>
      </c>
      <c r="C8" s="517" t="s">
        <v>129</v>
      </c>
      <c r="D8" s="401" t="s">
        <v>130</v>
      </c>
      <c r="E8" s="401"/>
      <c r="F8" s="34" t="s">
        <v>30</v>
      </c>
      <c r="G8" s="160"/>
      <c r="H8" s="160"/>
      <c r="I8" s="160"/>
      <c r="J8" s="161"/>
      <c r="K8" s="161"/>
      <c r="L8" s="162"/>
      <c r="M8" s="186">
        <v>0.1</v>
      </c>
      <c r="N8" s="186">
        <v>0.3</v>
      </c>
      <c r="O8" s="186">
        <v>0.4</v>
      </c>
      <c r="P8" s="186">
        <v>0.2</v>
      </c>
      <c r="Q8" s="186">
        <v>0</v>
      </c>
      <c r="R8" s="186">
        <v>0</v>
      </c>
      <c r="S8" s="163">
        <f>SUM(M8:R8)</f>
        <v>1</v>
      </c>
      <c r="T8" s="409">
        <v>0.2</v>
      </c>
      <c r="U8" s="418">
        <v>0.07</v>
      </c>
      <c r="V8" s="422" t="s">
        <v>213</v>
      </c>
    </row>
    <row r="9" spans="1:22" s="14" customFormat="1" ht="36.75" customHeight="1" thickBot="1">
      <c r="A9" s="430"/>
      <c r="B9" s="425"/>
      <c r="C9" s="518"/>
      <c r="D9" s="402"/>
      <c r="E9" s="402"/>
      <c r="F9" s="164" t="s">
        <v>31</v>
      </c>
      <c r="G9" s="165"/>
      <c r="H9" s="165"/>
      <c r="I9" s="165"/>
      <c r="J9" s="166"/>
      <c r="K9" s="30"/>
      <c r="L9" s="30"/>
      <c r="M9" s="183">
        <v>0.1</v>
      </c>
      <c r="N9" s="183">
        <v>0.3</v>
      </c>
      <c r="O9" s="183">
        <v>0.4</v>
      </c>
      <c r="P9" s="183">
        <v>0.1</v>
      </c>
      <c r="Q9" s="183">
        <v>0</v>
      </c>
      <c r="R9" s="183">
        <v>0</v>
      </c>
      <c r="S9" s="167">
        <f>SUM(M9:R9)</f>
        <v>0.9</v>
      </c>
      <c r="T9" s="410"/>
      <c r="U9" s="419"/>
      <c r="V9" s="431"/>
    </row>
    <row r="10" spans="1:22" s="14" customFormat="1" ht="30.75" customHeight="1">
      <c r="A10" s="430"/>
      <c r="B10" s="425"/>
      <c r="C10" s="519" t="s">
        <v>205</v>
      </c>
      <c r="D10" s="432" t="s">
        <v>130</v>
      </c>
      <c r="E10" s="432"/>
      <c r="F10" s="90" t="s">
        <v>30</v>
      </c>
      <c r="G10" s="168"/>
      <c r="H10" s="168"/>
      <c r="I10" s="168"/>
      <c r="J10" s="169"/>
      <c r="K10" s="169"/>
      <c r="L10" s="91"/>
      <c r="M10" s="223">
        <v>0</v>
      </c>
      <c r="N10" s="223">
        <v>0</v>
      </c>
      <c r="O10" s="223">
        <v>0</v>
      </c>
      <c r="P10" s="186">
        <v>1</v>
      </c>
      <c r="Q10" s="186">
        <v>0</v>
      </c>
      <c r="R10" s="186">
        <v>0</v>
      </c>
      <c r="S10" s="170">
        <f>SUM(M10:R10)</f>
        <v>1</v>
      </c>
      <c r="T10" s="410"/>
      <c r="U10" s="433">
        <v>0.07</v>
      </c>
      <c r="V10" s="434" t="s">
        <v>207</v>
      </c>
    </row>
    <row r="11" spans="1:22" s="14" customFormat="1" ht="30.75" customHeight="1" thickBot="1">
      <c r="A11" s="430"/>
      <c r="B11" s="425"/>
      <c r="C11" s="518"/>
      <c r="D11" s="402"/>
      <c r="E11" s="402"/>
      <c r="F11" s="164" t="s">
        <v>31</v>
      </c>
      <c r="G11" s="165"/>
      <c r="H11" s="165"/>
      <c r="I11" s="165"/>
      <c r="J11" s="166"/>
      <c r="K11" s="166"/>
      <c r="L11" s="30"/>
      <c r="M11" s="183">
        <v>0</v>
      </c>
      <c r="N11" s="183">
        <v>0</v>
      </c>
      <c r="O11" s="183">
        <v>0</v>
      </c>
      <c r="P11" s="183">
        <v>1</v>
      </c>
      <c r="Q11" s="183">
        <v>0</v>
      </c>
      <c r="R11" s="183">
        <v>0</v>
      </c>
      <c r="S11" s="167">
        <f>SUM(G11:R11)</f>
        <v>1</v>
      </c>
      <c r="T11" s="410"/>
      <c r="U11" s="419"/>
      <c r="V11" s="431"/>
    </row>
    <row r="12" spans="1:22" s="14" customFormat="1" ht="48" customHeight="1">
      <c r="A12" s="430"/>
      <c r="B12" s="425"/>
      <c r="C12" s="519" t="s">
        <v>206</v>
      </c>
      <c r="D12" s="432" t="s">
        <v>130</v>
      </c>
      <c r="E12" s="432"/>
      <c r="F12" s="90" t="s">
        <v>30</v>
      </c>
      <c r="G12" s="168"/>
      <c r="H12" s="168"/>
      <c r="I12" s="168"/>
      <c r="J12" s="169"/>
      <c r="K12" s="169"/>
      <c r="L12" s="91"/>
      <c r="M12" s="186">
        <v>0</v>
      </c>
      <c r="N12" s="186">
        <v>0</v>
      </c>
      <c r="O12" s="186">
        <v>0</v>
      </c>
      <c r="P12" s="186">
        <v>0.25</v>
      </c>
      <c r="Q12" s="186">
        <v>0.5</v>
      </c>
      <c r="R12" s="186">
        <v>0.25</v>
      </c>
      <c r="S12" s="171">
        <f>SUM(M12:R12)</f>
        <v>1</v>
      </c>
      <c r="T12" s="410"/>
      <c r="U12" s="433">
        <v>0.06</v>
      </c>
      <c r="V12" s="434" t="s">
        <v>208</v>
      </c>
    </row>
    <row r="13" spans="1:22" s="14" customFormat="1" ht="48" customHeight="1" thickBot="1">
      <c r="A13" s="430"/>
      <c r="B13" s="427"/>
      <c r="C13" s="518"/>
      <c r="D13" s="402"/>
      <c r="E13" s="402"/>
      <c r="F13" s="164" t="s">
        <v>31</v>
      </c>
      <c r="G13" s="165"/>
      <c r="H13" s="165"/>
      <c r="I13" s="165"/>
      <c r="J13" s="166"/>
      <c r="K13" s="166"/>
      <c r="L13" s="30"/>
      <c r="M13" s="183">
        <v>0</v>
      </c>
      <c r="N13" s="183">
        <v>0</v>
      </c>
      <c r="O13" s="183">
        <v>0</v>
      </c>
      <c r="P13" s="183">
        <v>0.25</v>
      </c>
      <c r="Q13" s="183">
        <v>0.5</v>
      </c>
      <c r="R13" s="183">
        <v>0.25</v>
      </c>
      <c r="S13" s="167">
        <f>SUM(G13:R13)</f>
        <v>1</v>
      </c>
      <c r="T13" s="411"/>
      <c r="U13" s="419"/>
      <c r="V13" s="431"/>
    </row>
    <row r="14" spans="1:22" s="14" customFormat="1" ht="30.75" customHeight="1">
      <c r="A14" s="430"/>
      <c r="B14" s="424" t="s">
        <v>118</v>
      </c>
      <c r="C14" s="517" t="s">
        <v>131</v>
      </c>
      <c r="D14" s="401" t="s">
        <v>130</v>
      </c>
      <c r="E14" s="401"/>
      <c r="F14" s="34" t="s">
        <v>30</v>
      </c>
      <c r="G14" s="172"/>
      <c r="H14" s="172"/>
      <c r="I14" s="172"/>
      <c r="J14" s="173"/>
      <c r="K14" s="173"/>
      <c r="L14" s="29"/>
      <c r="M14" s="186">
        <v>0.167</v>
      </c>
      <c r="N14" s="186">
        <v>0.167</v>
      </c>
      <c r="O14" s="186">
        <v>0.166</v>
      </c>
      <c r="P14" s="186">
        <v>0.167</v>
      </c>
      <c r="Q14" s="186">
        <v>0.167</v>
      </c>
      <c r="R14" s="186">
        <v>0.166</v>
      </c>
      <c r="S14" s="174">
        <f>SUM(M14:R14)</f>
        <v>1</v>
      </c>
      <c r="T14" s="409">
        <v>0.125</v>
      </c>
      <c r="U14" s="418">
        <v>0.025</v>
      </c>
      <c r="V14" s="422" t="s">
        <v>194</v>
      </c>
    </row>
    <row r="15" spans="1:22" s="14" customFormat="1" ht="30.75" customHeight="1" thickBot="1">
      <c r="A15" s="430"/>
      <c r="B15" s="425"/>
      <c r="C15" s="520"/>
      <c r="D15" s="426"/>
      <c r="E15" s="426"/>
      <c r="F15" s="35" t="s">
        <v>31</v>
      </c>
      <c r="G15" s="175"/>
      <c r="H15" s="175"/>
      <c r="I15" s="175"/>
      <c r="J15" s="176"/>
      <c r="K15" s="176"/>
      <c r="L15" s="177"/>
      <c r="M15" s="183">
        <v>0.167</v>
      </c>
      <c r="N15" s="183">
        <v>0.167</v>
      </c>
      <c r="O15" s="183">
        <v>0.166</v>
      </c>
      <c r="P15" s="183">
        <v>0.167</v>
      </c>
      <c r="Q15" s="183">
        <v>0.167</v>
      </c>
      <c r="R15" s="183">
        <v>0.166</v>
      </c>
      <c r="S15" s="178">
        <f>SUM(M15:R15)</f>
        <v>1</v>
      </c>
      <c r="T15" s="410"/>
      <c r="U15" s="419"/>
      <c r="V15" s="431"/>
    </row>
    <row r="16" spans="1:22" s="14" customFormat="1" ht="30.75" customHeight="1">
      <c r="A16" s="430"/>
      <c r="B16" s="425"/>
      <c r="C16" s="521" t="s">
        <v>132</v>
      </c>
      <c r="D16" s="435" t="s">
        <v>130</v>
      </c>
      <c r="E16" s="401"/>
      <c r="F16" s="34" t="s">
        <v>30</v>
      </c>
      <c r="G16" s="172"/>
      <c r="H16" s="172"/>
      <c r="I16" s="172"/>
      <c r="J16" s="173"/>
      <c r="K16" s="173"/>
      <c r="L16" s="29"/>
      <c r="M16" s="186">
        <v>0.1</v>
      </c>
      <c r="N16" s="186">
        <v>0.3</v>
      </c>
      <c r="O16" s="186">
        <v>0.1</v>
      </c>
      <c r="P16" s="186">
        <v>0.3</v>
      </c>
      <c r="Q16" s="186">
        <v>0.1</v>
      </c>
      <c r="R16" s="186">
        <v>0.1</v>
      </c>
      <c r="S16" s="174">
        <f aca="true" t="shared" si="0" ref="S16:S73">SUM(M16:R16)</f>
        <v>1</v>
      </c>
      <c r="T16" s="410"/>
      <c r="U16" s="418">
        <v>0.02</v>
      </c>
      <c r="V16" s="422" t="s">
        <v>209</v>
      </c>
    </row>
    <row r="17" spans="1:22" s="14" customFormat="1" ht="30.75" customHeight="1" thickBot="1">
      <c r="A17" s="430"/>
      <c r="B17" s="425"/>
      <c r="C17" s="522"/>
      <c r="D17" s="436"/>
      <c r="E17" s="402"/>
      <c r="F17" s="164" t="s">
        <v>31</v>
      </c>
      <c r="G17" s="165"/>
      <c r="H17" s="165"/>
      <c r="I17" s="165"/>
      <c r="J17" s="166"/>
      <c r="K17" s="166"/>
      <c r="L17" s="30"/>
      <c r="M17" s="224">
        <v>0.1</v>
      </c>
      <c r="N17" s="224">
        <v>0.3</v>
      </c>
      <c r="O17" s="224">
        <v>0.1</v>
      </c>
      <c r="P17" s="188">
        <v>0.3</v>
      </c>
      <c r="Q17" s="188">
        <v>0.1</v>
      </c>
      <c r="R17" s="188">
        <v>0.1</v>
      </c>
      <c r="S17" s="178">
        <f t="shared" si="0"/>
        <v>1</v>
      </c>
      <c r="T17" s="410"/>
      <c r="U17" s="419"/>
      <c r="V17" s="431"/>
    </row>
    <row r="18" spans="1:22" s="14" customFormat="1" ht="30.75" customHeight="1">
      <c r="A18" s="430"/>
      <c r="B18" s="425"/>
      <c r="C18" s="517" t="s">
        <v>133</v>
      </c>
      <c r="D18" s="401" t="s">
        <v>130</v>
      </c>
      <c r="E18" s="401"/>
      <c r="F18" s="34" t="s">
        <v>30</v>
      </c>
      <c r="G18" s="172"/>
      <c r="H18" s="172"/>
      <c r="I18" s="172"/>
      <c r="J18" s="173"/>
      <c r="K18" s="173"/>
      <c r="L18" s="29"/>
      <c r="M18" s="186">
        <v>0</v>
      </c>
      <c r="N18" s="186">
        <v>0.2</v>
      </c>
      <c r="O18" s="186">
        <v>0.4</v>
      </c>
      <c r="P18" s="186">
        <v>0</v>
      </c>
      <c r="Q18" s="186">
        <v>0.4</v>
      </c>
      <c r="R18" s="186">
        <v>0</v>
      </c>
      <c r="S18" s="174">
        <f t="shared" si="0"/>
        <v>1</v>
      </c>
      <c r="T18" s="410"/>
      <c r="U18" s="418">
        <v>0.025</v>
      </c>
      <c r="V18" s="422" t="s">
        <v>210</v>
      </c>
    </row>
    <row r="19" spans="1:22" s="14" customFormat="1" ht="30.75" customHeight="1" thickBot="1">
      <c r="A19" s="430"/>
      <c r="B19" s="425"/>
      <c r="C19" s="520"/>
      <c r="D19" s="426"/>
      <c r="E19" s="426"/>
      <c r="F19" s="35" t="s">
        <v>31</v>
      </c>
      <c r="G19" s="175"/>
      <c r="H19" s="175"/>
      <c r="I19" s="175"/>
      <c r="J19" s="176"/>
      <c r="K19" s="176"/>
      <c r="L19" s="177"/>
      <c r="M19" s="187">
        <v>0</v>
      </c>
      <c r="N19" s="187">
        <v>0.2</v>
      </c>
      <c r="O19" s="187">
        <v>0.4</v>
      </c>
      <c r="P19" s="187">
        <v>0</v>
      </c>
      <c r="Q19" s="187">
        <v>0.2</v>
      </c>
      <c r="R19" s="187">
        <v>0.2</v>
      </c>
      <c r="S19" s="178">
        <f t="shared" si="0"/>
        <v>1</v>
      </c>
      <c r="T19" s="410"/>
      <c r="U19" s="419"/>
      <c r="V19" s="428"/>
    </row>
    <row r="20" spans="1:22" s="14" customFormat="1" ht="30.75" customHeight="1">
      <c r="A20" s="430"/>
      <c r="B20" s="425"/>
      <c r="C20" s="517" t="s">
        <v>134</v>
      </c>
      <c r="D20" s="401" t="s">
        <v>130</v>
      </c>
      <c r="E20" s="401"/>
      <c r="F20" s="34" t="s">
        <v>30</v>
      </c>
      <c r="G20" s="179"/>
      <c r="H20" s="179"/>
      <c r="I20" s="179"/>
      <c r="J20" s="179"/>
      <c r="K20" s="179"/>
      <c r="L20" s="29"/>
      <c r="M20" s="189">
        <v>0</v>
      </c>
      <c r="N20" s="189">
        <v>0</v>
      </c>
      <c r="O20" s="189">
        <v>0</v>
      </c>
      <c r="P20" s="189">
        <v>0.5</v>
      </c>
      <c r="Q20" s="189">
        <v>0.5</v>
      </c>
      <c r="R20" s="189">
        <v>0</v>
      </c>
      <c r="S20" s="174">
        <f t="shared" si="0"/>
        <v>1</v>
      </c>
      <c r="T20" s="410"/>
      <c r="U20" s="418">
        <v>0.01</v>
      </c>
      <c r="V20" s="420" t="s">
        <v>211</v>
      </c>
    </row>
    <row r="21" spans="1:22" s="14" customFormat="1" ht="30.75" customHeight="1" thickBot="1">
      <c r="A21" s="430"/>
      <c r="B21" s="425"/>
      <c r="C21" s="518"/>
      <c r="D21" s="402"/>
      <c r="E21" s="402"/>
      <c r="F21" s="164" t="s">
        <v>31</v>
      </c>
      <c r="G21" s="180"/>
      <c r="H21" s="180"/>
      <c r="I21" s="180"/>
      <c r="J21" s="180"/>
      <c r="K21" s="180"/>
      <c r="L21" s="30"/>
      <c r="M21" s="225">
        <v>0</v>
      </c>
      <c r="N21" s="225">
        <v>0</v>
      </c>
      <c r="O21" s="225">
        <v>0</v>
      </c>
      <c r="P21" s="188">
        <v>0.25</v>
      </c>
      <c r="Q21" s="188">
        <v>0.5</v>
      </c>
      <c r="R21" s="188">
        <v>0.25</v>
      </c>
      <c r="S21" s="178">
        <f t="shared" si="0"/>
        <v>1</v>
      </c>
      <c r="T21" s="410"/>
      <c r="U21" s="419"/>
      <c r="V21" s="421"/>
    </row>
    <row r="22" spans="1:22" s="14" customFormat="1" ht="30.75" customHeight="1">
      <c r="A22" s="430"/>
      <c r="B22" s="425"/>
      <c r="C22" s="517" t="s">
        <v>135</v>
      </c>
      <c r="D22" s="401" t="s">
        <v>130</v>
      </c>
      <c r="E22" s="401"/>
      <c r="F22" s="34" t="s">
        <v>30</v>
      </c>
      <c r="G22" s="179"/>
      <c r="H22" s="179"/>
      <c r="I22" s="179"/>
      <c r="J22" s="179"/>
      <c r="K22" s="179"/>
      <c r="L22" s="29"/>
      <c r="M22" s="189">
        <v>0</v>
      </c>
      <c r="N22" s="189">
        <v>0</v>
      </c>
      <c r="O22" s="189">
        <v>0</v>
      </c>
      <c r="P22" s="189">
        <v>0</v>
      </c>
      <c r="Q22" s="189">
        <v>0.5</v>
      </c>
      <c r="R22" s="189">
        <v>0.5</v>
      </c>
      <c r="S22" s="174">
        <f t="shared" si="0"/>
        <v>1</v>
      </c>
      <c r="T22" s="410"/>
      <c r="U22" s="418">
        <v>0.01</v>
      </c>
      <c r="V22" s="420" t="s">
        <v>212</v>
      </c>
    </row>
    <row r="23" spans="1:22" s="14" customFormat="1" ht="30.75" customHeight="1" thickBot="1">
      <c r="A23" s="430"/>
      <c r="B23" s="425"/>
      <c r="C23" s="520"/>
      <c r="D23" s="426"/>
      <c r="E23" s="426"/>
      <c r="F23" s="35" t="s">
        <v>31</v>
      </c>
      <c r="G23" s="181"/>
      <c r="H23" s="181"/>
      <c r="I23" s="181"/>
      <c r="J23" s="181"/>
      <c r="K23" s="181"/>
      <c r="L23" s="177"/>
      <c r="M23" s="226">
        <v>0</v>
      </c>
      <c r="N23" s="226">
        <v>0</v>
      </c>
      <c r="O23" s="226">
        <v>0</v>
      </c>
      <c r="P23" s="227">
        <v>0</v>
      </c>
      <c r="Q23" s="187">
        <v>0.5</v>
      </c>
      <c r="R23" s="187">
        <v>0.5</v>
      </c>
      <c r="S23" s="178">
        <f t="shared" si="0"/>
        <v>1</v>
      </c>
      <c r="T23" s="410"/>
      <c r="U23" s="419"/>
      <c r="V23" s="421"/>
    </row>
    <row r="24" spans="1:22" s="14" customFormat="1" ht="30.75" customHeight="1">
      <c r="A24" s="430"/>
      <c r="B24" s="425"/>
      <c r="C24" s="517" t="s">
        <v>136</v>
      </c>
      <c r="D24" s="401" t="s">
        <v>130</v>
      </c>
      <c r="E24" s="401"/>
      <c r="F24" s="34" t="s">
        <v>30</v>
      </c>
      <c r="G24" s="179"/>
      <c r="H24" s="179"/>
      <c r="I24" s="179"/>
      <c r="J24" s="179"/>
      <c r="K24" s="179"/>
      <c r="L24" s="29"/>
      <c r="M24" s="189">
        <v>0</v>
      </c>
      <c r="N24" s="189">
        <v>0.333</v>
      </c>
      <c r="O24" s="189">
        <v>0.334</v>
      </c>
      <c r="P24" s="189">
        <v>0.333</v>
      </c>
      <c r="Q24" s="189">
        <v>0</v>
      </c>
      <c r="R24" s="189">
        <v>0</v>
      </c>
      <c r="S24" s="174">
        <f t="shared" si="0"/>
        <v>1</v>
      </c>
      <c r="T24" s="410"/>
      <c r="U24" s="418">
        <v>0.01</v>
      </c>
      <c r="V24" s="420" t="s">
        <v>214</v>
      </c>
    </row>
    <row r="25" spans="1:22" s="14" customFormat="1" ht="30.75" customHeight="1" thickBot="1">
      <c r="A25" s="430"/>
      <c r="B25" s="425"/>
      <c r="C25" s="518"/>
      <c r="D25" s="402"/>
      <c r="E25" s="402"/>
      <c r="F25" s="164" t="s">
        <v>31</v>
      </c>
      <c r="G25" s="180"/>
      <c r="H25" s="180"/>
      <c r="I25" s="180"/>
      <c r="J25" s="180"/>
      <c r="K25" s="180"/>
      <c r="L25" s="182"/>
      <c r="M25" s="228">
        <v>0</v>
      </c>
      <c r="N25" s="228">
        <v>0.333</v>
      </c>
      <c r="O25" s="228">
        <v>0.334</v>
      </c>
      <c r="P25" s="183">
        <v>0</v>
      </c>
      <c r="Q25" s="183">
        <v>0.153</v>
      </c>
      <c r="R25" s="183">
        <v>0.18</v>
      </c>
      <c r="S25" s="178">
        <f t="shared" si="0"/>
        <v>1</v>
      </c>
      <c r="T25" s="410"/>
      <c r="U25" s="419"/>
      <c r="V25" s="421"/>
    </row>
    <row r="26" spans="1:22" s="14" customFormat="1" ht="30.75" customHeight="1">
      <c r="A26" s="430"/>
      <c r="B26" s="425"/>
      <c r="C26" s="517" t="s">
        <v>137</v>
      </c>
      <c r="D26" s="401" t="s">
        <v>130</v>
      </c>
      <c r="E26" s="401"/>
      <c r="F26" s="34" t="s">
        <v>30</v>
      </c>
      <c r="G26" s="179"/>
      <c r="H26" s="179"/>
      <c r="I26" s="179"/>
      <c r="J26" s="179"/>
      <c r="K26" s="179"/>
      <c r="L26" s="29"/>
      <c r="M26" s="189">
        <v>0.167</v>
      </c>
      <c r="N26" s="189">
        <v>0.167</v>
      </c>
      <c r="O26" s="189">
        <v>0.166</v>
      </c>
      <c r="P26" s="189">
        <v>0.167</v>
      </c>
      <c r="Q26" s="189">
        <v>0.167</v>
      </c>
      <c r="R26" s="189">
        <v>0.166</v>
      </c>
      <c r="S26" s="174">
        <f t="shared" si="0"/>
        <v>1</v>
      </c>
      <c r="T26" s="410"/>
      <c r="U26" s="418">
        <v>0.025</v>
      </c>
      <c r="V26" s="422" t="s">
        <v>215</v>
      </c>
    </row>
    <row r="27" spans="1:22" s="14" customFormat="1" ht="30.75" customHeight="1" thickBot="1">
      <c r="A27" s="430"/>
      <c r="B27" s="427"/>
      <c r="C27" s="518"/>
      <c r="D27" s="402"/>
      <c r="E27" s="402"/>
      <c r="F27" s="164" t="s">
        <v>31</v>
      </c>
      <c r="G27" s="180"/>
      <c r="H27" s="180"/>
      <c r="I27" s="180"/>
      <c r="J27" s="180"/>
      <c r="K27" s="180"/>
      <c r="L27" s="182"/>
      <c r="M27" s="228">
        <v>0.167</v>
      </c>
      <c r="N27" s="228">
        <v>0.167</v>
      </c>
      <c r="O27" s="228">
        <v>0.166</v>
      </c>
      <c r="P27" s="183">
        <v>0.167</v>
      </c>
      <c r="Q27" s="183">
        <v>0.167</v>
      </c>
      <c r="R27" s="183">
        <v>0.166</v>
      </c>
      <c r="S27" s="178">
        <f t="shared" si="0"/>
        <v>1</v>
      </c>
      <c r="T27" s="410"/>
      <c r="U27" s="419"/>
      <c r="V27" s="423"/>
    </row>
    <row r="28" spans="1:22" s="14" customFormat="1" ht="30.75" customHeight="1">
      <c r="A28" s="430"/>
      <c r="B28" s="424" t="s">
        <v>120</v>
      </c>
      <c r="C28" s="517" t="s">
        <v>138</v>
      </c>
      <c r="D28" s="401" t="s">
        <v>130</v>
      </c>
      <c r="E28" s="401"/>
      <c r="F28" s="34" t="s">
        <v>30</v>
      </c>
      <c r="G28" s="179"/>
      <c r="H28" s="179"/>
      <c r="I28" s="179"/>
      <c r="J28" s="179"/>
      <c r="K28" s="179"/>
      <c r="L28" s="29"/>
      <c r="M28" s="190">
        <v>0</v>
      </c>
      <c r="N28" s="190">
        <v>0.25</v>
      </c>
      <c r="O28" s="190">
        <v>0.25</v>
      </c>
      <c r="P28" s="190">
        <v>0.25</v>
      </c>
      <c r="Q28" s="190">
        <v>0.25</v>
      </c>
      <c r="R28" s="190">
        <v>0</v>
      </c>
      <c r="S28" s="174">
        <f t="shared" si="0"/>
        <v>1</v>
      </c>
      <c r="T28" s="409">
        <v>0.125</v>
      </c>
      <c r="U28" s="418">
        <v>0.03</v>
      </c>
      <c r="V28" s="416" t="s">
        <v>216</v>
      </c>
    </row>
    <row r="29" spans="1:22" s="14" customFormat="1" ht="30.75" customHeight="1" thickBot="1">
      <c r="A29" s="430"/>
      <c r="B29" s="425"/>
      <c r="C29" s="518"/>
      <c r="D29" s="402"/>
      <c r="E29" s="402"/>
      <c r="F29" s="164" t="s">
        <v>31</v>
      </c>
      <c r="G29" s="180"/>
      <c r="H29" s="180"/>
      <c r="I29" s="180"/>
      <c r="J29" s="180"/>
      <c r="K29" s="180"/>
      <c r="L29" s="182"/>
      <c r="M29" s="228">
        <v>0</v>
      </c>
      <c r="N29" s="228">
        <v>0</v>
      </c>
      <c r="O29" s="228">
        <v>0.25</v>
      </c>
      <c r="P29" s="183">
        <v>0.25</v>
      </c>
      <c r="Q29" s="183">
        <v>0.25</v>
      </c>
      <c r="R29" s="183">
        <v>0.25</v>
      </c>
      <c r="S29" s="178">
        <f t="shared" si="0"/>
        <v>1</v>
      </c>
      <c r="T29" s="410"/>
      <c r="U29" s="419"/>
      <c r="V29" s="417"/>
    </row>
    <row r="30" spans="1:22" s="14" customFormat="1" ht="30.75" customHeight="1">
      <c r="A30" s="430"/>
      <c r="B30" s="425"/>
      <c r="C30" s="517" t="s">
        <v>139</v>
      </c>
      <c r="D30" s="401" t="s">
        <v>130</v>
      </c>
      <c r="E30" s="401"/>
      <c r="F30" s="34" t="s">
        <v>30</v>
      </c>
      <c r="G30" s="179"/>
      <c r="H30" s="179"/>
      <c r="I30" s="179"/>
      <c r="J30" s="179"/>
      <c r="K30" s="179"/>
      <c r="L30" s="29"/>
      <c r="M30" s="234">
        <v>0</v>
      </c>
      <c r="N30" s="234">
        <v>0</v>
      </c>
      <c r="O30" s="234">
        <v>0</v>
      </c>
      <c r="P30" s="234">
        <v>0.5</v>
      </c>
      <c r="Q30" s="234">
        <v>0</v>
      </c>
      <c r="R30" s="234">
        <v>0.5</v>
      </c>
      <c r="S30" s="174">
        <f t="shared" si="0"/>
        <v>1</v>
      </c>
      <c r="T30" s="410"/>
      <c r="U30" s="418">
        <v>0.025</v>
      </c>
      <c r="V30" s="420" t="s">
        <v>217</v>
      </c>
    </row>
    <row r="31" spans="1:22" s="14" customFormat="1" ht="30.75" customHeight="1" thickBot="1">
      <c r="A31" s="430"/>
      <c r="B31" s="425"/>
      <c r="C31" s="518"/>
      <c r="D31" s="402"/>
      <c r="E31" s="402"/>
      <c r="F31" s="164" t="s">
        <v>31</v>
      </c>
      <c r="G31" s="180"/>
      <c r="H31" s="180"/>
      <c r="I31" s="180"/>
      <c r="J31" s="180"/>
      <c r="K31" s="180"/>
      <c r="L31" s="30"/>
      <c r="M31" s="225">
        <v>0</v>
      </c>
      <c r="N31" s="225">
        <v>0</v>
      </c>
      <c r="O31" s="225">
        <v>0</v>
      </c>
      <c r="P31" s="235">
        <v>0.5</v>
      </c>
      <c r="Q31" s="235">
        <v>0</v>
      </c>
      <c r="R31" s="235">
        <v>0.5</v>
      </c>
      <c r="S31" s="178">
        <f t="shared" si="0"/>
        <v>1</v>
      </c>
      <c r="T31" s="410"/>
      <c r="U31" s="419"/>
      <c r="V31" s="421"/>
    </row>
    <row r="32" spans="1:22" s="14" customFormat="1" ht="30.75" customHeight="1">
      <c r="A32" s="430"/>
      <c r="B32" s="425"/>
      <c r="C32" s="517" t="s">
        <v>140</v>
      </c>
      <c r="D32" s="401" t="s">
        <v>130</v>
      </c>
      <c r="E32" s="401"/>
      <c r="F32" s="34" t="s">
        <v>30</v>
      </c>
      <c r="G32" s="179"/>
      <c r="H32" s="179"/>
      <c r="I32" s="179"/>
      <c r="J32" s="179"/>
      <c r="K32" s="179"/>
      <c r="L32" s="29"/>
      <c r="M32" s="234">
        <v>0</v>
      </c>
      <c r="N32" s="234">
        <v>0</v>
      </c>
      <c r="O32" s="234">
        <v>0</v>
      </c>
      <c r="P32" s="234">
        <v>0</v>
      </c>
      <c r="Q32" s="234">
        <v>1</v>
      </c>
      <c r="R32" s="234">
        <v>0</v>
      </c>
      <c r="S32" s="174">
        <f t="shared" si="0"/>
        <v>1</v>
      </c>
      <c r="T32" s="410"/>
      <c r="U32" s="395">
        <v>0.02</v>
      </c>
      <c r="V32" s="414" t="s">
        <v>219</v>
      </c>
    </row>
    <row r="33" spans="1:22" s="14" customFormat="1" ht="30.75" customHeight="1" thickBot="1">
      <c r="A33" s="430"/>
      <c r="B33" s="425"/>
      <c r="C33" s="518"/>
      <c r="D33" s="402"/>
      <c r="E33" s="402"/>
      <c r="F33" s="164" t="s">
        <v>31</v>
      </c>
      <c r="G33" s="180"/>
      <c r="H33" s="180"/>
      <c r="I33" s="180"/>
      <c r="J33" s="180"/>
      <c r="K33" s="180"/>
      <c r="L33" s="30"/>
      <c r="M33" s="225">
        <v>0</v>
      </c>
      <c r="N33" s="225">
        <v>0</v>
      </c>
      <c r="O33" s="225">
        <v>0</v>
      </c>
      <c r="P33" s="235">
        <v>0</v>
      </c>
      <c r="Q33" s="235">
        <v>0.25</v>
      </c>
      <c r="R33" s="235">
        <v>0.75</v>
      </c>
      <c r="S33" s="178">
        <f t="shared" si="0"/>
        <v>1</v>
      </c>
      <c r="T33" s="410"/>
      <c r="U33" s="396"/>
      <c r="V33" s="415"/>
    </row>
    <row r="34" spans="1:22" s="14" customFormat="1" ht="30.75" customHeight="1">
      <c r="A34" s="430"/>
      <c r="B34" s="425"/>
      <c r="C34" s="517" t="s">
        <v>141</v>
      </c>
      <c r="D34" s="401" t="s">
        <v>130</v>
      </c>
      <c r="E34" s="401"/>
      <c r="F34" s="34" t="s">
        <v>30</v>
      </c>
      <c r="G34" s="179"/>
      <c r="H34" s="179"/>
      <c r="I34" s="179"/>
      <c r="J34" s="179"/>
      <c r="K34" s="179"/>
      <c r="L34" s="29"/>
      <c r="M34" s="234">
        <v>0</v>
      </c>
      <c r="N34" s="234">
        <v>0</v>
      </c>
      <c r="O34" s="234">
        <v>0.5</v>
      </c>
      <c r="P34" s="234">
        <v>0.5</v>
      </c>
      <c r="Q34" s="234">
        <v>0</v>
      </c>
      <c r="R34" s="234">
        <v>0</v>
      </c>
      <c r="S34" s="174">
        <f t="shared" si="0"/>
        <v>1</v>
      </c>
      <c r="T34" s="410"/>
      <c r="U34" s="395">
        <v>0.025</v>
      </c>
      <c r="V34" s="414" t="s">
        <v>218</v>
      </c>
    </row>
    <row r="35" spans="1:22" s="14" customFormat="1" ht="30.75" customHeight="1" thickBot="1">
      <c r="A35" s="430"/>
      <c r="B35" s="425"/>
      <c r="C35" s="518"/>
      <c r="D35" s="402"/>
      <c r="E35" s="402"/>
      <c r="F35" s="164" t="s">
        <v>31</v>
      </c>
      <c r="G35" s="180"/>
      <c r="H35" s="180"/>
      <c r="I35" s="180"/>
      <c r="J35" s="180"/>
      <c r="K35" s="180"/>
      <c r="L35" s="30"/>
      <c r="M35" s="225">
        <v>0</v>
      </c>
      <c r="N35" s="225">
        <v>0</v>
      </c>
      <c r="O35" s="225">
        <v>0.25</v>
      </c>
      <c r="P35" s="235">
        <v>0.25</v>
      </c>
      <c r="Q35" s="235">
        <v>0.5</v>
      </c>
      <c r="R35" s="235">
        <v>0</v>
      </c>
      <c r="S35" s="178">
        <f t="shared" si="0"/>
        <v>1</v>
      </c>
      <c r="T35" s="410"/>
      <c r="U35" s="396"/>
      <c r="V35" s="415"/>
    </row>
    <row r="36" spans="1:22" s="14" customFormat="1" ht="30.75" customHeight="1">
      <c r="A36" s="430"/>
      <c r="B36" s="425"/>
      <c r="C36" s="517" t="s">
        <v>142</v>
      </c>
      <c r="D36" s="401" t="s">
        <v>130</v>
      </c>
      <c r="E36" s="401"/>
      <c r="F36" s="34" t="s">
        <v>30</v>
      </c>
      <c r="G36" s="179"/>
      <c r="H36" s="179"/>
      <c r="I36" s="179"/>
      <c r="J36" s="179"/>
      <c r="K36" s="179"/>
      <c r="L36" s="29"/>
      <c r="M36" s="190">
        <v>0.5</v>
      </c>
      <c r="N36" s="190">
        <v>0</v>
      </c>
      <c r="O36" s="190">
        <v>0</v>
      </c>
      <c r="P36" s="190">
        <v>0.5</v>
      </c>
      <c r="Q36" s="190">
        <v>0</v>
      </c>
      <c r="R36" s="190">
        <v>0</v>
      </c>
      <c r="S36" s="174">
        <f t="shared" si="0"/>
        <v>1</v>
      </c>
      <c r="T36" s="410"/>
      <c r="U36" s="395">
        <v>0.025</v>
      </c>
      <c r="V36" s="414" t="s">
        <v>245</v>
      </c>
    </row>
    <row r="37" spans="1:22" s="14" customFormat="1" ht="30.75" customHeight="1" thickBot="1">
      <c r="A37" s="430"/>
      <c r="B37" s="425"/>
      <c r="C37" s="518"/>
      <c r="D37" s="402"/>
      <c r="E37" s="402"/>
      <c r="F37" s="164" t="s">
        <v>31</v>
      </c>
      <c r="G37" s="180"/>
      <c r="H37" s="180"/>
      <c r="I37" s="180"/>
      <c r="J37" s="180"/>
      <c r="K37" s="180"/>
      <c r="L37" s="30"/>
      <c r="M37" s="225">
        <v>0</v>
      </c>
      <c r="N37" s="225">
        <v>0</v>
      </c>
      <c r="O37" s="225">
        <v>0</v>
      </c>
      <c r="P37" s="188">
        <v>0.25</v>
      </c>
      <c r="Q37" s="188">
        <v>0.25</v>
      </c>
      <c r="R37" s="188">
        <v>0.5</v>
      </c>
      <c r="S37" s="178">
        <f t="shared" si="0"/>
        <v>1</v>
      </c>
      <c r="T37" s="410"/>
      <c r="U37" s="396"/>
      <c r="V37" s="415"/>
    </row>
    <row r="38" spans="1:22" s="14" customFormat="1" ht="30.75" customHeight="1">
      <c r="A38" s="403" t="s">
        <v>143</v>
      </c>
      <c r="B38" s="406" t="s">
        <v>121</v>
      </c>
      <c r="C38" s="517" t="s">
        <v>144</v>
      </c>
      <c r="D38" s="401" t="s">
        <v>130</v>
      </c>
      <c r="E38" s="401"/>
      <c r="F38" s="34" t="s">
        <v>30</v>
      </c>
      <c r="G38" s="179"/>
      <c r="H38" s="179"/>
      <c r="I38" s="179"/>
      <c r="J38" s="179"/>
      <c r="K38" s="179"/>
      <c r="L38" s="29"/>
      <c r="M38" s="190">
        <v>0</v>
      </c>
      <c r="N38" s="190">
        <v>0.25</v>
      </c>
      <c r="O38" s="190">
        <v>0.25</v>
      </c>
      <c r="P38" s="190">
        <v>0.25</v>
      </c>
      <c r="Q38" s="190">
        <v>0.25</v>
      </c>
      <c r="R38" s="190">
        <v>0</v>
      </c>
      <c r="S38" s="174">
        <f t="shared" si="0"/>
        <v>1</v>
      </c>
      <c r="T38" s="409">
        <v>0.2</v>
      </c>
      <c r="U38" s="395">
        <v>0.03</v>
      </c>
      <c r="V38" s="397" t="s">
        <v>223</v>
      </c>
    </row>
    <row r="39" spans="1:22" s="14" customFormat="1" ht="30.75" customHeight="1" thickBot="1">
      <c r="A39" s="404"/>
      <c r="B39" s="407"/>
      <c r="C39" s="518"/>
      <c r="D39" s="402"/>
      <c r="E39" s="402"/>
      <c r="F39" s="164" t="s">
        <v>31</v>
      </c>
      <c r="G39" s="180"/>
      <c r="H39" s="180"/>
      <c r="I39" s="180"/>
      <c r="J39" s="180"/>
      <c r="K39" s="180"/>
      <c r="L39" s="30"/>
      <c r="M39" s="225">
        <v>0</v>
      </c>
      <c r="N39" s="225">
        <v>0.25</v>
      </c>
      <c r="O39" s="225">
        <v>0.25</v>
      </c>
      <c r="P39" s="225">
        <v>0.25</v>
      </c>
      <c r="Q39" s="225">
        <v>0.25</v>
      </c>
      <c r="R39" s="225">
        <v>0</v>
      </c>
      <c r="S39" s="178">
        <f t="shared" si="0"/>
        <v>1</v>
      </c>
      <c r="T39" s="410"/>
      <c r="U39" s="396"/>
      <c r="V39" s="398"/>
    </row>
    <row r="40" spans="1:22" s="14" customFormat="1" ht="33" customHeight="1">
      <c r="A40" s="404"/>
      <c r="B40" s="407"/>
      <c r="C40" s="517" t="s">
        <v>145</v>
      </c>
      <c r="D40" s="401" t="s">
        <v>130</v>
      </c>
      <c r="E40" s="401"/>
      <c r="F40" s="34" t="s">
        <v>30</v>
      </c>
      <c r="G40" s="179"/>
      <c r="H40" s="179"/>
      <c r="I40" s="179"/>
      <c r="J40" s="179"/>
      <c r="K40" s="179"/>
      <c r="L40" s="29"/>
      <c r="M40" s="190">
        <v>0</v>
      </c>
      <c r="N40" s="190">
        <v>0.25</v>
      </c>
      <c r="O40" s="190">
        <v>0.25</v>
      </c>
      <c r="P40" s="190">
        <v>0.25</v>
      </c>
      <c r="Q40" s="190">
        <v>0.25</v>
      </c>
      <c r="R40" s="190">
        <v>0</v>
      </c>
      <c r="S40" s="174">
        <f t="shared" si="0"/>
        <v>1</v>
      </c>
      <c r="T40" s="410"/>
      <c r="U40" s="395">
        <v>0.03</v>
      </c>
      <c r="V40" s="397" t="s">
        <v>220</v>
      </c>
    </row>
    <row r="41" spans="1:22" s="14" customFormat="1" ht="33" customHeight="1" thickBot="1">
      <c r="A41" s="404"/>
      <c r="B41" s="407"/>
      <c r="C41" s="518"/>
      <c r="D41" s="402"/>
      <c r="E41" s="402"/>
      <c r="F41" s="164" t="s">
        <v>31</v>
      </c>
      <c r="G41" s="180"/>
      <c r="H41" s="180"/>
      <c r="I41" s="180"/>
      <c r="J41" s="180"/>
      <c r="K41" s="180"/>
      <c r="L41" s="30"/>
      <c r="M41" s="225">
        <v>0</v>
      </c>
      <c r="N41" s="225">
        <v>0.25</v>
      </c>
      <c r="O41" s="225">
        <v>0.25</v>
      </c>
      <c r="P41" s="225">
        <v>0.15</v>
      </c>
      <c r="Q41" s="225">
        <v>0.25</v>
      </c>
      <c r="R41" s="225">
        <v>0.1</v>
      </c>
      <c r="S41" s="178">
        <f t="shared" si="0"/>
        <v>1</v>
      </c>
      <c r="T41" s="410"/>
      <c r="U41" s="396"/>
      <c r="V41" s="398"/>
    </row>
    <row r="42" spans="1:22" s="14" customFormat="1" ht="30.75" customHeight="1">
      <c r="A42" s="404"/>
      <c r="B42" s="407"/>
      <c r="C42" s="517" t="s">
        <v>146</v>
      </c>
      <c r="D42" s="401" t="s">
        <v>130</v>
      </c>
      <c r="E42" s="401"/>
      <c r="F42" s="34" t="s">
        <v>30</v>
      </c>
      <c r="G42" s="179"/>
      <c r="H42" s="179"/>
      <c r="I42" s="179"/>
      <c r="J42" s="179"/>
      <c r="K42" s="179"/>
      <c r="L42" s="29"/>
      <c r="M42" s="190">
        <v>0</v>
      </c>
      <c r="N42" s="190">
        <v>0.2</v>
      </c>
      <c r="O42" s="190">
        <v>0.2</v>
      </c>
      <c r="P42" s="190">
        <v>0.2</v>
      </c>
      <c r="Q42" s="190">
        <v>0.2</v>
      </c>
      <c r="R42" s="190">
        <v>0.2</v>
      </c>
      <c r="S42" s="174">
        <f t="shared" si="0"/>
        <v>1</v>
      </c>
      <c r="T42" s="410"/>
      <c r="U42" s="395">
        <v>0.035</v>
      </c>
      <c r="V42" s="397" t="s">
        <v>221</v>
      </c>
    </row>
    <row r="43" spans="1:22" s="14" customFormat="1" ht="30.75" customHeight="1" thickBot="1">
      <c r="A43" s="404"/>
      <c r="B43" s="407"/>
      <c r="C43" s="518"/>
      <c r="D43" s="402"/>
      <c r="E43" s="402"/>
      <c r="F43" s="164" t="s">
        <v>31</v>
      </c>
      <c r="G43" s="180"/>
      <c r="H43" s="180"/>
      <c r="I43" s="180"/>
      <c r="J43" s="180"/>
      <c r="K43" s="180"/>
      <c r="L43" s="30"/>
      <c r="M43" s="225">
        <v>0</v>
      </c>
      <c r="N43" s="225">
        <v>0.05</v>
      </c>
      <c r="O43" s="225">
        <v>0.2</v>
      </c>
      <c r="P43" s="225">
        <v>0.2</v>
      </c>
      <c r="Q43" s="225">
        <v>0.2</v>
      </c>
      <c r="R43" s="225">
        <v>0.2</v>
      </c>
      <c r="S43" s="178">
        <f t="shared" si="0"/>
        <v>0.8500000000000001</v>
      </c>
      <c r="T43" s="410"/>
      <c r="U43" s="396"/>
      <c r="V43" s="398"/>
    </row>
    <row r="44" spans="1:22" s="14" customFormat="1" ht="30.75" customHeight="1" thickBot="1">
      <c r="A44" s="404"/>
      <c r="B44" s="407"/>
      <c r="C44" s="517" t="s">
        <v>147</v>
      </c>
      <c r="D44" s="401" t="s">
        <v>130</v>
      </c>
      <c r="E44" s="401"/>
      <c r="F44" s="34" t="s">
        <v>30</v>
      </c>
      <c r="G44" s="179"/>
      <c r="H44" s="179"/>
      <c r="I44" s="179"/>
      <c r="J44" s="179"/>
      <c r="K44" s="179"/>
      <c r="L44" s="29"/>
      <c r="M44" s="190">
        <v>0</v>
      </c>
      <c r="N44" s="190">
        <v>0.2</v>
      </c>
      <c r="O44" s="190">
        <v>0.2</v>
      </c>
      <c r="P44" s="190">
        <v>0.2</v>
      </c>
      <c r="Q44" s="190">
        <v>0.2</v>
      </c>
      <c r="R44" s="190">
        <v>0.2</v>
      </c>
      <c r="S44" s="174">
        <f t="shared" si="0"/>
        <v>1</v>
      </c>
      <c r="T44" s="410"/>
      <c r="U44" s="395">
        <v>0.035</v>
      </c>
      <c r="V44" s="412" t="s">
        <v>222</v>
      </c>
    </row>
    <row r="45" spans="1:22" s="14" customFormat="1" ht="30.75" customHeight="1" thickBot="1">
      <c r="A45" s="404"/>
      <c r="B45" s="407"/>
      <c r="C45" s="518"/>
      <c r="D45" s="402"/>
      <c r="E45" s="402"/>
      <c r="F45" s="164" t="s">
        <v>31</v>
      </c>
      <c r="G45" s="180"/>
      <c r="H45" s="180"/>
      <c r="I45" s="180"/>
      <c r="J45" s="180"/>
      <c r="K45" s="180"/>
      <c r="L45" s="30"/>
      <c r="M45" s="225">
        <v>0</v>
      </c>
      <c r="N45" s="190">
        <v>0.05</v>
      </c>
      <c r="O45" s="190">
        <v>0.05</v>
      </c>
      <c r="P45" s="190">
        <v>0.2</v>
      </c>
      <c r="Q45" s="190">
        <v>0.2</v>
      </c>
      <c r="R45" s="190">
        <v>0.2</v>
      </c>
      <c r="S45" s="178">
        <f t="shared" si="0"/>
        <v>0.7</v>
      </c>
      <c r="T45" s="410"/>
      <c r="U45" s="396"/>
      <c r="V45" s="413"/>
    </row>
    <row r="46" spans="1:22" s="14" customFormat="1" ht="30.75" customHeight="1">
      <c r="A46" s="404"/>
      <c r="B46" s="407"/>
      <c r="C46" s="517" t="s">
        <v>148</v>
      </c>
      <c r="D46" s="401" t="s">
        <v>130</v>
      </c>
      <c r="E46" s="401"/>
      <c r="F46" s="34" t="s">
        <v>30</v>
      </c>
      <c r="G46" s="179"/>
      <c r="H46" s="179"/>
      <c r="I46" s="179"/>
      <c r="J46" s="179"/>
      <c r="K46" s="179"/>
      <c r="L46" s="29"/>
      <c r="M46" s="190">
        <v>0</v>
      </c>
      <c r="N46" s="190">
        <v>0.2</v>
      </c>
      <c r="O46" s="190">
        <v>0.2</v>
      </c>
      <c r="P46" s="190">
        <v>0.2</v>
      </c>
      <c r="Q46" s="190">
        <v>0.2</v>
      </c>
      <c r="R46" s="190">
        <v>0.2</v>
      </c>
      <c r="S46" s="174">
        <f t="shared" si="0"/>
        <v>1</v>
      </c>
      <c r="T46" s="410"/>
      <c r="U46" s="395">
        <v>0.035</v>
      </c>
      <c r="V46" s="397" t="s">
        <v>224</v>
      </c>
    </row>
    <row r="47" spans="1:22" s="14" customFormat="1" ht="30.75" customHeight="1" thickBot="1">
      <c r="A47" s="404"/>
      <c r="B47" s="407"/>
      <c r="C47" s="518"/>
      <c r="D47" s="402"/>
      <c r="E47" s="402"/>
      <c r="F47" s="164" t="s">
        <v>31</v>
      </c>
      <c r="G47" s="180"/>
      <c r="H47" s="180"/>
      <c r="I47" s="180"/>
      <c r="J47" s="180"/>
      <c r="K47" s="180"/>
      <c r="L47" s="30"/>
      <c r="M47" s="225">
        <v>0</v>
      </c>
      <c r="N47" s="225">
        <v>0.05</v>
      </c>
      <c r="O47" s="225">
        <v>0.05</v>
      </c>
      <c r="P47" s="225">
        <v>0.2</v>
      </c>
      <c r="Q47" s="225">
        <v>0.2</v>
      </c>
      <c r="R47" s="225">
        <v>0.2</v>
      </c>
      <c r="S47" s="178">
        <f t="shared" si="0"/>
        <v>0.7</v>
      </c>
      <c r="T47" s="410"/>
      <c r="U47" s="396"/>
      <c r="V47" s="398"/>
    </row>
    <row r="48" spans="1:22" s="14" customFormat="1" ht="30.75" customHeight="1">
      <c r="A48" s="404"/>
      <c r="B48" s="407"/>
      <c r="C48" s="517" t="s">
        <v>225</v>
      </c>
      <c r="D48" s="401" t="s">
        <v>130</v>
      </c>
      <c r="E48" s="401"/>
      <c r="F48" s="34" t="s">
        <v>30</v>
      </c>
      <c r="G48" s="179"/>
      <c r="H48" s="179"/>
      <c r="I48" s="179"/>
      <c r="J48" s="179"/>
      <c r="K48" s="179"/>
      <c r="L48" s="29"/>
      <c r="M48" s="190">
        <v>0</v>
      </c>
      <c r="N48" s="190">
        <v>0.2</v>
      </c>
      <c r="O48" s="190">
        <v>0.2</v>
      </c>
      <c r="P48" s="190">
        <v>0.2</v>
      </c>
      <c r="Q48" s="190">
        <v>0.2</v>
      </c>
      <c r="R48" s="190">
        <v>0.2</v>
      </c>
      <c r="S48" s="174">
        <f t="shared" si="0"/>
        <v>1</v>
      </c>
      <c r="T48" s="410"/>
      <c r="U48" s="395">
        <v>0.035</v>
      </c>
      <c r="V48" s="397" t="s">
        <v>226</v>
      </c>
    </row>
    <row r="49" spans="1:22" s="14" customFormat="1" ht="30.75" customHeight="1" thickBot="1">
      <c r="A49" s="405"/>
      <c r="B49" s="408"/>
      <c r="C49" s="518"/>
      <c r="D49" s="402"/>
      <c r="E49" s="402"/>
      <c r="F49" s="164" t="s">
        <v>31</v>
      </c>
      <c r="G49" s="180"/>
      <c r="H49" s="180"/>
      <c r="I49" s="180"/>
      <c r="J49" s="180"/>
      <c r="K49" s="180"/>
      <c r="L49" s="30"/>
      <c r="M49" s="225">
        <v>0</v>
      </c>
      <c r="N49" s="225">
        <v>0</v>
      </c>
      <c r="O49" s="225">
        <v>0</v>
      </c>
      <c r="P49" s="225">
        <v>0</v>
      </c>
      <c r="Q49" s="225">
        <v>0</v>
      </c>
      <c r="R49" s="225">
        <v>0</v>
      </c>
      <c r="S49" s="178">
        <f t="shared" si="0"/>
        <v>0</v>
      </c>
      <c r="T49" s="411"/>
      <c r="U49" s="396"/>
      <c r="V49" s="398"/>
    </row>
    <row r="50" spans="1:22" s="14" customFormat="1" ht="30.75" customHeight="1">
      <c r="A50" s="403" t="s">
        <v>149</v>
      </c>
      <c r="B50" s="406" t="s">
        <v>122</v>
      </c>
      <c r="C50" s="517" t="s">
        <v>150</v>
      </c>
      <c r="D50" s="401" t="s">
        <v>130</v>
      </c>
      <c r="E50" s="401"/>
      <c r="F50" s="34" t="s">
        <v>30</v>
      </c>
      <c r="G50" s="179"/>
      <c r="H50" s="179"/>
      <c r="I50" s="179"/>
      <c r="J50" s="179"/>
      <c r="K50" s="179"/>
      <c r="L50" s="29"/>
      <c r="M50" s="190">
        <v>0.02</v>
      </c>
      <c r="N50" s="190">
        <v>0.05</v>
      </c>
      <c r="O50" s="190">
        <v>0.25</v>
      </c>
      <c r="P50" s="190">
        <v>0.3</v>
      </c>
      <c r="Q50" s="190">
        <v>0.23</v>
      </c>
      <c r="R50" s="190">
        <v>0.15</v>
      </c>
      <c r="S50" s="174">
        <f t="shared" si="0"/>
        <v>1</v>
      </c>
      <c r="T50" s="409">
        <v>0.2</v>
      </c>
      <c r="U50" s="395">
        <v>0.025</v>
      </c>
      <c r="V50" s="397" t="s">
        <v>227</v>
      </c>
    </row>
    <row r="51" spans="1:22" s="14" customFormat="1" ht="30.75" customHeight="1" thickBot="1">
      <c r="A51" s="404"/>
      <c r="B51" s="407"/>
      <c r="C51" s="518"/>
      <c r="D51" s="402"/>
      <c r="E51" s="402"/>
      <c r="F51" s="164" t="s">
        <v>31</v>
      </c>
      <c r="G51" s="180"/>
      <c r="H51" s="180"/>
      <c r="I51" s="180"/>
      <c r="J51" s="180"/>
      <c r="K51" s="180"/>
      <c r="L51" s="30"/>
      <c r="M51" s="225">
        <v>0.02</v>
      </c>
      <c r="N51" s="225">
        <v>0.05</v>
      </c>
      <c r="O51" s="225">
        <v>0.25</v>
      </c>
      <c r="P51" s="225">
        <v>0.3</v>
      </c>
      <c r="Q51" s="225">
        <v>0.23</v>
      </c>
      <c r="R51" s="225">
        <v>0.15</v>
      </c>
      <c r="S51" s="178">
        <f t="shared" si="0"/>
        <v>1</v>
      </c>
      <c r="T51" s="410"/>
      <c r="U51" s="396"/>
      <c r="V51" s="398"/>
    </row>
    <row r="52" spans="1:22" s="14" customFormat="1" ht="30.75" customHeight="1">
      <c r="A52" s="404"/>
      <c r="B52" s="407"/>
      <c r="C52" s="517" t="s">
        <v>151</v>
      </c>
      <c r="D52" s="401" t="s">
        <v>130</v>
      </c>
      <c r="E52" s="401"/>
      <c r="F52" s="34" t="s">
        <v>30</v>
      </c>
      <c r="G52" s="179"/>
      <c r="H52" s="179"/>
      <c r="I52" s="179"/>
      <c r="J52" s="179"/>
      <c r="K52" s="179"/>
      <c r="L52" s="29"/>
      <c r="M52" s="190">
        <v>0.02</v>
      </c>
      <c r="N52" s="190">
        <v>0.05</v>
      </c>
      <c r="O52" s="190">
        <v>0.25</v>
      </c>
      <c r="P52" s="190">
        <v>0.3</v>
      </c>
      <c r="Q52" s="190">
        <v>0.23</v>
      </c>
      <c r="R52" s="190">
        <v>0.15</v>
      </c>
      <c r="S52" s="174">
        <f t="shared" si="0"/>
        <v>1</v>
      </c>
      <c r="T52" s="410"/>
      <c r="U52" s="395">
        <v>0.02</v>
      </c>
      <c r="V52" s="397" t="s">
        <v>228</v>
      </c>
    </row>
    <row r="53" spans="1:22" s="14" customFormat="1" ht="30.75" customHeight="1" thickBot="1">
      <c r="A53" s="404"/>
      <c r="B53" s="407"/>
      <c r="C53" s="518"/>
      <c r="D53" s="402"/>
      <c r="E53" s="402"/>
      <c r="F53" s="164" t="s">
        <v>31</v>
      </c>
      <c r="G53" s="180"/>
      <c r="H53" s="180"/>
      <c r="I53" s="180"/>
      <c r="J53" s="180"/>
      <c r="K53" s="180"/>
      <c r="L53" s="30"/>
      <c r="M53" s="225">
        <v>0.02</v>
      </c>
      <c r="N53" s="225">
        <v>0.05</v>
      </c>
      <c r="O53" s="225">
        <v>0.25</v>
      </c>
      <c r="P53" s="225">
        <v>0.3</v>
      </c>
      <c r="Q53" s="225">
        <v>0.23</v>
      </c>
      <c r="R53" s="225">
        <v>0.15</v>
      </c>
      <c r="S53" s="178">
        <f t="shared" si="0"/>
        <v>1</v>
      </c>
      <c r="T53" s="410"/>
      <c r="U53" s="396"/>
      <c r="V53" s="398"/>
    </row>
    <row r="54" spans="1:22" s="14" customFormat="1" ht="30.75" customHeight="1">
      <c r="A54" s="404"/>
      <c r="B54" s="407"/>
      <c r="C54" s="517" t="s">
        <v>152</v>
      </c>
      <c r="D54" s="401" t="s">
        <v>130</v>
      </c>
      <c r="E54" s="401"/>
      <c r="F54" s="34" t="s">
        <v>30</v>
      </c>
      <c r="G54" s="179"/>
      <c r="H54" s="179"/>
      <c r="I54" s="179"/>
      <c r="J54" s="179"/>
      <c r="K54" s="179"/>
      <c r="L54" s="29"/>
      <c r="M54" s="190">
        <v>0.02</v>
      </c>
      <c r="N54" s="190">
        <v>0.05</v>
      </c>
      <c r="O54" s="190">
        <v>0.25</v>
      </c>
      <c r="P54" s="190">
        <v>0.3</v>
      </c>
      <c r="Q54" s="190">
        <v>0.23</v>
      </c>
      <c r="R54" s="190">
        <v>0.15</v>
      </c>
      <c r="S54" s="174">
        <f t="shared" si="0"/>
        <v>1</v>
      </c>
      <c r="T54" s="410"/>
      <c r="U54" s="395">
        <v>0.02</v>
      </c>
      <c r="V54" s="397" t="s">
        <v>229</v>
      </c>
    </row>
    <row r="55" spans="1:22" s="14" customFormat="1" ht="30.75" customHeight="1" thickBot="1">
      <c r="A55" s="404"/>
      <c r="B55" s="407"/>
      <c r="C55" s="518"/>
      <c r="D55" s="402"/>
      <c r="E55" s="402"/>
      <c r="F55" s="164" t="s">
        <v>31</v>
      </c>
      <c r="G55" s="180"/>
      <c r="H55" s="180"/>
      <c r="I55" s="180"/>
      <c r="J55" s="180"/>
      <c r="K55" s="180"/>
      <c r="L55" s="30"/>
      <c r="M55" s="225">
        <v>0.02</v>
      </c>
      <c r="N55" s="225">
        <v>0.05</v>
      </c>
      <c r="O55" s="225">
        <v>0.25</v>
      </c>
      <c r="P55" s="225">
        <v>0.3</v>
      </c>
      <c r="Q55" s="225">
        <v>0.23</v>
      </c>
      <c r="R55" s="225">
        <v>0.15</v>
      </c>
      <c r="S55" s="178">
        <f t="shared" si="0"/>
        <v>1</v>
      </c>
      <c r="T55" s="410"/>
      <c r="U55" s="396"/>
      <c r="V55" s="398"/>
    </row>
    <row r="56" spans="1:22" s="14" customFormat="1" ht="30.75" customHeight="1" thickBot="1">
      <c r="A56" s="404"/>
      <c r="B56" s="407"/>
      <c r="C56" s="517" t="s">
        <v>153</v>
      </c>
      <c r="D56" s="401" t="s">
        <v>130</v>
      </c>
      <c r="E56" s="401"/>
      <c r="F56" s="34" t="s">
        <v>30</v>
      </c>
      <c r="G56" s="179"/>
      <c r="H56" s="179"/>
      <c r="I56" s="179"/>
      <c r="J56" s="179"/>
      <c r="K56" s="179"/>
      <c r="L56" s="29"/>
      <c r="M56" s="190">
        <v>0.02</v>
      </c>
      <c r="N56" s="190">
        <v>0.05</v>
      </c>
      <c r="O56" s="190">
        <v>0.25</v>
      </c>
      <c r="P56" s="190">
        <v>0.3</v>
      </c>
      <c r="Q56" s="190">
        <v>0.23</v>
      </c>
      <c r="R56" s="190">
        <v>0.15</v>
      </c>
      <c r="S56" s="174">
        <f t="shared" si="0"/>
        <v>1</v>
      </c>
      <c r="T56" s="410"/>
      <c r="U56" s="395">
        <v>0.025</v>
      </c>
      <c r="V56" s="397" t="s">
        <v>230</v>
      </c>
    </row>
    <row r="57" spans="1:22" s="14" customFormat="1" ht="30.75" customHeight="1" thickBot="1">
      <c r="A57" s="404"/>
      <c r="B57" s="407"/>
      <c r="C57" s="518"/>
      <c r="D57" s="402"/>
      <c r="E57" s="402"/>
      <c r="F57" s="164" t="s">
        <v>31</v>
      </c>
      <c r="G57" s="180"/>
      <c r="H57" s="180"/>
      <c r="I57" s="180"/>
      <c r="J57" s="180"/>
      <c r="K57" s="180"/>
      <c r="L57" s="30"/>
      <c r="M57" s="225">
        <v>0.02</v>
      </c>
      <c r="N57" s="225">
        <v>0.05</v>
      </c>
      <c r="O57" s="225">
        <v>0.25</v>
      </c>
      <c r="P57" s="190">
        <v>0.3</v>
      </c>
      <c r="Q57" s="190">
        <v>0.23</v>
      </c>
      <c r="R57" s="190">
        <v>0.15</v>
      </c>
      <c r="S57" s="178">
        <f t="shared" si="0"/>
        <v>1</v>
      </c>
      <c r="T57" s="410"/>
      <c r="U57" s="396"/>
      <c r="V57" s="398"/>
    </row>
    <row r="58" spans="1:22" s="14" customFormat="1" ht="30.75" customHeight="1">
      <c r="A58" s="404"/>
      <c r="B58" s="407"/>
      <c r="C58" s="517" t="s">
        <v>154</v>
      </c>
      <c r="D58" s="401" t="s">
        <v>130</v>
      </c>
      <c r="E58" s="401"/>
      <c r="F58" s="34" t="s">
        <v>30</v>
      </c>
      <c r="G58" s="179"/>
      <c r="H58" s="179"/>
      <c r="I58" s="179"/>
      <c r="J58" s="179"/>
      <c r="K58" s="179"/>
      <c r="L58" s="29"/>
      <c r="M58" s="190">
        <v>0.02</v>
      </c>
      <c r="N58" s="190">
        <v>0.05</v>
      </c>
      <c r="O58" s="190">
        <v>0.25</v>
      </c>
      <c r="P58" s="190">
        <v>0.3</v>
      </c>
      <c r="Q58" s="190">
        <v>0.23</v>
      </c>
      <c r="R58" s="190">
        <v>0.15</v>
      </c>
      <c r="S58" s="174">
        <f t="shared" si="0"/>
        <v>1</v>
      </c>
      <c r="T58" s="410"/>
      <c r="U58" s="395">
        <v>0.03</v>
      </c>
      <c r="V58" s="397" t="s">
        <v>231</v>
      </c>
    </row>
    <row r="59" spans="1:22" s="14" customFormat="1" ht="30.75" customHeight="1" thickBot="1">
      <c r="A59" s="404"/>
      <c r="B59" s="407"/>
      <c r="C59" s="518"/>
      <c r="D59" s="402"/>
      <c r="E59" s="402"/>
      <c r="F59" s="164" t="s">
        <v>31</v>
      </c>
      <c r="G59" s="180"/>
      <c r="H59" s="180"/>
      <c r="I59" s="180"/>
      <c r="J59" s="180"/>
      <c r="K59" s="180"/>
      <c r="L59" s="30"/>
      <c r="M59" s="225">
        <v>0.02</v>
      </c>
      <c r="N59" s="225">
        <v>0.05</v>
      </c>
      <c r="O59" s="225">
        <v>0.25</v>
      </c>
      <c r="P59" s="225">
        <v>0.3</v>
      </c>
      <c r="Q59" s="225">
        <v>0.23</v>
      </c>
      <c r="R59" s="225">
        <v>0.15</v>
      </c>
      <c r="S59" s="178">
        <f t="shared" si="0"/>
        <v>1</v>
      </c>
      <c r="T59" s="410"/>
      <c r="U59" s="396"/>
      <c r="V59" s="398"/>
    </row>
    <row r="60" spans="1:22" s="14" customFormat="1" ht="30.75" customHeight="1">
      <c r="A60" s="404"/>
      <c r="B60" s="407"/>
      <c r="C60" s="517" t="s">
        <v>155</v>
      </c>
      <c r="D60" s="401" t="s">
        <v>130</v>
      </c>
      <c r="E60" s="401"/>
      <c r="F60" s="34" t="s">
        <v>30</v>
      </c>
      <c r="G60" s="179"/>
      <c r="H60" s="179"/>
      <c r="I60" s="179"/>
      <c r="J60" s="179"/>
      <c r="K60" s="179"/>
      <c r="L60" s="29"/>
      <c r="M60" s="190">
        <v>0.02</v>
      </c>
      <c r="N60" s="190">
        <v>0.05</v>
      </c>
      <c r="O60" s="190">
        <v>0.25</v>
      </c>
      <c r="P60" s="190">
        <v>0.3</v>
      </c>
      <c r="Q60" s="190">
        <v>0.23</v>
      </c>
      <c r="R60" s="190">
        <v>0.15</v>
      </c>
      <c r="S60" s="174">
        <f t="shared" si="0"/>
        <v>1</v>
      </c>
      <c r="T60" s="410"/>
      <c r="U60" s="395">
        <v>0.02</v>
      </c>
      <c r="V60" s="397" t="s">
        <v>232</v>
      </c>
    </row>
    <row r="61" spans="1:22" s="14" customFormat="1" ht="30.75" customHeight="1" thickBot="1">
      <c r="A61" s="404"/>
      <c r="B61" s="407"/>
      <c r="C61" s="518"/>
      <c r="D61" s="402"/>
      <c r="E61" s="402"/>
      <c r="F61" s="164" t="s">
        <v>31</v>
      </c>
      <c r="G61" s="180"/>
      <c r="H61" s="180"/>
      <c r="I61" s="180"/>
      <c r="J61" s="180"/>
      <c r="K61" s="180"/>
      <c r="L61" s="30"/>
      <c r="M61" s="225">
        <v>0.02</v>
      </c>
      <c r="N61" s="225">
        <v>0.05</v>
      </c>
      <c r="O61" s="225">
        <v>0.25</v>
      </c>
      <c r="P61" s="225">
        <v>0.3</v>
      </c>
      <c r="Q61" s="225">
        <v>0.23</v>
      </c>
      <c r="R61" s="225">
        <v>0.15</v>
      </c>
      <c r="S61" s="178">
        <f t="shared" si="0"/>
        <v>1</v>
      </c>
      <c r="T61" s="410"/>
      <c r="U61" s="396"/>
      <c r="V61" s="398"/>
    </row>
    <row r="62" spans="1:22" s="14" customFormat="1" ht="30.75" customHeight="1">
      <c r="A62" s="404"/>
      <c r="B62" s="407"/>
      <c r="C62" s="517" t="s">
        <v>156</v>
      </c>
      <c r="D62" s="401" t="s">
        <v>130</v>
      </c>
      <c r="E62" s="401"/>
      <c r="F62" s="34" t="s">
        <v>30</v>
      </c>
      <c r="G62" s="179"/>
      <c r="H62" s="179"/>
      <c r="I62" s="179"/>
      <c r="J62" s="179"/>
      <c r="K62" s="179"/>
      <c r="L62" s="29"/>
      <c r="M62" s="190">
        <v>0.02</v>
      </c>
      <c r="N62" s="190">
        <v>0.05</v>
      </c>
      <c r="O62" s="190">
        <v>0.25</v>
      </c>
      <c r="P62" s="190">
        <v>0.3</v>
      </c>
      <c r="Q62" s="190">
        <v>0.23</v>
      </c>
      <c r="R62" s="190">
        <v>0.15</v>
      </c>
      <c r="S62" s="174">
        <f t="shared" si="0"/>
        <v>1</v>
      </c>
      <c r="T62" s="410"/>
      <c r="U62" s="395">
        <v>0.025</v>
      </c>
      <c r="V62" s="397" t="s">
        <v>233</v>
      </c>
    </row>
    <row r="63" spans="1:22" s="14" customFormat="1" ht="30.75" customHeight="1" thickBot="1">
      <c r="A63" s="404"/>
      <c r="B63" s="407"/>
      <c r="C63" s="518"/>
      <c r="D63" s="402"/>
      <c r="E63" s="402"/>
      <c r="F63" s="164" t="s">
        <v>31</v>
      </c>
      <c r="G63" s="180"/>
      <c r="H63" s="180"/>
      <c r="I63" s="180"/>
      <c r="J63" s="180"/>
      <c r="K63" s="180"/>
      <c r="L63" s="30"/>
      <c r="M63" s="225">
        <v>0.02</v>
      </c>
      <c r="N63" s="225">
        <v>0.05</v>
      </c>
      <c r="O63" s="225">
        <v>0.25</v>
      </c>
      <c r="P63" s="225">
        <v>0.3</v>
      </c>
      <c r="Q63" s="225">
        <v>0.23</v>
      </c>
      <c r="R63" s="225">
        <v>0.15</v>
      </c>
      <c r="S63" s="178">
        <f t="shared" si="0"/>
        <v>1</v>
      </c>
      <c r="T63" s="410"/>
      <c r="U63" s="396"/>
      <c r="V63" s="398"/>
    </row>
    <row r="64" spans="1:22" s="14" customFormat="1" ht="30.75" customHeight="1">
      <c r="A64" s="404"/>
      <c r="B64" s="407"/>
      <c r="C64" s="517" t="s">
        <v>157</v>
      </c>
      <c r="D64" s="401" t="s">
        <v>130</v>
      </c>
      <c r="E64" s="401"/>
      <c r="F64" s="34" t="s">
        <v>30</v>
      </c>
      <c r="G64" s="179"/>
      <c r="H64" s="179"/>
      <c r="I64" s="179"/>
      <c r="J64" s="179"/>
      <c r="K64" s="179"/>
      <c r="L64" s="29"/>
      <c r="M64" s="190">
        <v>0.02</v>
      </c>
      <c r="N64" s="190">
        <v>0.05</v>
      </c>
      <c r="O64" s="190">
        <v>0.25</v>
      </c>
      <c r="P64" s="190">
        <v>0.3</v>
      </c>
      <c r="Q64" s="190">
        <v>0.23</v>
      </c>
      <c r="R64" s="190">
        <v>0.15</v>
      </c>
      <c r="S64" s="174">
        <f t="shared" si="0"/>
        <v>1</v>
      </c>
      <c r="T64" s="410"/>
      <c r="U64" s="395">
        <v>0.02</v>
      </c>
      <c r="V64" s="397" t="s">
        <v>234</v>
      </c>
    </row>
    <row r="65" spans="1:22" s="14" customFormat="1" ht="30.75" customHeight="1" thickBot="1">
      <c r="A65" s="404"/>
      <c r="B65" s="407"/>
      <c r="C65" s="518"/>
      <c r="D65" s="402"/>
      <c r="E65" s="402"/>
      <c r="F65" s="164" t="s">
        <v>31</v>
      </c>
      <c r="G65" s="180"/>
      <c r="H65" s="180"/>
      <c r="I65" s="180"/>
      <c r="J65" s="180"/>
      <c r="K65" s="180"/>
      <c r="L65" s="30"/>
      <c r="M65" s="225">
        <v>0.02</v>
      </c>
      <c r="N65" s="225">
        <v>0.05</v>
      </c>
      <c r="O65" s="225">
        <v>0.25</v>
      </c>
      <c r="P65" s="225">
        <v>0.3</v>
      </c>
      <c r="Q65" s="225">
        <v>0.23</v>
      </c>
      <c r="R65" s="225">
        <v>0.15</v>
      </c>
      <c r="S65" s="178">
        <f t="shared" si="0"/>
        <v>1</v>
      </c>
      <c r="T65" s="410"/>
      <c r="U65" s="396"/>
      <c r="V65" s="398"/>
    </row>
    <row r="66" spans="1:22" s="14" customFormat="1" ht="30.75" customHeight="1">
      <c r="A66" s="404"/>
      <c r="B66" s="407"/>
      <c r="C66" s="517" t="s">
        <v>158</v>
      </c>
      <c r="D66" s="401" t="s">
        <v>130</v>
      </c>
      <c r="E66" s="401"/>
      <c r="F66" s="34" t="s">
        <v>30</v>
      </c>
      <c r="G66" s="179"/>
      <c r="H66" s="179"/>
      <c r="I66" s="179"/>
      <c r="J66" s="179"/>
      <c r="K66" s="179"/>
      <c r="L66" s="29"/>
      <c r="M66" s="190">
        <v>0.02</v>
      </c>
      <c r="N66" s="190">
        <v>0.05</v>
      </c>
      <c r="O66" s="190">
        <v>0.25</v>
      </c>
      <c r="P66" s="190">
        <v>0.3</v>
      </c>
      <c r="Q66" s="190">
        <v>0.23</v>
      </c>
      <c r="R66" s="190">
        <v>0.15</v>
      </c>
      <c r="S66" s="174">
        <f t="shared" si="0"/>
        <v>1</v>
      </c>
      <c r="T66" s="410"/>
      <c r="U66" s="395">
        <v>0.015</v>
      </c>
      <c r="V66" s="397" t="s">
        <v>235</v>
      </c>
    </row>
    <row r="67" spans="1:22" s="14" customFormat="1" ht="30.75" customHeight="1" thickBot="1">
      <c r="A67" s="404"/>
      <c r="B67" s="408"/>
      <c r="C67" s="518"/>
      <c r="D67" s="402"/>
      <c r="E67" s="402"/>
      <c r="F67" s="164" t="s">
        <v>31</v>
      </c>
      <c r="G67" s="180"/>
      <c r="H67" s="180"/>
      <c r="I67" s="180"/>
      <c r="J67" s="180"/>
      <c r="K67" s="180"/>
      <c r="L67" s="30"/>
      <c r="M67" s="225">
        <v>0.02</v>
      </c>
      <c r="N67" s="225">
        <v>0.05</v>
      </c>
      <c r="O67" s="225">
        <v>0.25</v>
      </c>
      <c r="P67" s="225">
        <v>0.3</v>
      </c>
      <c r="Q67" s="225">
        <v>0.23</v>
      </c>
      <c r="R67" s="225">
        <v>0.15</v>
      </c>
      <c r="S67" s="178">
        <f t="shared" si="0"/>
        <v>1</v>
      </c>
      <c r="T67" s="411"/>
      <c r="U67" s="396"/>
      <c r="V67" s="398"/>
    </row>
    <row r="68" spans="1:22" s="14" customFormat="1" ht="30.75" customHeight="1">
      <c r="A68" s="404"/>
      <c r="B68" s="406" t="s">
        <v>123</v>
      </c>
      <c r="C68" s="517" t="s">
        <v>159</v>
      </c>
      <c r="D68" s="401" t="s">
        <v>130</v>
      </c>
      <c r="E68" s="401"/>
      <c r="F68" s="34" t="s">
        <v>30</v>
      </c>
      <c r="G68" s="179"/>
      <c r="H68" s="179"/>
      <c r="I68" s="179"/>
      <c r="J68" s="179"/>
      <c r="K68" s="179"/>
      <c r="L68" s="29"/>
      <c r="M68" s="190">
        <v>0.05</v>
      </c>
      <c r="N68" s="190">
        <v>0.15</v>
      </c>
      <c r="O68" s="190">
        <v>0.2</v>
      </c>
      <c r="P68" s="190">
        <v>0.25</v>
      </c>
      <c r="Q68" s="190">
        <v>0.2</v>
      </c>
      <c r="R68" s="190">
        <v>0.15</v>
      </c>
      <c r="S68" s="174">
        <f t="shared" si="0"/>
        <v>1</v>
      </c>
      <c r="T68" s="409">
        <v>0.15</v>
      </c>
      <c r="U68" s="395">
        <v>0.06</v>
      </c>
      <c r="V68" s="397" t="s">
        <v>237</v>
      </c>
    </row>
    <row r="69" spans="1:22" s="14" customFormat="1" ht="30.75" customHeight="1" thickBot="1">
      <c r="A69" s="404"/>
      <c r="B69" s="407"/>
      <c r="C69" s="518"/>
      <c r="D69" s="402"/>
      <c r="E69" s="402"/>
      <c r="F69" s="164" t="s">
        <v>31</v>
      </c>
      <c r="G69" s="180"/>
      <c r="H69" s="180"/>
      <c r="I69" s="180"/>
      <c r="J69" s="180"/>
      <c r="K69" s="180"/>
      <c r="L69" s="30"/>
      <c r="M69" s="225">
        <v>0.02</v>
      </c>
      <c r="N69" s="225">
        <v>0.05</v>
      </c>
      <c r="O69" s="225">
        <v>0.25</v>
      </c>
      <c r="P69" s="225">
        <v>0.28</v>
      </c>
      <c r="Q69" s="225">
        <v>0.25</v>
      </c>
      <c r="R69" s="225">
        <v>0.15</v>
      </c>
      <c r="S69" s="178">
        <f t="shared" si="0"/>
        <v>1</v>
      </c>
      <c r="T69" s="410"/>
      <c r="U69" s="396"/>
      <c r="V69" s="398"/>
    </row>
    <row r="70" spans="1:22" s="14" customFormat="1" ht="30.75" customHeight="1">
      <c r="A70" s="404"/>
      <c r="B70" s="407"/>
      <c r="C70" s="517" t="s">
        <v>160</v>
      </c>
      <c r="D70" s="401" t="s">
        <v>130</v>
      </c>
      <c r="E70" s="401"/>
      <c r="F70" s="34" t="s">
        <v>30</v>
      </c>
      <c r="G70" s="179"/>
      <c r="H70" s="179"/>
      <c r="I70" s="179"/>
      <c r="J70" s="179"/>
      <c r="K70" s="179"/>
      <c r="L70" s="29"/>
      <c r="M70" s="190">
        <v>0.05</v>
      </c>
      <c r="N70" s="190">
        <v>0.15</v>
      </c>
      <c r="O70" s="190">
        <v>0.2</v>
      </c>
      <c r="P70" s="190">
        <v>0.25</v>
      </c>
      <c r="Q70" s="190">
        <v>0.2</v>
      </c>
      <c r="R70" s="190">
        <v>0.15</v>
      </c>
      <c r="S70" s="174">
        <f t="shared" si="0"/>
        <v>1</v>
      </c>
      <c r="T70" s="410"/>
      <c r="U70" s="395">
        <v>0.05</v>
      </c>
      <c r="V70" s="397" t="s">
        <v>238</v>
      </c>
    </row>
    <row r="71" spans="1:22" s="14" customFormat="1" ht="30.75" customHeight="1" thickBot="1">
      <c r="A71" s="404"/>
      <c r="B71" s="407"/>
      <c r="C71" s="518"/>
      <c r="D71" s="402"/>
      <c r="E71" s="402"/>
      <c r="F71" s="164" t="s">
        <v>31</v>
      </c>
      <c r="G71" s="180"/>
      <c r="H71" s="180"/>
      <c r="I71" s="180"/>
      <c r="J71" s="180"/>
      <c r="K71" s="180"/>
      <c r="L71" s="30"/>
      <c r="M71" s="225">
        <v>0.02</v>
      </c>
      <c r="N71" s="225">
        <v>0.05</v>
      </c>
      <c r="O71" s="225">
        <v>0.25</v>
      </c>
      <c r="P71" s="225">
        <v>0.25</v>
      </c>
      <c r="Q71" s="225">
        <v>0.28</v>
      </c>
      <c r="R71" s="225">
        <v>0.15</v>
      </c>
      <c r="S71" s="178">
        <f t="shared" si="0"/>
        <v>1</v>
      </c>
      <c r="T71" s="410"/>
      <c r="U71" s="396"/>
      <c r="V71" s="398"/>
    </row>
    <row r="72" spans="1:22" s="14" customFormat="1" ht="30.75" customHeight="1">
      <c r="A72" s="404"/>
      <c r="B72" s="407"/>
      <c r="C72" s="517" t="s">
        <v>161</v>
      </c>
      <c r="D72" s="401" t="s">
        <v>130</v>
      </c>
      <c r="E72" s="401"/>
      <c r="F72" s="34" t="s">
        <v>30</v>
      </c>
      <c r="G72" s="179"/>
      <c r="H72" s="179"/>
      <c r="I72" s="179"/>
      <c r="J72" s="179"/>
      <c r="K72" s="179"/>
      <c r="L72" s="29"/>
      <c r="M72" s="190">
        <v>0</v>
      </c>
      <c r="N72" s="190">
        <v>0</v>
      </c>
      <c r="O72" s="190">
        <v>0</v>
      </c>
      <c r="P72" s="190">
        <v>0</v>
      </c>
      <c r="Q72" s="190">
        <v>0</v>
      </c>
      <c r="R72" s="190">
        <v>1</v>
      </c>
      <c r="S72" s="174">
        <f t="shared" si="0"/>
        <v>1</v>
      </c>
      <c r="T72" s="410"/>
      <c r="U72" s="395">
        <v>0.04</v>
      </c>
      <c r="V72" s="397" t="s">
        <v>236</v>
      </c>
    </row>
    <row r="73" spans="1:22" s="14" customFormat="1" ht="30.75" customHeight="1" thickBot="1">
      <c r="A73" s="405"/>
      <c r="B73" s="408"/>
      <c r="C73" s="518"/>
      <c r="D73" s="402"/>
      <c r="E73" s="402"/>
      <c r="F73" s="164" t="s">
        <v>31</v>
      </c>
      <c r="G73" s="180"/>
      <c r="H73" s="180"/>
      <c r="I73" s="180"/>
      <c r="J73" s="180"/>
      <c r="K73" s="180"/>
      <c r="L73" s="30"/>
      <c r="M73" s="225">
        <v>0</v>
      </c>
      <c r="N73" s="225">
        <v>0</v>
      </c>
      <c r="O73" s="225">
        <v>0</v>
      </c>
      <c r="P73" s="225">
        <v>0</v>
      </c>
      <c r="Q73" s="225">
        <v>0</v>
      </c>
      <c r="R73" s="225">
        <v>1</v>
      </c>
      <c r="S73" s="178">
        <f t="shared" si="0"/>
        <v>1</v>
      </c>
      <c r="T73" s="411"/>
      <c r="U73" s="396"/>
      <c r="V73" s="398"/>
    </row>
    <row r="74" spans="1:60" s="16" customFormat="1" ht="18.75" customHeight="1" thickBot="1">
      <c r="A74" s="399" t="s">
        <v>32</v>
      </c>
      <c r="B74" s="400"/>
      <c r="C74" s="400"/>
      <c r="D74" s="400"/>
      <c r="E74" s="400"/>
      <c r="F74" s="400"/>
      <c r="G74" s="400"/>
      <c r="H74" s="400"/>
      <c r="I74" s="400"/>
      <c r="J74" s="400"/>
      <c r="K74" s="400"/>
      <c r="L74" s="400"/>
      <c r="M74" s="400"/>
      <c r="N74" s="400"/>
      <c r="O74" s="400"/>
      <c r="P74" s="400"/>
      <c r="Q74" s="400"/>
      <c r="R74" s="400"/>
      <c r="S74" s="400"/>
      <c r="T74" s="184">
        <f>SUM(T8:T73)</f>
        <v>1</v>
      </c>
      <c r="U74" s="264">
        <f>SUM(U8:U73)</f>
        <v>1.0000000000000007</v>
      </c>
      <c r="V74" s="18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s="16" customFormat="1" ht="30.75" customHeight="1">
      <c r="A75" s="17"/>
      <c r="B75" s="17"/>
      <c r="C75" s="24"/>
      <c r="D75" s="17"/>
      <c r="E75" s="17"/>
      <c r="F75" s="17"/>
      <c r="G75" s="18"/>
      <c r="H75" s="18"/>
      <c r="I75" s="18"/>
      <c r="J75" s="18"/>
      <c r="K75" s="18"/>
      <c r="L75" s="18"/>
      <c r="M75" s="18"/>
      <c r="N75" s="18"/>
      <c r="O75" s="18"/>
      <c r="P75" s="18"/>
      <c r="Q75" s="18"/>
      <c r="R75" s="18"/>
      <c r="S75" s="18"/>
      <c r="T75" s="19"/>
      <c r="U75" s="19"/>
      <c r="V75" s="96" t="s">
        <v>112</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21" ht="29.25" customHeight="1">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1:21" ht="15">
      <c r="A138" s="14"/>
      <c r="B138" s="14"/>
      <c r="C138" s="25"/>
      <c r="D138" s="14"/>
      <c r="E138" s="14"/>
      <c r="F138" s="14"/>
      <c r="G138" s="14"/>
      <c r="H138" s="14"/>
      <c r="I138" s="14"/>
      <c r="J138" s="14"/>
      <c r="K138" s="14"/>
      <c r="L138" s="14"/>
      <c r="M138" s="14"/>
      <c r="N138" s="20"/>
      <c r="O138" s="20"/>
      <c r="P138" s="20"/>
      <c r="Q138" s="20"/>
      <c r="R138" s="20"/>
      <c r="S138" s="20"/>
      <c r="T138" s="20"/>
      <c r="U138" s="20"/>
    </row>
    <row r="139" spans="1:21" ht="15">
      <c r="A139" s="14"/>
      <c r="B139" s="14"/>
      <c r="C139" s="25"/>
      <c r="D139" s="14"/>
      <c r="E139" s="14"/>
      <c r="F139" s="14"/>
      <c r="G139" s="14"/>
      <c r="H139" s="14"/>
      <c r="I139" s="14"/>
      <c r="J139" s="14"/>
      <c r="K139" s="14"/>
      <c r="L139" s="14"/>
      <c r="M139" s="14"/>
      <c r="N139" s="20"/>
      <c r="O139" s="20"/>
      <c r="P139" s="20"/>
      <c r="Q139" s="20"/>
      <c r="R139" s="20"/>
      <c r="S139" s="20"/>
      <c r="T139" s="20"/>
      <c r="U139" s="20"/>
    </row>
    <row r="140" spans="1:21" ht="15">
      <c r="A140" s="14"/>
      <c r="B140" s="14"/>
      <c r="C140" s="25"/>
      <c r="D140" s="14"/>
      <c r="E140" s="14"/>
      <c r="F140" s="14"/>
      <c r="G140" s="14"/>
      <c r="H140" s="14"/>
      <c r="I140" s="14"/>
      <c r="J140" s="14"/>
      <c r="K140" s="14"/>
      <c r="L140" s="14"/>
      <c r="M140" s="14"/>
      <c r="N140" s="20"/>
      <c r="O140" s="20"/>
      <c r="P140" s="20"/>
      <c r="Q140" s="20"/>
      <c r="R140" s="20"/>
      <c r="S140" s="20"/>
      <c r="T140" s="20"/>
      <c r="U140" s="20"/>
    </row>
    <row r="141" spans="1:21" ht="15">
      <c r="A141" s="14"/>
      <c r="B141" s="14"/>
      <c r="C141" s="25"/>
      <c r="D141" s="14"/>
      <c r="E141" s="14"/>
      <c r="F141" s="14"/>
      <c r="G141" s="14"/>
      <c r="H141" s="14"/>
      <c r="I141" s="14"/>
      <c r="J141" s="14"/>
      <c r="K141" s="14"/>
      <c r="L141" s="14"/>
      <c r="M141" s="14"/>
      <c r="N141" s="20"/>
      <c r="O141" s="20"/>
      <c r="P141" s="20"/>
      <c r="Q141" s="20"/>
      <c r="R141" s="20"/>
      <c r="S141" s="20"/>
      <c r="T141" s="20"/>
      <c r="U141" s="20"/>
    </row>
    <row r="142" spans="1:21" ht="15">
      <c r="A142" s="14"/>
      <c r="B142" s="14"/>
      <c r="C142" s="25"/>
      <c r="D142" s="14"/>
      <c r="E142" s="14"/>
      <c r="F142" s="14"/>
      <c r="G142" s="14"/>
      <c r="H142" s="14"/>
      <c r="I142" s="14"/>
      <c r="J142" s="14"/>
      <c r="K142" s="14"/>
      <c r="L142" s="14"/>
      <c r="M142" s="14"/>
      <c r="N142" s="20"/>
      <c r="O142" s="20"/>
      <c r="P142" s="20"/>
      <c r="Q142" s="20"/>
      <c r="R142" s="20"/>
      <c r="S142" s="20"/>
      <c r="T142" s="20"/>
      <c r="U142" s="20"/>
    </row>
    <row r="143" spans="1:21" ht="15">
      <c r="A143" s="14"/>
      <c r="B143" s="14"/>
      <c r="C143" s="25"/>
      <c r="D143" s="14"/>
      <c r="E143" s="14"/>
      <c r="F143" s="14"/>
      <c r="G143" s="14"/>
      <c r="H143" s="14"/>
      <c r="I143" s="14"/>
      <c r="J143" s="14"/>
      <c r="K143" s="14"/>
      <c r="L143" s="14"/>
      <c r="M143" s="14"/>
      <c r="N143" s="20"/>
      <c r="O143" s="20"/>
      <c r="P143" s="20"/>
      <c r="Q143" s="20"/>
      <c r="R143" s="20"/>
      <c r="S143" s="20"/>
      <c r="T143" s="20"/>
      <c r="U143" s="20"/>
    </row>
    <row r="144" spans="3:14" ht="15">
      <c r="C144" s="25"/>
      <c r="D144" s="14"/>
      <c r="E144" s="14"/>
      <c r="F144" s="14"/>
      <c r="G144" s="14"/>
      <c r="H144" s="14"/>
      <c r="I144" s="14"/>
      <c r="J144" s="14"/>
      <c r="K144" s="14"/>
      <c r="L144" s="14"/>
      <c r="M144" s="14"/>
      <c r="N144" s="20"/>
    </row>
    <row r="145" spans="3:14" ht="15">
      <c r="C145" s="25"/>
      <c r="D145" s="14"/>
      <c r="E145" s="14"/>
      <c r="F145" s="14"/>
      <c r="G145" s="14"/>
      <c r="H145" s="14"/>
      <c r="I145" s="14"/>
      <c r="J145" s="14"/>
      <c r="K145" s="14"/>
      <c r="L145" s="14"/>
      <c r="M145" s="14"/>
      <c r="N145" s="20"/>
    </row>
    <row r="146" spans="3:14" ht="15">
      <c r="C146" s="25"/>
      <c r="D146" s="14"/>
      <c r="E146" s="14"/>
      <c r="F146" s="14"/>
      <c r="G146" s="14"/>
      <c r="H146" s="14"/>
      <c r="I146" s="14"/>
      <c r="J146" s="14"/>
      <c r="K146" s="14"/>
      <c r="L146" s="14"/>
      <c r="M146" s="14"/>
      <c r="N146" s="20"/>
    </row>
    <row r="147" spans="3:14" ht="15">
      <c r="C147" s="25"/>
      <c r="D147" s="14"/>
      <c r="E147" s="14"/>
      <c r="F147" s="14"/>
      <c r="G147" s="14"/>
      <c r="H147" s="14"/>
      <c r="I147" s="14"/>
      <c r="J147" s="14"/>
      <c r="K147" s="14"/>
      <c r="L147" s="14"/>
      <c r="M147" s="14"/>
      <c r="N147" s="20"/>
    </row>
  </sheetData>
  <mergeCells count="193">
    <mergeCell ref="A1:B4"/>
    <mergeCell ref="C1:V1"/>
    <mergeCell ref="C2:V2"/>
    <mergeCell ref="D3:V3"/>
    <mergeCell ref="D4:V4"/>
    <mergeCell ref="A6:A7"/>
    <mergeCell ref="B6:B7"/>
    <mergeCell ref="C6:C7"/>
    <mergeCell ref="D6:E6"/>
    <mergeCell ref="F6:S6"/>
    <mergeCell ref="T6:U6"/>
    <mergeCell ref="V6:V7"/>
    <mergeCell ref="A8:A37"/>
    <mergeCell ref="B8:B13"/>
    <mergeCell ref="C8:C9"/>
    <mergeCell ref="D8:D9"/>
    <mergeCell ref="E8:E9"/>
    <mergeCell ref="T8:T13"/>
    <mergeCell ref="U8:U9"/>
    <mergeCell ref="V8:V9"/>
    <mergeCell ref="C10:C11"/>
    <mergeCell ref="D10:D11"/>
    <mergeCell ref="E10:E11"/>
    <mergeCell ref="U10:U11"/>
    <mergeCell ref="V10:V11"/>
    <mergeCell ref="C12:C13"/>
    <mergeCell ref="D12:D13"/>
    <mergeCell ref="E12:E13"/>
    <mergeCell ref="U12:U13"/>
    <mergeCell ref="V12:V13"/>
    <mergeCell ref="V14:V15"/>
    <mergeCell ref="C16:C17"/>
    <mergeCell ref="D16:D17"/>
    <mergeCell ref="E16:E17"/>
    <mergeCell ref="U16:U17"/>
    <mergeCell ref="V16:V17"/>
    <mergeCell ref="V22:V23"/>
    <mergeCell ref="C24:C25"/>
    <mergeCell ref="D24:D25"/>
    <mergeCell ref="E24:E25"/>
    <mergeCell ref="U24:U25"/>
    <mergeCell ref="V24:V25"/>
    <mergeCell ref="V18:V19"/>
    <mergeCell ref="C20:C21"/>
    <mergeCell ref="D20:D21"/>
    <mergeCell ref="E20:E21"/>
    <mergeCell ref="U20:U21"/>
    <mergeCell ref="V20:V21"/>
    <mergeCell ref="T14:T27"/>
    <mergeCell ref="U14:U15"/>
    <mergeCell ref="C18:C19"/>
    <mergeCell ref="D18:D19"/>
    <mergeCell ref="E18:E19"/>
    <mergeCell ref="U18:U19"/>
    <mergeCell ref="B28:B37"/>
    <mergeCell ref="C28:C29"/>
    <mergeCell ref="D28:D29"/>
    <mergeCell ref="E28:E29"/>
    <mergeCell ref="T28:T37"/>
    <mergeCell ref="C22:C23"/>
    <mergeCell ref="D22:D23"/>
    <mergeCell ref="E22:E23"/>
    <mergeCell ref="U22:U23"/>
    <mergeCell ref="U28:U29"/>
    <mergeCell ref="C32:C33"/>
    <mergeCell ref="D32:D33"/>
    <mergeCell ref="E32:E33"/>
    <mergeCell ref="U32:U33"/>
    <mergeCell ref="B14:B27"/>
    <mergeCell ref="C14:C15"/>
    <mergeCell ref="D14:D15"/>
    <mergeCell ref="E14:E15"/>
    <mergeCell ref="V28:V29"/>
    <mergeCell ref="C30:C31"/>
    <mergeCell ref="D30:D31"/>
    <mergeCell ref="E30:E31"/>
    <mergeCell ref="U30:U31"/>
    <mergeCell ref="V30:V31"/>
    <mergeCell ref="C26:C27"/>
    <mergeCell ref="D26:D27"/>
    <mergeCell ref="E26:E27"/>
    <mergeCell ref="U26:U27"/>
    <mergeCell ref="V26:V27"/>
    <mergeCell ref="V32:V33"/>
    <mergeCell ref="C34:C35"/>
    <mergeCell ref="D34:D35"/>
    <mergeCell ref="E34:E35"/>
    <mergeCell ref="U34:U35"/>
    <mergeCell ref="V34:V35"/>
    <mergeCell ref="C36:C37"/>
    <mergeCell ref="D36:D37"/>
    <mergeCell ref="E36:E37"/>
    <mergeCell ref="U36:U37"/>
    <mergeCell ref="V36:V37"/>
    <mergeCell ref="A38:A49"/>
    <mergeCell ref="B38:B49"/>
    <mergeCell ref="C38:C39"/>
    <mergeCell ref="D38:D39"/>
    <mergeCell ref="E38:E39"/>
    <mergeCell ref="T38:T49"/>
    <mergeCell ref="C42:C43"/>
    <mergeCell ref="D42:D43"/>
    <mergeCell ref="E42:E43"/>
    <mergeCell ref="C46:C47"/>
    <mergeCell ref="D46:D47"/>
    <mergeCell ref="E46:E47"/>
    <mergeCell ref="U42:U43"/>
    <mergeCell ref="V42:V43"/>
    <mergeCell ref="C44:C45"/>
    <mergeCell ref="D44:D45"/>
    <mergeCell ref="E44:E45"/>
    <mergeCell ref="U44:U45"/>
    <mergeCell ref="V44:V45"/>
    <mergeCell ref="U38:U39"/>
    <mergeCell ref="V38:V39"/>
    <mergeCell ref="C40:C41"/>
    <mergeCell ref="D40:D41"/>
    <mergeCell ref="E40:E41"/>
    <mergeCell ref="U40:U41"/>
    <mergeCell ref="V40:V41"/>
    <mergeCell ref="U46:U47"/>
    <mergeCell ref="V46:V47"/>
    <mergeCell ref="C48:C49"/>
    <mergeCell ref="D48:D49"/>
    <mergeCell ref="E48:E49"/>
    <mergeCell ref="U48:U49"/>
    <mergeCell ref="V48:V49"/>
    <mergeCell ref="U54:U55"/>
    <mergeCell ref="V54:V55"/>
    <mergeCell ref="C56:C57"/>
    <mergeCell ref="D56:D57"/>
    <mergeCell ref="E56:E57"/>
    <mergeCell ref="U56:U57"/>
    <mergeCell ref="V56:V57"/>
    <mergeCell ref="U50:U51"/>
    <mergeCell ref="V50:V51"/>
    <mergeCell ref="C52:C53"/>
    <mergeCell ref="D52:D53"/>
    <mergeCell ref="E52:E53"/>
    <mergeCell ref="U52:U53"/>
    <mergeCell ref="V52:V53"/>
    <mergeCell ref="C50:C51"/>
    <mergeCell ref="D50:D51"/>
    <mergeCell ref="E50:E51"/>
    <mergeCell ref="T50:T67"/>
    <mergeCell ref="C54:C55"/>
    <mergeCell ref="D54:D55"/>
    <mergeCell ref="E54:E55"/>
    <mergeCell ref="C58:C59"/>
    <mergeCell ref="D58:D59"/>
    <mergeCell ref="E58:E59"/>
    <mergeCell ref="V64:V65"/>
    <mergeCell ref="C66:C67"/>
    <mergeCell ref="D66:D67"/>
    <mergeCell ref="E66:E67"/>
    <mergeCell ref="U66:U67"/>
    <mergeCell ref="V66:V67"/>
    <mergeCell ref="U58:U59"/>
    <mergeCell ref="V58:V59"/>
    <mergeCell ref="C60:C61"/>
    <mergeCell ref="D60:D61"/>
    <mergeCell ref="E60:E61"/>
    <mergeCell ref="U60:U61"/>
    <mergeCell ref="V60:V61"/>
    <mergeCell ref="C62:C63"/>
    <mergeCell ref="D62:D63"/>
    <mergeCell ref="E62:E63"/>
    <mergeCell ref="U62:U63"/>
    <mergeCell ref="V62:V63"/>
    <mergeCell ref="U72:U73"/>
    <mergeCell ref="V72:V73"/>
    <mergeCell ref="A74:S74"/>
    <mergeCell ref="U68:U69"/>
    <mergeCell ref="V68:V69"/>
    <mergeCell ref="C70:C71"/>
    <mergeCell ref="D70:D71"/>
    <mergeCell ref="E70:E71"/>
    <mergeCell ref="U70:U71"/>
    <mergeCell ref="V70:V71"/>
    <mergeCell ref="A50:A73"/>
    <mergeCell ref="B68:B73"/>
    <mergeCell ref="C68:C69"/>
    <mergeCell ref="D68:D69"/>
    <mergeCell ref="E68:E69"/>
    <mergeCell ref="T68:T73"/>
    <mergeCell ref="B50:B67"/>
    <mergeCell ref="C72:C73"/>
    <mergeCell ref="D72:D73"/>
    <mergeCell ref="E72:E73"/>
    <mergeCell ref="C64:C65"/>
    <mergeCell ref="D64:D65"/>
    <mergeCell ref="E64:E65"/>
    <mergeCell ref="U64:U65"/>
  </mergeCells>
  <printOptions horizontalCentered="1"/>
  <pageMargins left="0" right="0" top="0.5511811023622047" bottom="0" header="0.31496062992125984" footer="0"/>
  <pageSetup fitToHeight="1" fitToWidth="1" horizontalDpi="600" verticalDpi="600" orientation="landscape" scale="24" r:id="rId3"/>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39"/>
  <sheetViews>
    <sheetView view="pageBreakPreview" zoomScale="85" zoomScaleSheetLayoutView="85" workbookViewId="0" topLeftCell="A1">
      <selection activeCell="A34" sqref="A34:AM35"/>
    </sheetView>
  </sheetViews>
  <sheetFormatPr defaultColWidth="11.421875" defaultRowHeight="15"/>
  <cols>
    <col min="1" max="1" width="8.7109375" style="41" customWidth="1"/>
    <col min="2" max="2" width="25.8515625" style="41" customWidth="1"/>
    <col min="3" max="3" width="15.57421875" style="41" customWidth="1"/>
    <col min="4" max="5" width="16.00390625" style="41" customWidth="1"/>
    <col min="6" max="15" width="16.00390625" style="41" hidden="1" customWidth="1"/>
    <col min="16" max="16" width="16.00390625" style="41" customWidth="1"/>
    <col min="17" max="24" width="16.00390625" style="41" hidden="1" customWidth="1"/>
    <col min="25" max="25" width="16.00390625" style="41" customWidth="1"/>
    <col min="26" max="26" width="16.00390625" style="41" hidden="1" customWidth="1"/>
    <col min="27" max="27" width="13.421875" style="41" hidden="1" customWidth="1"/>
    <col min="28" max="28" width="13.57421875" style="41" customWidth="1"/>
    <col min="29" max="29" width="14.8515625" style="41" customWidth="1"/>
    <col min="30" max="31" width="10.140625" style="41" customWidth="1"/>
    <col min="32" max="32" width="14.421875" style="41" customWidth="1"/>
    <col min="33" max="33" width="12.421875" style="41" customWidth="1"/>
    <col min="34" max="36" width="16.7109375" style="41" customWidth="1"/>
    <col min="37" max="37" width="32.00390625" style="41" customWidth="1"/>
    <col min="38" max="39" width="22.28125" style="57" customWidth="1"/>
    <col min="40" max="40" width="29.7109375" style="38" customWidth="1"/>
    <col min="41" max="41" width="4.8515625" style="38" customWidth="1"/>
    <col min="42" max="42" width="7.7109375" style="39" customWidth="1"/>
    <col min="43" max="43" width="14.140625" style="39" customWidth="1"/>
    <col min="44" max="44" width="1.8515625" style="39" customWidth="1"/>
    <col min="45" max="45" width="14.28125" style="39" customWidth="1"/>
    <col min="46" max="46" width="1.8515625" style="39" customWidth="1"/>
    <col min="47" max="47" width="16.8515625" style="39" customWidth="1"/>
    <col min="48" max="49" width="1.8515625" style="39" customWidth="1"/>
    <col min="50" max="50" width="14.140625" style="39" customWidth="1"/>
    <col min="51" max="53" width="11.421875" style="40" customWidth="1"/>
    <col min="54" max="97" width="11.421875" style="38" customWidth="1"/>
    <col min="98" max="16384" width="11.421875" style="41" customWidth="1"/>
  </cols>
  <sheetData>
    <row r="1" spans="1:39" ht="15">
      <c r="A1" s="498"/>
      <c r="B1" s="499"/>
      <c r="C1" s="499"/>
      <c r="D1" s="500"/>
      <c r="E1" s="504" t="s">
        <v>0</v>
      </c>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row>
    <row r="2" spans="1:39" ht="15">
      <c r="A2" s="501"/>
      <c r="B2" s="502"/>
      <c r="C2" s="502"/>
      <c r="D2" s="503"/>
      <c r="E2" s="506" t="s">
        <v>109</v>
      </c>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row>
    <row r="3" spans="1:39" ht="12.75" customHeight="1">
      <c r="A3" s="501"/>
      <c r="B3" s="502"/>
      <c r="C3" s="502"/>
      <c r="D3" s="503"/>
      <c r="E3" s="479" t="s">
        <v>34</v>
      </c>
      <c r="F3" s="480"/>
      <c r="G3" s="479" t="s">
        <v>114</v>
      </c>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18.75" customHeight="1" thickBot="1">
      <c r="A4" s="501"/>
      <c r="B4" s="502"/>
      <c r="C4" s="502"/>
      <c r="D4" s="503"/>
      <c r="E4" s="481" t="s">
        <v>35</v>
      </c>
      <c r="F4" s="482"/>
      <c r="G4" s="496" t="s">
        <v>186</v>
      </c>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row>
    <row r="5" spans="1:97" s="45" customFormat="1" ht="40.5" customHeight="1" thickBot="1">
      <c r="A5" s="508" t="s">
        <v>42</v>
      </c>
      <c r="B5" s="508" t="s">
        <v>43</v>
      </c>
      <c r="C5" s="508" t="s">
        <v>44</v>
      </c>
      <c r="D5" s="484" t="s">
        <v>45</v>
      </c>
      <c r="E5" s="516" t="s">
        <v>46</v>
      </c>
      <c r="F5" s="494" t="s">
        <v>259</v>
      </c>
      <c r="G5" s="494"/>
      <c r="H5" s="494"/>
      <c r="I5" s="494"/>
      <c r="J5" s="494"/>
      <c r="K5" s="494"/>
      <c r="L5" s="494"/>
      <c r="M5" s="494"/>
      <c r="N5" s="494"/>
      <c r="O5" s="494"/>
      <c r="P5" s="495"/>
      <c r="Q5" s="493" t="s">
        <v>258</v>
      </c>
      <c r="R5" s="494"/>
      <c r="S5" s="494"/>
      <c r="T5" s="494"/>
      <c r="U5" s="494"/>
      <c r="V5" s="494"/>
      <c r="W5" s="494"/>
      <c r="X5" s="494"/>
      <c r="Y5" s="494"/>
      <c r="Z5" s="494"/>
      <c r="AA5" s="494"/>
      <c r="AB5" s="495"/>
      <c r="AC5" s="494" t="s">
        <v>47</v>
      </c>
      <c r="AD5" s="494"/>
      <c r="AE5" s="494"/>
      <c r="AF5" s="494"/>
      <c r="AG5" s="495"/>
      <c r="AH5" s="493" t="s">
        <v>53</v>
      </c>
      <c r="AI5" s="494"/>
      <c r="AJ5" s="494"/>
      <c r="AK5" s="494"/>
      <c r="AL5" s="494"/>
      <c r="AM5" s="495"/>
      <c r="AN5" s="42"/>
      <c r="AO5" s="42"/>
      <c r="AP5" s="43"/>
      <c r="AQ5" s="43"/>
      <c r="AR5" s="43"/>
      <c r="AS5" s="43"/>
      <c r="AT5" s="43"/>
      <c r="AU5" s="43"/>
      <c r="AV5" s="43"/>
      <c r="AW5" s="43"/>
      <c r="AX5" s="43"/>
      <c r="AY5" s="44"/>
      <c r="AZ5" s="44"/>
      <c r="BA5" s="44"/>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row>
    <row r="6" spans="1:97" s="45" customFormat="1" ht="58.5" customHeight="1" thickBot="1">
      <c r="A6" s="509" t="s">
        <v>36</v>
      </c>
      <c r="B6" s="509"/>
      <c r="C6" s="509"/>
      <c r="D6" s="487"/>
      <c r="E6" s="515"/>
      <c r="F6" s="215" t="s">
        <v>185</v>
      </c>
      <c r="G6" s="216" t="s">
        <v>184</v>
      </c>
      <c r="H6" s="216" t="s">
        <v>183</v>
      </c>
      <c r="I6" s="216" t="s">
        <v>182</v>
      </c>
      <c r="J6" s="216" t="s">
        <v>181</v>
      </c>
      <c r="K6" s="216" t="s">
        <v>180</v>
      </c>
      <c r="L6" s="216" t="s">
        <v>179</v>
      </c>
      <c r="M6" s="216" t="s">
        <v>178</v>
      </c>
      <c r="N6" s="216" t="s">
        <v>177</v>
      </c>
      <c r="O6" s="216" t="s">
        <v>176</v>
      </c>
      <c r="P6" s="216" t="s">
        <v>174</v>
      </c>
      <c r="Q6" s="216" t="s">
        <v>185</v>
      </c>
      <c r="R6" s="216" t="s">
        <v>184</v>
      </c>
      <c r="S6" s="216" t="s">
        <v>183</v>
      </c>
      <c r="T6" s="216" t="s">
        <v>182</v>
      </c>
      <c r="U6" s="216" t="s">
        <v>181</v>
      </c>
      <c r="V6" s="216" t="s">
        <v>180</v>
      </c>
      <c r="W6" s="216" t="s">
        <v>179</v>
      </c>
      <c r="X6" s="216" t="s">
        <v>178</v>
      </c>
      <c r="Y6" s="216" t="s">
        <v>177</v>
      </c>
      <c r="Z6" s="216" t="s">
        <v>176</v>
      </c>
      <c r="AA6" s="216" t="s">
        <v>175</v>
      </c>
      <c r="AB6" s="216" t="s">
        <v>174</v>
      </c>
      <c r="AC6" s="215" t="s">
        <v>48</v>
      </c>
      <c r="AD6" s="217" t="s">
        <v>49</v>
      </c>
      <c r="AE6" s="217" t="s">
        <v>50</v>
      </c>
      <c r="AF6" s="217" t="s">
        <v>51</v>
      </c>
      <c r="AG6" s="217" t="s">
        <v>52</v>
      </c>
      <c r="AH6" s="216" t="s">
        <v>54</v>
      </c>
      <c r="AI6" s="216" t="s">
        <v>55</v>
      </c>
      <c r="AJ6" s="215" t="s">
        <v>56</v>
      </c>
      <c r="AK6" s="215" t="s">
        <v>57</v>
      </c>
      <c r="AL6" s="214" t="s">
        <v>58</v>
      </c>
      <c r="AM6" s="213" t="s">
        <v>59</v>
      </c>
      <c r="AN6" s="42"/>
      <c r="AO6" s="42"/>
      <c r="AP6" s="46"/>
      <c r="AQ6" s="46"/>
      <c r="AR6" s="47"/>
      <c r="AS6" s="46"/>
      <c r="AT6" s="47"/>
      <c r="AU6" s="46"/>
      <c r="AV6" s="43"/>
      <c r="AW6" s="43"/>
      <c r="AX6" s="48"/>
      <c r="AY6" s="44"/>
      <c r="AZ6" s="44"/>
      <c r="BA6" s="44"/>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row>
    <row r="7" spans="1:50" ht="13.5" customHeight="1">
      <c r="A7" s="468">
        <v>1</v>
      </c>
      <c r="B7" s="471" t="s">
        <v>116</v>
      </c>
      <c r="C7" s="471" t="s">
        <v>257</v>
      </c>
      <c r="D7" s="212" t="s">
        <v>37</v>
      </c>
      <c r="E7" s="254">
        <f>'[2]INVERSIÓN'!I9</f>
        <v>1</v>
      </c>
      <c r="F7" s="254">
        <f>'[2]INVERSIÓN'!J9</f>
        <v>1</v>
      </c>
      <c r="G7" s="254">
        <f>'[2]INVERSIÓN'!K9</f>
        <v>0</v>
      </c>
      <c r="H7" s="254">
        <f>'[2]INVERSIÓN'!L9</f>
        <v>1</v>
      </c>
      <c r="I7" s="254">
        <f>'[2]INVERSIÓN'!M9</f>
        <v>0</v>
      </c>
      <c r="J7" s="254">
        <f>'[2]INVERSIÓN'!N9</f>
        <v>0</v>
      </c>
      <c r="K7" s="254">
        <f>'[2]INVERSIÓN'!O9</f>
        <v>0</v>
      </c>
      <c r="L7" s="254">
        <f>'[2]INVERSIÓN'!P9</f>
        <v>0</v>
      </c>
      <c r="M7" s="254">
        <f>'[2]INVERSIÓN'!Q9</f>
        <v>1</v>
      </c>
      <c r="N7" s="254">
        <f>'[2]INVERSIÓN'!R9</f>
        <v>0</v>
      </c>
      <c r="O7" s="254">
        <f>'[2]INVERSIÓN'!S9</f>
        <v>0</v>
      </c>
      <c r="P7" s="254">
        <f>'[2]INVERSIÓN'!J9</f>
        <v>1</v>
      </c>
      <c r="Q7" s="203"/>
      <c r="R7" s="203"/>
      <c r="S7" s="203"/>
      <c r="T7" s="203"/>
      <c r="U7" s="203"/>
      <c r="V7" s="203"/>
      <c r="W7" s="203"/>
      <c r="X7" s="241"/>
      <c r="Y7" s="254">
        <f>+'[2]INVERSIÓN'!AH9</f>
        <v>0.27</v>
      </c>
      <c r="Z7" s="254">
        <f>+'[2]INVERSIÓN'!AI9</f>
        <v>0.97</v>
      </c>
      <c r="AA7" s="254">
        <f>+'[2]INVERSIÓN'!AJ9</f>
        <v>0.97</v>
      </c>
      <c r="AB7" s="254">
        <v>0.97</v>
      </c>
      <c r="AC7" s="474" t="s">
        <v>170</v>
      </c>
      <c r="AD7" s="464" t="s">
        <v>173</v>
      </c>
      <c r="AE7" s="461" t="s">
        <v>172</v>
      </c>
      <c r="AF7" s="464" t="s">
        <v>171</v>
      </c>
      <c r="AG7" s="461" t="s">
        <v>170</v>
      </c>
      <c r="AH7" s="461" t="s">
        <v>169</v>
      </c>
      <c r="AI7" s="461" t="s">
        <v>168</v>
      </c>
      <c r="AJ7" s="461" t="s">
        <v>167</v>
      </c>
      <c r="AK7" s="467" t="s">
        <v>166</v>
      </c>
      <c r="AL7" s="467" t="s">
        <v>165</v>
      </c>
      <c r="AM7" s="467">
        <v>1053</v>
      </c>
      <c r="AP7" s="49"/>
      <c r="AQ7" s="49"/>
      <c r="AR7" s="50"/>
      <c r="AS7" s="50"/>
      <c r="AT7" s="50"/>
      <c r="AU7" s="49"/>
      <c r="AV7" s="50"/>
      <c r="AW7" s="50"/>
      <c r="AX7" s="50"/>
    </row>
    <row r="8" spans="1:50" ht="13.5" customHeight="1">
      <c r="A8" s="469"/>
      <c r="B8" s="472"/>
      <c r="C8" s="472"/>
      <c r="D8" s="201" t="s">
        <v>38</v>
      </c>
      <c r="E8" s="514">
        <v>976828324</v>
      </c>
      <c r="F8" s="251">
        <f>'[2]INVERSIÓN'!J10</f>
        <v>976828324</v>
      </c>
      <c r="G8" s="251">
        <f>'[2]INVERSIÓN'!K10</f>
        <v>0</v>
      </c>
      <c r="H8" s="251">
        <f>'[2]INVERSIÓN'!L10</f>
        <v>700000000</v>
      </c>
      <c r="I8" s="251">
        <f>'[2]INVERSIÓN'!M10</f>
        <v>0</v>
      </c>
      <c r="J8" s="251">
        <f>'[2]INVERSIÓN'!N10</f>
        <v>0</v>
      </c>
      <c r="K8" s="251">
        <f>'[2]INVERSIÓN'!O10</f>
        <v>0</v>
      </c>
      <c r="L8" s="251">
        <f>'[2]INVERSIÓN'!P10</f>
        <v>0</v>
      </c>
      <c r="M8" s="251">
        <f>'[2]INVERSIÓN'!Q10</f>
        <v>350000000</v>
      </c>
      <c r="N8" s="251">
        <f>'[2]INVERSIÓN'!R10</f>
        <v>0</v>
      </c>
      <c r="O8" s="251">
        <f>'[2]INVERSIÓN'!S10</f>
        <v>0</v>
      </c>
      <c r="P8" s="251">
        <f>'[2]INVERSIÓN'!J10</f>
        <v>976828324</v>
      </c>
      <c r="Q8" s="202"/>
      <c r="R8" s="202"/>
      <c r="S8" s="202"/>
      <c r="T8" s="202"/>
      <c r="U8" s="202"/>
      <c r="V8" s="202"/>
      <c r="W8" s="240"/>
      <c r="X8" s="256"/>
      <c r="Y8" s="251">
        <f>+'[2]INVERSIÓN'!AH10</f>
        <v>0</v>
      </c>
      <c r="Z8" s="251">
        <f>+'[2]INVERSIÓN'!AI10</f>
        <v>973165848</v>
      </c>
      <c r="AA8" s="251">
        <f>+'[2]INVERSIÓN'!AJ10</f>
        <v>0.9962506451645438</v>
      </c>
      <c r="AB8" s="251">
        <v>973165848</v>
      </c>
      <c r="AC8" s="475"/>
      <c r="AD8" s="465"/>
      <c r="AE8" s="462"/>
      <c r="AF8" s="465"/>
      <c r="AG8" s="462"/>
      <c r="AH8" s="462"/>
      <c r="AI8" s="462"/>
      <c r="AJ8" s="462"/>
      <c r="AK8" s="462"/>
      <c r="AL8" s="462"/>
      <c r="AM8" s="462"/>
      <c r="AP8" s="49"/>
      <c r="AQ8" s="49"/>
      <c r="AR8" s="50"/>
      <c r="AS8" s="50"/>
      <c r="AT8" s="50"/>
      <c r="AU8" s="49"/>
      <c r="AV8" s="50"/>
      <c r="AW8" s="50"/>
      <c r="AX8" s="50"/>
    </row>
    <row r="9" spans="1:50" ht="14.25" customHeight="1">
      <c r="A9" s="469"/>
      <c r="B9" s="472"/>
      <c r="C9" s="472"/>
      <c r="D9" s="201" t="s">
        <v>39</v>
      </c>
      <c r="E9" s="255">
        <f>'[2]INVERSIÓN'!I11</f>
        <v>0</v>
      </c>
      <c r="F9" s="253"/>
      <c r="G9" s="211"/>
      <c r="H9" s="211"/>
      <c r="I9" s="211"/>
      <c r="J9" s="211"/>
      <c r="K9" s="211"/>
      <c r="L9" s="211"/>
      <c r="M9" s="211"/>
      <c r="N9" s="211"/>
      <c r="O9" s="211"/>
      <c r="P9" s="255">
        <f>'[2]INVERSIÓN'!J11</f>
        <v>0</v>
      </c>
      <c r="Q9" s="210"/>
      <c r="R9" s="210"/>
      <c r="S9" s="210"/>
      <c r="T9" s="210"/>
      <c r="U9" s="210"/>
      <c r="V9" s="210"/>
      <c r="W9" s="210"/>
      <c r="X9" s="242"/>
      <c r="Y9" s="255">
        <f>+'[2]INVERSIÓN'!AH11</f>
        <v>0</v>
      </c>
      <c r="Z9" s="255">
        <f>+'[2]INVERSIÓN'!AI11</f>
        <v>0</v>
      </c>
      <c r="AA9" s="255">
        <f>+'[2]INVERSIÓN'!AJ11</f>
        <v>0</v>
      </c>
      <c r="AB9" s="255">
        <v>0</v>
      </c>
      <c r="AC9" s="475"/>
      <c r="AD9" s="465"/>
      <c r="AE9" s="462"/>
      <c r="AF9" s="465"/>
      <c r="AG9" s="462"/>
      <c r="AH9" s="462"/>
      <c r="AI9" s="462"/>
      <c r="AJ9" s="462"/>
      <c r="AK9" s="462"/>
      <c r="AL9" s="462"/>
      <c r="AM9" s="462"/>
      <c r="AP9" s="49"/>
      <c r="AQ9" s="49"/>
      <c r="AR9" s="50"/>
      <c r="AS9" s="50"/>
      <c r="AT9" s="50"/>
      <c r="AU9" s="49"/>
      <c r="AV9" s="50"/>
      <c r="AW9" s="50"/>
      <c r="AX9" s="50"/>
    </row>
    <row r="10" spans="1:50" ht="21" customHeight="1" thickBot="1">
      <c r="A10" s="470"/>
      <c r="B10" s="473"/>
      <c r="C10" s="473"/>
      <c r="D10" s="198" t="s">
        <v>40</v>
      </c>
      <c r="E10" s="251">
        <f>'[2]INVERSIÓN'!I12</f>
        <v>0</v>
      </c>
      <c r="F10" s="191"/>
      <c r="G10" s="197"/>
      <c r="H10" s="197"/>
      <c r="I10" s="197"/>
      <c r="J10" s="197"/>
      <c r="K10" s="197"/>
      <c r="L10" s="197"/>
      <c r="M10" s="197"/>
      <c r="N10" s="197"/>
      <c r="O10" s="197"/>
      <c r="P10" s="259">
        <f>'[2]INVERSIÓN'!J12</f>
        <v>0</v>
      </c>
      <c r="Q10" s="196"/>
      <c r="R10" s="196"/>
      <c r="S10" s="196"/>
      <c r="T10" s="196"/>
      <c r="U10" s="196"/>
      <c r="V10" s="196"/>
      <c r="W10" s="196"/>
      <c r="X10" s="243"/>
      <c r="Y10" s="259">
        <f>+'[2]INVERSIÓN'!AH12</f>
        <v>0</v>
      </c>
      <c r="Z10" s="259">
        <f>+'[2]INVERSIÓN'!AI12</f>
        <v>0</v>
      </c>
      <c r="AA10" s="259">
        <f>+'[2]INVERSIÓN'!AJ12</f>
        <v>0</v>
      </c>
      <c r="AB10" s="259">
        <v>0</v>
      </c>
      <c r="AC10" s="476"/>
      <c r="AD10" s="466"/>
      <c r="AE10" s="463"/>
      <c r="AF10" s="466"/>
      <c r="AG10" s="463"/>
      <c r="AH10" s="463"/>
      <c r="AI10" s="463"/>
      <c r="AJ10" s="463"/>
      <c r="AK10" s="463"/>
      <c r="AL10" s="463"/>
      <c r="AM10" s="463"/>
      <c r="AP10" s="49"/>
      <c r="AQ10" s="49"/>
      <c r="AR10" s="50"/>
      <c r="AS10" s="50"/>
      <c r="AT10" s="50"/>
      <c r="AU10" s="49"/>
      <c r="AV10" s="50"/>
      <c r="AW10" s="50"/>
      <c r="AX10" s="50"/>
    </row>
    <row r="11" spans="1:50" ht="13.5" customHeight="1">
      <c r="A11" s="478">
        <v>2</v>
      </c>
      <c r="B11" s="492" t="s">
        <v>118</v>
      </c>
      <c r="C11" s="471" t="s">
        <v>257</v>
      </c>
      <c r="D11" s="204" t="s">
        <v>37</v>
      </c>
      <c r="E11" s="246">
        <f>+'[2]INVERSIÓN'!I15</f>
        <v>1</v>
      </c>
      <c r="F11" s="246">
        <f>+'[2]INVERSIÓN'!J15</f>
        <v>1</v>
      </c>
      <c r="G11" s="246">
        <f>+'[2]INVERSIÓN'!K15</f>
        <v>0</v>
      </c>
      <c r="H11" s="246">
        <f>+'[2]INVERSIÓN'!L15</f>
        <v>1</v>
      </c>
      <c r="I11" s="246">
        <f>+'[2]INVERSIÓN'!M15</f>
        <v>0</v>
      </c>
      <c r="J11" s="246">
        <f>+'[2]INVERSIÓN'!N15</f>
        <v>0</v>
      </c>
      <c r="K11" s="246">
        <f>+'[2]INVERSIÓN'!O15</f>
        <v>0</v>
      </c>
      <c r="L11" s="246">
        <f>+'[2]INVERSIÓN'!P15</f>
        <v>0</v>
      </c>
      <c r="M11" s="246">
        <f>+'[2]INVERSIÓN'!Q15</f>
        <v>1</v>
      </c>
      <c r="N11" s="246">
        <f>+'[2]INVERSIÓN'!R15</f>
        <v>0</v>
      </c>
      <c r="O11" s="246">
        <f>+'[2]INVERSIÓN'!S15</f>
        <v>0</v>
      </c>
      <c r="P11" s="208">
        <f>+'[2]INVERSIÓN'!J15</f>
        <v>1</v>
      </c>
      <c r="Q11" s="208"/>
      <c r="R11" s="208"/>
      <c r="S11" s="208"/>
      <c r="T11" s="208"/>
      <c r="U11" s="208"/>
      <c r="V11" s="208"/>
      <c r="W11" s="208"/>
      <c r="X11" s="208"/>
      <c r="Y11" s="246">
        <f>+'[2]INVERSIÓN'!AH15</f>
        <v>0.4</v>
      </c>
      <c r="Z11" s="246">
        <f>+'[2]INVERSIÓN'!AI15</f>
        <v>0.6</v>
      </c>
      <c r="AA11" s="246">
        <f>+'[2]INVERSIÓN'!AJ15</f>
        <v>1</v>
      </c>
      <c r="AB11" s="208">
        <v>0.6</v>
      </c>
      <c r="AC11" s="464" t="s">
        <v>170</v>
      </c>
      <c r="AD11" s="464" t="s">
        <v>173</v>
      </c>
      <c r="AE11" s="461" t="s">
        <v>172</v>
      </c>
      <c r="AF11" s="464" t="s">
        <v>171</v>
      </c>
      <c r="AG11" s="461" t="s">
        <v>170</v>
      </c>
      <c r="AH11" s="461" t="s">
        <v>169</v>
      </c>
      <c r="AI11" s="461" t="s">
        <v>168</v>
      </c>
      <c r="AJ11" s="461" t="s">
        <v>167</v>
      </c>
      <c r="AK11" s="461" t="s">
        <v>166</v>
      </c>
      <c r="AL11" s="461" t="s">
        <v>165</v>
      </c>
      <c r="AM11" s="467">
        <v>1053</v>
      </c>
      <c r="AP11" s="49"/>
      <c r="AQ11" s="49"/>
      <c r="AR11" s="50"/>
      <c r="AS11" s="50"/>
      <c r="AT11" s="50"/>
      <c r="AU11" s="49"/>
      <c r="AV11" s="50"/>
      <c r="AW11" s="50"/>
      <c r="AX11" s="50"/>
    </row>
    <row r="12" spans="1:50" ht="13.5" customHeight="1">
      <c r="A12" s="469"/>
      <c r="B12" s="472"/>
      <c r="C12" s="472"/>
      <c r="D12" s="201" t="s">
        <v>38</v>
      </c>
      <c r="E12" s="251">
        <f>+'[2]INVERSIÓN'!I16</f>
        <v>124000000</v>
      </c>
      <c r="F12" s="244"/>
      <c r="G12" s="51"/>
      <c r="H12" s="51"/>
      <c r="I12" s="51"/>
      <c r="J12" s="51"/>
      <c r="K12" s="51"/>
      <c r="L12" s="51"/>
      <c r="M12" s="51"/>
      <c r="N12" s="51"/>
      <c r="O12" s="51"/>
      <c r="P12" s="251">
        <f>+'[2]INVERSIÓN'!J16</f>
        <v>124000000</v>
      </c>
      <c r="Q12" s="202"/>
      <c r="R12" s="202"/>
      <c r="S12" s="202"/>
      <c r="T12" s="202"/>
      <c r="U12" s="202"/>
      <c r="V12" s="202"/>
      <c r="W12" s="202"/>
      <c r="X12" s="202"/>
      <c r="Y12" s="251">
        <f>+'[2]INVERSIÓN'!AH16</f>
        <v>31828768</v>
      </c>
      <c r="Z12" s="251"/>
      <c r="AA12" s="251"/>
      <c r="AB12" s="251">
        <v>110575745</v>
      </c>
      <c r="AC12" s="465"/>
      <c r="AD12" s="465"/>
      <c r="AE12" s="462"/>
      <c r="AF12" s="465"/>
      <c r="AG12" s="462"/>
      <c r="AH12" s="462"/>
      <c r="AI12" s="462"/>
      <c r="AJ12" s="462"/>
      <c r="AK12" s="462"/>
      <c r="AL12" s="462"/>
      <c r="AM12" s="462"/>
      <c r="AP12" s="49"/>
      <c r="AQ12" s="49"/>
      <c r="AR12" s="50"/>
      <c r="AS12" s="50"/>
      <c r="AT12" s="50"/>
      <c r="AU12" s="49"/>
      <c r="AV12" s="50"/>
      <c r="AW12" s="50"/>
      <c r="AX12" s="50"/>
    </row>
    <row r="13" spans="1:50" ht="14.25" customHeight="1">
      <c r="A13" s="469"/>
      <c r="B13" s="472"/>
      <c r="C13" s="472"/>
      <c r="D13" s="201" t="s">
        <v>39</v>
      </c>
      <c r="E13" s="247">
        <f>+'[2]INVERSIÓN'!I17</f>
        <v>0</v>
      </c>
      <c r="F13" s="250"/>
      <c r="G13" s="209"/>
      <c r="H13" s="209"/>
      <c r="I13" s="209"/>
      <c r="J13" s="209"/>
      <c r="K13" s="209"/>
      <c r="L13" s="209"/>
      <c r="M13" s="209"/>
      <c r="N13" s="209"/>
      <c r="O13" s="209"/>
      <c r="P13" s="208">
        <f>+'[2]INVERSIÓN'!J17</f>
        <v>0</v>
      </c>
      <c r="Q13" s="208"/>
      <c r="R13" s="208"/>
      <c r="S13" s="208"/>
      <c r="T13" s="208"/>
      <c r="U13" s="208"/>
      <c r="V13" s="208"/>
      <c r="W13" s="208"/>
      <c r="X13" s="208"/>
      <c r="Y13" s="247">
        <f>+'[2]INVERSIÓN'!AH17</f>
        <v>0</v>
      </c>
      <c r="Z13" s="247"/>
      <c r="AA13" s="247"/>
      <c r="AB13" s="208">
        <v>0</v>
      </c>
      <c r="AC13" s="465"/>
      <c r="AD13" s="465"/>
      <c r="AE13" s="462"/>
      <c r="AF13" s="465"/>
      <c r="AG13" s="462"/>
      <c r="AH13" s="462"/>
      <c r="AI13" s="462"/>
      <c r="AJ13" s="462"/>
      <c r="AK13" s="462"/>
      <c r="AL13" s="462"/>
      <c r="AM13" s="462"/>
      <c r="AP13" s="49"/>
      <c r="AQ13" s="49"/>
      <c r="AR13" s="50"/>
      <c r="AS13" s="50"/>
      <c r="AT13" s="50"/>
      <c r="AU13" s="49"/>
      <c r="AV13" s="50"/>
      <c r="AW13" s="50"/>
      <c r="AX13" s="50"/>
    </row>
    <row r="14" spans="1:50" ht="23.25" thickBot="1">
      <c r="A14" s="470"/>
      <c r="B14" s="473"/>
      <c r="C14" s="473"/>
      <c r="D14" s="198" t="s">
        <v>40</v>
      </c>
      <c r="E14" s="252">
        <f>+'[2]INVERSIÓN'!I18</f>
        <v>0</v>
      </c>
      <c r="F14" s="191"/>
      <c r="G14" s="197"/>
      <c r="H14" s="197"/>
      <c r="I14" s="197"/>
      <c r="J14" s="197"/>
      <c r="K14" s="197"/>
      <c r="L14" s="197"/>
      <c r="M14" s="197"/>
      <c r="N14" s="197"/>
      <c r="O14" s="197"/>
      <c r="P14" s="208">
        <f>+'[2]INVERSIÓN'!J18</f>
        <v>0</v>
      </c>
      <c r="Q14" s="196"/>
      <c r="R14" s="196"/>
      <c r="S14" s="196"/>
      <c r="T14" s="196"/>
      <c r="U14" s="196"/>
      <c r="V14" s="196"/>
      <c r="W14" s="196"/>
      <c r="X14" s="196"/>
      <c r="Y14" s="252">
        <f>+'[2]INVERSIÓN'!AH18</f>
        <v>0</v>
      </c>
      <c r="Z14" s="252"/>
      <c r="AA14" s="252"/>
      <c r="AB14" s="208">
        <v>0</v>
      </c>
      <c r="AC14" s="466"/>
      <c r="AD14" s="466"/>
      <c r="AE14" s="463"/>
      <c r="AF14" s="466"/>
      <c r="AG14" s="463"/>
      <c r="AH14" s="463"/>
      <c r="AI14" s="463"/>
      <c r="AJ14" s="463"/>
      <c r="AK14" s="463"/>
      <c r="AL14" s="463"/>
      <c r="AM14" s="463"/>
      <c r="AP14" s="49"/>
      <c r="AQ14" s="49"/>
      <c r="AR14" s="50"/>
      <c r="AS14" s="50"/>
      <c r="AT14" s="50"/>
      <c r="AU14" s="49"/>
      <c r="AV14" s="50"/>
      <c r="AW14" s="50"/>
      <c r="AX14" s="50"/>
    </row>
    <row r="15" spans="1:50" ht="13.5" customHeight="1">
      <c r="A15" s="478">
        <v>3</v>
      </c>
      <c r="B15" s="492" t="s">
        <v>120</v>
      </c>
      <c r="C15" s="471" t="s">
        <v>257</v>
      </c>
      <c r="D15" s="204" t="s">
        <v>37</v>
      </c>
      <c r="E15" s="246">
        <f>+'[2]INVERSIÓN'!I21</f>
        <v>5</v>
      </c>
      <c r="F15" s="246">
        <f>+'[2]INVERSIÓN'!J21</f>
        <v>5</v>
      </c>
      <c r="G15" s="246">
        <f>+'[2]INVERSIÓN'!K21</f>
        <v>0</v>
      </c>
      <c r="H15" s="246">
        <f>+'[2]INVERSIÓN'!L21</f>
        <v>10</v>
      </c>
      <c r="I15" s="246">
        <f>+'[2]INVERSIÓN'!M21</f>
        <v>0</v>
      </c>
      <c r="J15" s="246">
        <f>+'[2]INVERSIÓN'!N21</f>
        <v>0</v>
      </c>
      <c r="K15" s="246">
        <f>+'[2]INVERSIÓN'!O21</f>
        <v>0</v>
      </c>
      <c r="L15" s="246">
        <f>+'[2]INVERSIÓN'!P21</f>
        <v>0</v>
      </c>
      <c r="M15" s="246">
        <f>+'[2]INVERSIÓN'!Q21</f>
        <v>15</v>
      </c>
      <c r="N15" s="246">
        <f>+'[2]INVERSIÓN'!R21</f>
        <v>0</v>
      </c>
      <c r="O15" s="246">
        <f>+'[2]INVERSIÓN'!S21</f>
        <v>0</v>
      </c>
      <c r="P15" s="246">
        <f>+'[2]INVERSIÓN'!J21</f>
        <v>5</v>
      </c>
      <c r="Q15" s="207"/>
      <c r="R15" s="207"/>
      <c r="S15" s="207"/>
      <c r="T15" s="207"/>
      <c r="U15" s="207"/>
      <c r="V15" s="207"/>
      <c r="W15" s="207"/>
      <c r="X15" s="207"/>
      <c r="Y15" s="246">
        <f>+'[2]INVERSIÓN'!AH21</f>
        <v>0.75</v>
      </c>
      <c r="Z15" s="246">
        <f>+'[2]INVERSIÓN'!AI21</f>
        <v>5</v>
      </c>
      <c r="AA15" s="246">
        <f>+'[2]INVERSIÓN'!AJ21</f>
        <v>1</v>
      </c>
      <c r="AB15" s="246">
        <v>5</v>
      </c>
      <c r="AC15" s="464" t="s">
        <v>170</v>
      </c>
      <c r="AD15" s="464" t="s">
        <v>173</v>
      </c>
      <c r="AE15" s="461" t="s">
        <v>172</v>
      </c>
      <c r="AF15" s="464" t="s">
        <v>171</v>
      </c>
      <c r="AG15" s="461" t="s">
        <v>170</v>
      </c>
      <c r="AH15" s="461" t="s">
        <v>169</v>
      </c>
      <c r="AI15" s="461" t="s">
        <v>168</v>
      </c>
      <c r="AJ15" s="461" t="s">
        <v>167</v>
      </c>
      <c r="AK15" s="461" t="s">
        <v>166</v>
      </c>
      <c r="AL15" s="461" t="s">
        <v>165</v>
      </c>
      <c r="AM15" s="467">
        <v>1053</v>
      </c>
      <c r="AP15" s="49"/>
      <c r="AQ15" s="49"/>
      <c r="AR15" s="50"/>
      <c r="AS15" s="50"/>
      <c r="AT15" s="50"/>
      <c r="AU15" s="49"/>
      <c r="AV15" s="50"/>
      <c r="AW15" s="50"/>
      <c r="AX15" s="50"/>
    </row>
    <row r="16" spans="1:50" ht="13.5" customHeight="1">
      <c r="A16" s="469"/>
      <c r="B16" s="472"/>
      <c r="C16" s="472"/>
      <c r="D16" s="201" t="s">
        <v>38</v>
      </c>
      <c r="E16" s="251">
        <f>+'[2]INVERSIÓN'!I22</f>
        <v>70000000</v>
      </c>
      <c r="F16" s="244"/>
      <c r="G16" s="51"/>
      <c r="H16" s="51"/>
      <c r="I16" s="51"/>
      <c r="J16" s="51"/>
      <c r="K16" s="51"/>
      <c r="L16" s="51"/>
      <c r="M16" s="51"/>
      <c r="N16" s="51"/>
      <c r="O16" s="51"/>
      <c r="P16" s="251">
        <f>+'[2]INVERSIÓN'!J22</f>
        <v>70000000</v>
      </c>
      <c r="Q16" s="202"/>
      <c r="R16" s="202"/>
      <c r="S16" s="202"/>
      <c r="T16" s="202"/>
      <c r="U16" s="202"/>
      <c r="V16" s="202"/>
      <c r="W16" s="202"/>
      <c r="X16" s="202"/>
      <c r="Y16" s="251">
        <f>+'[2]INVERSIÓN'!AH22</f>
        <v>0</v>
      </c>
      <c r="Z16" s="251"/>
      <c r="AA16" s="251"/>
      <c r="AB16" s="251">
        <v>66493359</v>
      </c>
      <c r="AC16" s="465"/>
      <c r="AD16" s="465"/>
      <c r="AE16" s="462"/>
      <c r="AF16" s="465"/>
      <c r="AG16" s="462"/>
      <c r="AH16" s="462"/>
      <c r="AI16" s="462"/>
      <c r="AJ16" s="462"/>
      <c r="AK16" s="462"/>
      <c r="AL16" s="462"/>
      <c r="AM16" s="462"/>
      <c r="AP16" s="49"/>
      <c r="AQ16" s="49"/>
      <c r="AR16" s="50"/>
      <c r="AS16" s="50"/>
      <c r="AT16" s="50"/>
      <c r="AU16" s="49"/>
      <c r="AV16" s="50"/>
      <c r="AW16" s="50"/>
      <c r="AX16" s="50"/>
    </row>
    <row r="17" spans="1:50" ht="14.25" customHeight="1">
      <c r="A17" s="469"/>
      <c r="B17" s="472"/>
      <c r="C17" s="472"/>
      <c r="D17" s="201" t="s">
        <v>39</v>
      </c>
      <c r="E17" s="249">
        <f>+'[2]INVERSIÓN'!I23</f>
        <v>0</v>
      </c>
      <c r="F17" s="244"/>
      <c r="G17" s="51"/>
      <c r="H17" s="51"/>
      <c r="I17" s="51"/>
      <c r="J17" s="51"/>
      <c r="K17" s="51"/>
      <c r="L17" s="51"/>
      <c r="M17" s="51"/>
      <c r="N17" s="51"/>
      <c r="O17" s="51"/>
      <c r="P17" s="249">
        <f>+'[2]INVERSIÓN'!J23</f>
        <v>0</v>
      </c>
      <c r="Q17" s="202"/>
      <c r="R17" s="202"/>
      <c r="S17" s="202"/>
      <c r="T17" s="202"/>
      <c r="U17" s="202"/>
      <c r="V17" s="202"/>
      <c r="W17" s="202"/>
      <c r="X17" s="202"/>
      <c r="Y17" s="249">
        <f>+'[2]INVERSIÓN'!AH23</f>
        <v>0</v>
      </c>
      <c r="Z17" s="249"/>
      <c r="AA17" s="249"/>
      <c r="AB17" s="249">
        <v>0</v>
      </c>
      <c r="AC17" s="465"/>
      <c r="AD17" s="465"/>
      <c r="AE17" s="462"/>
      <c r="AF17" s="465"/>
      <c r="AG17" s="462"/>
      <c r="AH17" s="462"/>
      <c r="AI17" s="462"/>
      <c r="AJ17" s="462"/>
      <c r="AK17" s="462"/>
      <c r="AL17" s="462"/>
      <c r="AM17" s="462"/>
      <c r="AP17" s="49"/>
      <c r="AQ17" s="49"/>
      <c r="AR17" s="50"/>
      <c r="AS17" s="50"/>
      <c r="AT17" s="50"/>
      <c r="AU17" s="49"/>
      <c r="AV17" s="50"/>
      <c r="AW17" s="50"/>
      <c r="AX17" s="50"/>
    </row>
    <row r="18" spans="1:50" ht="23.25" thickBot="1">
      <c r="A18" s="470"/>
      <c r="B18" s="473"/>
      <c r="C18" s="473"/>
      <c r="D18" s="198" t="s">
        <v>40</v>
      </c>
      <c r="E18" s="248">
        <f>+'[2]INVERSIÓN'!I24</f>
        <v>0</v>
      </c>
      <c r="F18" s="191"/>
      <c r="G18" s="197"/>
      <c r="H18" s="197"/>
      <c r="I18" s="197"/>
      <c r="J18" s="197"/>
      <c r="K18" s="197"/>
      <c r="L18" s="197"/>
      <c r="M18" s="197"/>
      <c r="N18" s="197"/>
      <c r="O18" s="197"/>
      <c r="P18" s="248">
        <f>+'[2]INVERSIÓN'!J24</f>
        <v>0</v>
      </c>
      <c r="Q18" s="196"/>
      <c r="R18" s="196"/>
      <c r="S18" s="196"/>
      <c r="T18" s="196"/>
      <c r="U18" s="196"/>
      <c r="V18" s="196"/>
      <c r="W18" s="196"/>
      <c r="X18" s="196"/>
      <c r="Y18" s="248">
        <f>+'[2]INVERSIÓN'!AH24</f>
        <v>0</v>
      </c>
      <c r="Z18" s="248"/>
      <c r="AA18" s="248"/>
      <c r="AB18" s="248">
        <v>0</v>
      </c>
      <c r="AC18" s="466"/>
      <c r="AD18" s="466"/>
      <c r="AE18" s="463"/>
      <c r="AF18" s="466"/>
      <c r="AG18" s="463"/>
      <c r="AH18" s="463"/>
      <c r="AI18" s="463"/>
      <c r="AJ18" s="463"/>
      <c r="AK18" s="463"/>
      <c r="AL18" s="463"/>
      <c r="AM18" s="463"/>
      <c r="AP18" s="49"/>
      <c r="AQ18" s="49"/>
      <c r="AR18" s="50"/>
      <c r="AS18" s="50"/>
      <c r="AT18" s="50"/>
      <c r="AU18" s="49"/>
      <c r="AV18" s="50"/>
      <c r="AW18" s="50"/>
      <c r="AX18" s="50"/>
    </row>
    <row r="19" spans="1:50" ht="13.5" customHeight="1">
      <c r="A19" s="477">
        <v>4</v>
      </c>
      <c r="B19" s="478" t="s">
        <v>121</v>
      </c>
      <c r="C19" s="471" t="s">
        <v>257</v>
      </c>
      <c r="D19" s="204" t="s">
        <v>37</v>
      </c>
      <c r="E19" s="246">
        <f>+'[2]INVERSIÓN'!I27</f>
        <v>1</v>
      </c>
      <c r="F19" s="246">
        <f>+'[2]INVERSIÓN'!J27</f>
        <v>1</v>
      </c>
      <c r="G19" s="246">
        <f>+'[2]INVERSIÓN'!K27</f>
        <v>0</v>
      </c>
      <c r="H19" s="246">
        <f>+'[2]INVERSIÓN'!L27</f>
        <v>4</v>
      </c>
      <c r="I19" s="246">
        <f>+'[2]INVERSIÓN'!M27</f>
        <v>0</v>
      </c>
      <c r="J19" s="246">
        <f>+'[2]INVERSIÓN'!N27</f>
        <v>0</v>
      </c>
      <c r="K19" s="246">
        <f>+'[2]INVERSIÓN'!O27</f>
        <v>0</v>
      </c>
      <c r="L19" s="246">
        <f>+'[2]INVERSIÓN'!P27</f>
        <v>0</v>
      </c>
      <c r="M19" s="246">
        <f>+'[2]INVERSIÓN'!Q27</f>
        <v>7</v>
      </c>
      <c r="N19" s="246">
        <f>+'[2]INVERSIÓN'!R27</f>
        <v>0</v>
      </c>
      <c r="O19" s="246">
        <f>+'[2]INVERSIÓN'!S27</f>
        <v>0</v>
      </c>
      <c r="P19" s="246">
        <f>+'[2]INVERSIÓN'!J27</f>
        <v>1</v>
      </c>
      <c r="Q19" s="207"/>
      <c r="R19" s="207"/>
      <c r="S19" s="207"/>
      <c r="T19" s="207"/>
      <c r="U19" s="207"/>
      <c r="V19" s="207"/>
      <c r="W19" s="207"/>
      <c r="X19" s="207"/>
      <c r="Y19" s="246">
        <f>+'[2]INVERSIÓN'!AH27</f>
        <v>0.2</v>
      </c>
      <c r="Z19" s="246">
        <f>+'[2]INVERSIÓN'!AI27</f>
        <v>0.8</v>
      </c>
      <c r="AA19" s="246">
        <f>+'[2]INVERSIÓN'!AJ27</f>
        <v>0.8</v>
      </c>
      <c r="AB19" s="246">
        <v>0.8</v>
      </c>
      <c r="AC19" s="464" t="s">
        <v>170</v>
      </c>
      <c r="AD19" s="464" t="s">
        <v>173</v>
      </c>
      <c r="AE19" s="461" t="s">
        <v>172</v>
      </c>
      <c r="AF19" s="464" t="s">
        <v>171</v>
      </c>
      <c r="AG19" s="461" t="s">
        <v>170</v>
      </c>
      <c r="AH19" s="461" t="s">
        <v>169</v>
      </c>
      <c r="AI19" s="461" t="s">
        <v>168</v>
      </c>
      <c r="AJ19" s="461" t="s">
        <v>167</v>
      </c>
      <c r="AK19" s="461" t="s">
        <v>166</v>
      </c>
      <c r="AL19" s="461" t="s">
        <v>165</v>
      </c>
      <c r="AM19" s="467">
        <v>1053</v>
      </c>
      <c r="AP19" s="49"/>
      <c r="AQ19" s="49"/>
      <c r="AR19" s="50"/>
      <c r="AS19" s="50"/>
      <c r="AT19" s="50"/>
      <c r="AU19" s="49"/>
      <c r="AV19" s="50"/>
      <c r="AW19" s="50"/>
      <c r="AX19" s="50"/>
    </row>
    <row r="20" spans="1:50" ht="13.5" customHeight="1">
      <c r="A20" s="477"/>
      <c r="B20" s="469"/>
      <c r="C20" s="472"/>
      <c r="D20" s="201" t="s">
        <v>38</v>
      </c>
      <c r="E20" s="251">
        <f>+'[2]INVERSIÓN'!I28</f>
        <v>380062738</v>
      </c>
      <c r="F20" s="244"/>
      <c r="G20" s="51"/>
      <c r="H20" s="51"/>
      <c r="I20" s="51"/>
      <c r="J20" s="51"/>
      <c r="K20" s="51"/>
      <c r="L20" s="51"/>
      <c r="M20" s="51"/>
      <c r="N20" s="51"/>
      <c r="O20" s="51"/>
      <c r="P20" s="251">
        <f>+'[2]INVERSIÓN'!J28</f>
        <v>380062738</v>
      </c>
      <c r="Q20" s="202"/>
      <c r="R20" s="202"/>
      <c r="S20" s="202"/>
      <c r="T20" s="202"/>
      <c r="U20" s="202"/>
      <c r="V20" s="202"/>
      <c r="W20" s="202"/>
      <c r="X20" s="202"/>
      <c r="Y20" s="251">
        <f>+'[2]INVERSIÓN'!AH28</f>
        <v>0</v>
      </c>
      <c r="Z20" s="251"/>
      <c r="AA20" s="251"/>
      <c r="AB20" s="251">
        <v>129054090</v>
      </c>
      <c r="AC20" s="465"/>
      <c r="AD20" s="465"/>
      <c r="AE20" s="462"/>
      <c r="AF20" s="465"/>
      <c r="AG20" s="462"/>
      <c r="AH20" s="462"/>
      <c r="AI20" s="462"/>
      <c r="AJ20" s="462"/>
      <c r="AK20" s="462"/>
      <c r="AL20" s="462"/>
      <c r="AM20" s="462"/>
      <c r="AP20" s="49"/>
      <c r="AQ20" s="49"/>
      <c r="AR20" s="50"/>
      <c r="AS20" s="50"/>
      <c r="AT20" s="50"/>
      <c r="AU20" s="49"/>
      <c r="AV20" s="50"/>
      <c r="AW20" s="50"/>
      <c r="AX20" s="50"/>
    </row>
    <row r="21" spans="1:50" ht="14.25" customHeight="1">
      <c r="A21" s="477"/>
      <c r="B21" s="469"/>
      <c r="C21" s="472"/>
      <c r="D21" s="201" t="s">
        <v>39</v>
      </c>
      <c r="E21" s="247">
        <f>+'[2]INVERSIÓN'!I29</f>
        <v>0</v>
      </c>
      <c r="F21" s="244"/>
      <c r="G21" s="51"/>
      <c r="H21" s="51"/>
      <c r="I21" s="51"/>
      <c r="J21" s="51"/>
      <c r="K21" s="51"/>
      <c r="L21" s="51"/>
      <c r="M21" s="51"/>
      <c r="N21" s="51"/>
      <c r="O21" s="51"/>
      <c r="P21" s="247">
        <f>+'[2]INVERSIÓN'!J29</f>
        <v>0</v>
      </c>
      <c r="Q21" s="202"/>
      <c r="R21" s="202"/>
      <c r="S21" s="202"/>
      <c r="T21" s="202"/>
      <c r="U21" s="202"/>
      <c r="V21" s="202"/>
      <c r="W21" s="202"/>
      <c r="X21" s="202"/>
      <c r="Y21" s="247">
        <f>+'[2]INVERSIÓN'!AH29</f>
        <v>0</v>
      </c>
      <c r="Z21" s="247"/>
      <c r="AA21" s="247"/>
      <c r="AB21" s="247">
        <v>0</v>
      </c>
      <c r="AC21" s="465"/>
      <c r="AD21" s="465"/>
      <c r="AE21" s="462"/>
      <c r="AF21" s="465"/>
      <c r="AG21" s="462"/>
      <c r="AH21" s="462"/>
      <c r="AI21" s="462"/>
      <c r="AJ21" s="462"/>
      <c r="AK21" s="462"/>
      <c r="AL21" s="462"/>
      <c r="AM21" s="462"/>
      <c r="AP21" s="49"/>
      <c r="AQ21" s="49"/>
      <c r="AR21" s="50"/>
      <c r="AS21" s="50"/>
      <c r="AT21" s="50"/>
      <c r="AU21" s="49"/>
      <c r="AV21" s="50"/>
      <c r="AW21" s="50"/>
      <c r="AX21" s="50"/>
    </row>
    <row r="22" spans="1:50" ht="23.25" thickBot="1">
      <c r="A22" s="477"/>
      <c r="B22" s="470"/>
      <c r="C22" s="473"/>
      <c r="D22" s="198" t="s">
        <v>40</v>
      </c>
      <c r="E22" s="248">
        <f>+'[2]INVERSIÓN'!I30</f>
        <v>0</v>
      </c>
      <c r="F22" s="245"/>
      <c r="G22" s="206"/>
      <c r="H22" s="206"/>
      <c r="I22" s="206"/>
      <c r="J22" s="206"/>
      <c r="K22" s="206"/>
      <c r="L22" s="206"/>
      <c r="M22" s="206"/>
      <c r="N22" s="206"/>
      <c r="O22" s="206"/>
      <c r="P22" s="248">
        <f>+'[2]INVERSIÓN'!J30</f>
        <v>0</v>
      </c>
      <c r="Q22" s="205"/>
      <c r="R22" s="205"/>
      <c r="S22" s="205"/>
      <c r="T22" s="205"/>
      <c r="U22" s="205"/>
      <c r="V22" s="205"/>
      <c r="W22" s="205"/>
      <c r="X22" s="205"/>
      <c r="Y22" s="248">
        <f>+'[2]INVERSIÓN'!AH30</f>
        <v>0</v>
      </c>
      <c r="Z22" s="248"/>
      <c r="AA22" s="248"/>
      <c r="AB22" s="248">
        <v>0</v>
      </c>
      <c r="AC22" s="466"/>
      <c r="AD22" s="466"/>
      <c r="AE22" s="463"/>
      <c r="AF22" s="466"/>
      <c r="AG22" s="463"/>
      <c r="AH22" s="463"/>
      <c r="AI22" s="463"/>
      <c r="AJ22" s="463"/>
      <c r="AK22" s="463"/>
      <c r="AL22" s="463"/>
      <c r="AM22" s="463"/>
      <c r="AP22" s="49"/>
      <c r="AQ22" s="49"/>
      <c r="AR22" s="50"/>
      <c r="AS22" s="50"/>
      <c r="AT22" s="50"/>
      <c r="AU22" s="49"/>
      <c r="AV22" s="50"/>
      <c r="AW22" s="50"/>
      <c r="AX22" s="50"/>
    </row>
    <row r="23" spans="1:50" ht="13.5" customHeight="1">
      <c r="A23" s="477">
        <v>5</v>
      </c>
      <c r="B23" s="478" t="s">
        <v>122</v>
      </c>
      <c r="C23" s="471" t="s">
        <v>257</v>
      </c>
      <c r="D23" s="204" t="s">
        <v>37</v>
      </c>
      <c r="E23" s="257">
        <f>+'[2]INVERSIÓN'!I33</f>
        <v>0.85</v>
      </c>
      <c r="F23" s="257">
        <f>+'[2]INVERSIÓN'!J33</f>
        <v>0.85</v>
      </c>
      <c r="G23" s="257">
        <f>+'[2]INVERSIÓN'!K33</f>
        <v>0</v>
      </c>
      <c r="H23" s="257">
        <f>+'[2]INVERSIÓN'!L33</f>
        <v>0.865</v>
      </c>
      <c r="I23" s="257">
        <f>+'[2]INVERSIÓN'!M33</f>
        <v>0</v>
      </c>
      <c r="J23" s="257">
        <f>+'[2]INVERSIÓN'!N33</f>
        <v>0</v>
      </c>
      <c r="K23" s="257">
        <f>+'[2]INVERSIÓN'!O33</f>
        <v>0</v>
      </c>
      <c r="L23" s="257">
        <f>+'[2]INVERSIÓN'!P33</f>
        <v>0</v>
      </c>
      <c r="M23" s="257">
        <f>+'[2]INVERSIÓN'!Q33</f>
        <v>0.88</v>
      </c>
      <c r="N23" s="257">
        <f>+'[2]INVERSIÓN'!R33</f>
        <v>0</v>
      </c>
      <c r="O23" s="257">
        <f>+'[2]INVERSIÓN'!S33</f>
        <v>0</v>
      </c>
      <c r="P23" s="257">
        <f>+'[2]INVERSIÓN'!J33</f>
        <v>0.85</v>
      </c>
      <c r="Q23" s="203"/>
      <c r="R23" s="203"/>
      <c r="S23" s="203"/>
      <c r="T23" s="203"/>
      <c r="U23" s="203"/>
      <c r="V23" s="203"/>
      <c r="W23" s="203"/>
      <c r="X23" s="203"/>
      <c r="Y23" s="257">
        <f>+'[2]INVERSIÓN'!AH33</f>
        <v>0.79</v>
      </c>
      <c r="Z23" s="257">
        <f>+'[2]INVERSIÓN'!AI33</f>
        <v>0.85</v>
      </c>
      <c r="AA23" s="257">
        <f>+'[2]INVERSIÓN'!AJ33</f>
        <v>1</v>
      </c>
      <c r="AB23" s="257">
        <v>0.85</v>
      </c>
      <c r="AC23" s="464" t="s">
        <v>170</v>
      </c>
      <c r="AD23" s="464" t="s">
        <v>173</v>
      </c>
      <c r="AE23" s="461" t="s">
        <v>172</v>
      </c>
      <c r="AF23" s="464" t="s">
        <v>171</v>
      </c>
      <c r="AG23" s="461" t="s">
        <v>170</v>
      </c>
      <c r="AH23" s="461" t="s">
        <v>169</v>
      </c>
      <c r="AI23" s="461" t="s">
        <v>168</v>
      </c>
      <c r="AJ23" s="461" t="s">
        <v>167</v>
      </c>
      <c r="AK23" s="461" t="s">
        <v>166</v>
      </c>
      <c r="AL23" s="461" t="s">
        <v>165</v>
      </c>
      <c r="AM23" s="467">
        <v>1053</v>
      </c>
      <c r="AP23" s="49"/>
      <c r="AQ23" s="49"/>
      <c r="AR23" s="50"/>
      <c r="AS23" s="50"/>
      <c r="AT23" s="50"/>
      <c r="AU23" s="49"/>
      <c r="AV23" s="50"/>
      <c r="AW23" s="50"/>
      <c r="AX23" s="50"/>
    </row>
    <row r="24" spans="1:50" ht="13.5" customHeight="1">
      <c r="A24" s="477"/>
      <c r="B24" s="469"/>
      <c r="C24" s="472"/>
      <c r="D24" s="201" t="s">
        <v>38</v>
      </c>
      <c r="E24" s="514">
        <v>426438958</v>
      </c>
      <c r="F24" s="244"/>
      <c r="G24" s="51"/>
      <c r="H24" s="51"/>
      <c r="I24" s="51"/>
      <c r="J24" s="51"/>
      <c r="K24" s="51"/>
      <c r="L24" s="51"/>
      <c r="M24" s="51"/>
      <c r="N24" s="51"/>
      <c r="O24" s="51"/>
      <c r="P24" s="251">
        <f>+'[2]INVERSIÓN'!J34</f>
        <v>426438958</v>
      </c>
      <c r="Q24" s="202"/>
      <c r="R24" s="202"/>
      <c r="S24" s="202"/>
      <c r="T24" s="202"/>
      <c r="U24" s="202"/>
      <c r="V24" s="202"/>
      <c r="W24" s="202"/>
      <c r="X24" s="202"/>
      <c r="Y24" s="251">
        <f>+'[2]INVERSIÓN'!AH34</f>
        <v>361960054</v>
      </c>
      <c r="Z24" s="251"/>
      <c r="AA24" s="251"/>
      <c r="AB24" s="251">
        <v>425843558</v>
      </c>
      <c r="AC24" s="465"/>
      <c r="AD24" s="465"/>
      <c r="AE24" s="462"/>
      <c r="AF24" s="465"/>
      <c r="AG24" s="462"/>
      <c r="AH24" s="462"/>
      <c r="AI24" s="462"/>
      <c r="AJ24" s="462"/>
      <c r="AK24" s="462"/>
      <c r="AL24" s="462"/>
      <c r="AM24" s="462"/>
      <c r="AP24" s="49"/>
      <c r="AQ24" s="49"/>
      <c r="AR24" s="50"/>
      <c r="AS24" s="50"/>
      <c r="AT24" s="50"/>
      <c r="AU24" s="49"/>
      <c r="AV24" s="50"/>
      <c r="AW24" s="50"/>
      <c r="AX24" s="50"/>
    </row>
    <row r="25" spans="1:50" ht="14.25" customHeight="1">
      <c r="A25" s="477"/>
      <c r="B25" s="469"/>
      <c r="C25" s="472"/>
      <c r="D25" s="201" t="s">
        <v>39</v>
      </c>
      <c r="E25" s="255">
        <f>+'[2]INVERSIÓN'!I35</f>
        <v>0</v>
      </c>
      <c r="F25" s="244"/>
      <c r="G25" s="51"/>
      <c r="H25" s="51"/>
      <c r="I25" s="51"/>
      <c r="J25" s="51"/>
      <c r="K25" s="51"/>
      <c r="L25" s="51"/>
      <c r="M25" s="51"/>
      <c r="N25" s="51"/>
      <c r="O25" s="51"/>
      <c r="P25" s="255">
        <f>+'[2]INVERSIÓN'!J35</f>
        <v>0</v>
      </c>
      <c r="Q25" s="202"/>
      <c r="R25" s="202"/>
      <c r="S25" s="202"/>
      <c r="T25" s="202"/>
      <c r="U25" s="202"/>
      <c r="V25" s="202"/>
      <c r="W25" s="202"/>
      <c r="X25" s="202"/>
      <c r="Y25" s="255">
        <f>+'[2]INVERSIÓN'!AH35</f>
        <v>0</v>
      </c>
      <c r="Z25" s="255"/>
      <c r="AA25" s="255"/>
      <c r="AB25" s="255">
        <v>0</v>
      </c>
      <c r="AC25" s="465"/>
      <c r="AD25" s="465"/>
      <c r="AE25" s="462"/>
      <c r="AF25" s="465"/>
      <c r="AG25" s="462"/>
      <c r="AH25" s="462"/>
      <c r="AI25" s="462"/>
      <c r="AJ25" s="462"/>
      <c r="AK25" s="462"/>
      <c r="AL25" s="462"/>
      <c r="AM25" s="462"/>
      <c r="AP25" s="49"/>
      <c r="AQ25" s="49"/>
      <c r="AR25" s="50"/>
      <c r="AS25" s="50"/>
      <c r="AT25" s="50"/>
      <c r="AU25" s="49"/>
      <c r="AV25" s="50"/>
      <c r="AW25" s="50"/>
      <c r="AX25" s="50"/>
    </row>
    <row r="26" spans="1:50" ht="23.25" thickBot="1">
      <c r="A26" s="477"/>
      <c r="B26" s="470"/>
      <c r="C26" s="473"/>
      <c r="D26" s="198" t="s">
        <v>40</v>
      </c>
      <c r="E26" s="248">
        <f>+'[2]INVERSIÓN'!I36</f>
        <v>0</v>
      </c>
      <c r="F26" s="191"/>
      <c r="G26" s="197"/>
      <c r="H26" s="197"/>
      <c r="I26" s="197"/>
      <c r="J26" s="197"/>
      <c r="K26" s="197"/>
      <c r="L26" s="197"/>
      <c r="M26" s="197"/>
      <c r="N26" s="197"/>
      <c r="O26" s="197"/>
      <c r="P26" s="248">
        <f>+'[2]INVERSIÓN'!J36</f>
        <v>0</v>
      </c>
      <c r="Q26" s="196"/>
      <c r="R26" s="196"/>
      <c r="S26" s="196"/>
      <c r="T26" s="196"/>
      <c r="U26" s="196"/>
      <c r="V26" s="196"/>
      <c r="W26" s="196"/>
      <c r="X26" s="196"/>
      <c r="Y26" s="248">
        <f>+'[2]INVERSIÓN'!AH36</f>
        <v>0</v>
      </c>
      <c r="Z26" s="248"/>
      <c r="AA26" s="248"/>
      <c r="AB26" s="248">
        <v>0</v>
      </c>
      <c r="AC26" s="466"/>
      <c r="AD26" s="466"/>
      <c r="AE26" s="463"/>
      <c r="AF26" s="466"/>
      <c r="AG26" s="463"/>
      <c r="AH26" s="463"/>
      <c r="AI26" s="463"/>
      <c r="AJ26" s="463"/>
      <c r="AK26" s="463"/>
      <c r="AL26" s="463"/>
      <c r="AM26" s="463"/>
      <c r="AP26" s="49"/>
      <c r="AQ26" s="49"/>
      <c r="AR26" s="50"/>
      <c r="AS26" s="50"/>
      <c r="AT26" s="50"/>
      <c r="AU26" s="49"/>
      <c r="AV26" s="50"/>
      <c r="AW26" s="50"/>
      <c r="AX26" s="50"/>
    </row>
    <row r="27" spans="1:50" ht="13.5" customHeight="1">
      <c r="A27" s="477">
        <v>6</v>
      </c>
      <c r="B27" s="478" t="s">
        <v>123</v>
      </c>
      <c r="C27" s="471" t="s">
        <v>257</v>
      </c>
      <c r="D27" s="204" t="s">
        <v>37</v>
      </c>
      <c r="E27" s="257">
        <f>+'[2]INVERSIÓN'!I39</f>
        <v>0.82</v>
      </c>
      <c r="F27" s="257">
        <f>+'[2]INVERSIÓN'!J39</f>
        <v>0.82</v>
      </c>
      <c r="G27" s="257">
        <f>+'[2]INVERSIÓN'!K39</f>
        <v>0</v>
      </c>
      <c r="H27" s="257">
        <f>+'[2]INVERSIÓN'!L39</f>
        <v>0.82</v>
      </c>
      <c r="I27" s="257">
        <f>+'[2]INVERSIÓN'!M39</f>
        <v>0</v>
      </c>
      <c r="J27" s="257">
        <f>+'[2]INVERSIÓN'!N39</f>
        <v>0</v>
      </c>
      <c r="K27" s="257">
        <f>+'[2]INVERSIÓN'!O39</f>
        <v>0</v>
      </c>
      <c r="L27" s="257">
        <f>+'[2]INVERSIÓN'!P39</f>
        <v>0</v>
      </c>
      <c r="M27" s="257">
        <f>+'[2]INVERSIÓN'!Q39</f>
        <v>0.82</v>
      </c>
      <c r="N27" s="257">
        <f>+'[2]INVERSIÓN'!R39</f>
        <v>0</v>
      </c>
      <c r="O27" s="257">
        <f>+'[2]INVERSIÓN'!S39</f>
        <v>0</v>
      </c>
      <c r="P27" s="257">
        <f>+'[2]INVERSIÓN'!J39</f>
        <v>0.82</v>
      </c>
      <c r="Q27" s="203"/>
      <c r="R27" s="203"/>
      <c r="S27" s="203"/>
      <c r="T27" s="203"/>
      <c r="U27" s="203"/>
      <c r="V27" s="203"/>
      <c r="W27" s="203"/>
      <c r="X27" s="203"/>
      <c r="Y27" s="257">
        <f>+'[2]INVERSIÓN'!AH39</f>
        <v>0.82</v>
      </c>
      <c r="Z27" s="257">
        <f>+'[2]INVERSIÓN'!AI39</f>
        <v>0.82</v>
      </c>
      <c r="AA27" s="257">
        <f>+'[2]INVERSIÓN'!AJ39</f>
        <v>2</v>
      </c>
      <c r="AB27" s="257">
        <v>0.82</v>
      </c>
      <c r="AC27" s="464" t="s">
        <v>170</v>
      </c>
      <c r="AD27" s="464" t="s">
        <v>173</v>
      </c>
      <c r="AE27" s="461" t="s">
        <v>172</v>
      </c>
      <c r="AF27" s="464" t="s">
        <v>171</v>
      </c>
      <c r="AG27" s="461" t="s">
        <v>170</v>
      </c>
      <c r="AH27" s="461" t="s">
        <v>169</v>
      </c>
      <c r="AI27" s="461" t="s">
        <v>168</v>
      </c>
      <c r="AJ27" s="461" t="s">
        <v>167</v>
      </c>
      <c r="AK27" s="461" t="s">
        <v>166</v>
      </c>
      <c r="AL27" s="461" t="s">
        <v>165</v>
      </c>
      <c r="AM27" s="467">
        <v>1053</v>
      </c>
      <c r="AP27" s="49"/>
      <c r="AQ27" s="49"/>
      <c r="AR27" s="50"/>
      <c r="AS27" s="50"/>
      <c r="AT27" s="50"/>
      <c r="AU27" s="49"/>
      <c r="AV27" s="50"/>
      <c r="AW27" s="50"/>
      <c r="AX27" s="50"/>
    </row>
    <row r="28" spans="1:50" ht="13.5" customHeight="1">
      <c r="A28" s="477"/>
      <c r="B28" s="469"/>
      <c r="C28" s="472"/>
      <c r="D28" s="201" t="s">
        <v>38</v>
      </c>
      <c r="E28" s="514">
        <v>381561042</v>
      </c>
      <c r="F28" s="244"/>
      <c r="G28" s="51"/>
      <c r="H28" s="51"/>
      <c r="I28" s="51"/>
      <c r="J28" s="51"/>
      <c r="K28" s="51"/>
      <c r="L28" s="51"/>
      <c r="M28" s="51"/>
      <c r="N28" s="51"/>
      <c r="O28" s="51"/>
      <c r="P28" s="251">
        <f>+'[2]INVERSIÓN'!J40</f>
        <v>381561042</v>
      </c>
      <c r="Q28" s="202"/>
      <c r="R28" s="202"/>
      <c r="S28" s="202"/>
      <c r="T28" s="202"/>
      <c r="U28" s="202"/>
      <c r="V28" s="202"/>
      <c r="W28" s="202"/>
      <c r="X28" s="202"/>
      <c r="Y28" s="251">
        <f>+'[2]INVERSIÓN'!AH40</f>
        <v>322958825</v>
      </c>
      <c r="Z28" s="251"/>
      <c r="AA28" s="251"/>
      <c r="AB28" s="251">
        <v>381526164</v>
      </c>
      <c r="AC28" s="465"/>
      <c r="AD28" s="465"/>
      <c r="AE28" s="462"/>
      <c r="AF28" s="465"/>
      <c r="AG28" s="462"/>
      <c r="AH28" s="462"/>
      <c r="AI28" s="462"/>
      <c r="AJ28" s="462"/>
      <c r="AK28" s="462"/>
      <c r="AL28" s="462"/>
      <c r="AM28" s="462"/>
      <c r="AP28" s="49"/>
      <c r="AQ28" s="49"/>
      <c r="AR28" s="50"/>
      <c r="AS28" s="50"/>
      <c r="AT28" s="50"/>
      <c r="AU28" s="49"/>
      <c r="AV28" s="50"/>
      <c r="AW28" s="50"/>
      <c r="AX28" s="50"/>
    </row>
    <row r="29" spans="1:50" ht="14.25" customHeight="1">
      <c r="A29" s="477"/>
      <c r="B29" s="469"/>
      <c r="C29" s="472"/>
      <c r="D29" s="201" t="s">
        <v>39</v>
      </c>
      <c r="E29" s="255">
        <f>+'[2]INVERSIÓN'!I41</f>
        <v>0</v>
      </c>
      <c r="F29" s="258"/>
      <c r="G29" s="200"/>
      <c r="H29" s="200"/>
      <c r="I29" s="200"/>
      <c r="J29" s="200"/>
      <c r="K29" s="200"/>
      <c r="L29" s="200"/>
      <c r="M29" s="200"/>
      <c r="N29" s="200"/>
      <c r="O29" s="200"/>
      <c r="P29" s="255">
        <f>+'[2]INVERSIÓN'!J41</f>
        <v>0</v>
      </c>
      <c r="Q29" s="199"/>
      <c r="R29" s="199"/>
      <c r="S29" s="199"/>
      <c r="T29" s="199"/>
      <c r="U29" s="199"/>
      <c r="V29" s="199"/>
      <c r="W29" s="199"/>
      <c r="X29" s="199"/>
      <c r="Y29" s="255">
        <f>+'[2]INVERSIÓN'!AH41</f>
        <v>0</v>
      </c>
      <c r="Z29" s="255"/>
      <c r="AA29" s="255"/>
      <c r="AB29" s="255">
        <v>0</v>
      </c>
      <c r="AC29" s="465"/>
      <c r="AD29" s="465"/>
      <c r="AE29" s="462"/>
      <c r="AF29" s="465"/>
      <c r="AG29" s="462"/>
      <c r="AH29" s="462"/>
      <c r="AI29" s="462"/>
      <c r="AJ29" s="462"/>
      <c r="AK29" s="462"/>
      <c r="AL29" s="462"/>
      <c r="AM29" s="462"/>
      <c r="AP29" s="49"/>
      <c r="AQ29" s="49"/>
      <c r="AR29" s="50"/>
      <c r="AS29" s="50"/>
      <c r="AT29" s="50"/>
      <c r="AU29" s="49"/>
      <c r="AV29" s="50"/>
      <c r="AW29" s="50"/>
      <c r="AX29" s="50"/>
    </row>
    <row r="30" spans="1:50" ht="23.25" thickBot="1">
      <c r="A30" s="477"/>
      <c r="B30" s="470"/>
      <c r="C30" s="473"/>
      <c r="D30" s="198" t="s">
        <v>40</v>
      </c>
      <c r="E30" s="259">
        <f>+'[2]INVERSIÓN'!I42</f>
        <v>0</v>
      </c>
      <c r="F30" s="191"/>
      <c r="G30" s="197"/>
      <c r="H30" s="197"/>
      <c r="I30" s="197"/>
      <c r="J30" s="197"/>
      <c r="K30" s="197"/>
      <c r="L30" s="197"/>
      <c r="M30" s="197"/>
      <c r="N30" s="197"/>
      <c r="O30" s="197"/>
      <c r="P30" s="259">
        <f>+'[2]INVERSIÓN'!J42</f>
        <v>0</v>
      </c>
      <c r="Q30" s="196"/>
      <c r="R30" s="196"/>
      <c r="S30" s="196"/>
      <c r="T30" s="196"/>
      <c r="U30" s="196"/>
      <c r="V30" s="196"/>
      <c r="W30" s="196"/>
      <c r="X30" s="196"/>
      <c r="Y30" s="259">
        <f>+'[2]INVERSIÓN'!AH42</f>
        <v>0</v>
      </c>
      <c r="Z30" s="259"/>
      <c r="AA30" s="259"/>
      <c r="AB30" s="259">
        <v>0</v>
      </c>
      <c r="AC30" s="466"/>
      <c r="AD30" s="466"/>
      <c r="AE30" s="463"/>
      <c r="AF30" s="466"/>
      <c r="AG30" s="463"/>
      <c r="AH30" s="463"/>
      <c r="AI30" s="463"/>
      <c r="AJ30" s="463"/>
      <c r="AK30" s="463"/>
      <c r="AL30" s="463"/>
      <c r="AM30" s="463"/>
      <c r="AP30" s="49"/>
      <c r="AQ30" s="49"/>
      <c r="AR30" s="50"/>
      <c r="AS30" s="50"/>
      <c r="AT30" s="50"/>
      <c r="AU30" s="49"/>
      <c r="AV30" s="50"/>
      <c r="AW30" s="50"/>
      <c r="AX30" s="50"/>
    </row>
    <row r="31" spans="1:97" s="52" customFormat="1" ht="35.45" customHeight="1" thickBot="1">
      <c r="A31" s="484" t="s">
        <v>41</v>
      </c>
      <c r="B31" s="485"/>
      <c r="C31" s="486"/>
      <c r="D31" s="195" t="s">
        <v>164</v>
      </c>
      <c r="E31" s="194">
        <f>E28+E24+E20+E16+E12+E8</f>
        <v>2358891062</v>
      </c>
      <c r="F31" s="194">
        <f>+F8+F12+F16+F20+F24+F28</f>
        <v>976828324</v>
      </c>
      <c r="G31" s="194">
        <f>+G8+G12+G16+G20+G24+G28</f>
        <v>0</v>
      </c>
      <c r="H31" s="194">
        <f>+H8+H12+H16+H20+H24+H28</f>
        <v>700000000</v>
      </c>
      <c r="I31" s="194">
        <f>+I8+I12+I16+I20+I24+I28</f>
        <v>0</v>
      </c>
      <c r="J31" s="194">
        <f>+J8+J12+J16+J20+J24+J28</f>
        <v>0</v>
      </c>
      <c r="K31" s="194">
        <f>+K8+K12+K16+K20+K24+K28</f>
        <v>0</v>
      </c>
      <c r="L31" s="194">
        <f>+L8+L12+L16+L20+L24+L28</f>
        <v>0</v>
      </c>
      <c r="M31" s="194">
        <f>+M8+M12+M16+M20+M24+M28</f>
        <v>350000000</v>
      </c>
      <c r="N31" s="194">
        <f>+N8+N12+N16+N20+N24+N28</f>
        <v>0</v>
      </c>
      <c r="O31" s="194">
        <f>+O8+O12+O16+O20+O24+O28</f>
        <v>0</v>
      </c>
      <c r="P31" s="194">
        <f>+P8+P12+P16+P20+P24+P28</f>
        <v>2358891062</v>
      </c>
      <c r="Q31" s="194"/>
      <c r="R31" s="194"/>
      <c r="S31" s="194"/>
      <c r="T31" s="194"/>
      <c r="U31" s="194"/>
      <c r="V31" s="194"/>
      <c r="W31" s="194"/>
      <c r="X31" s="194"/>
      <c r="Y31" s="194">
        <f>+Y8+Y12+Y16+Y20+Y24+Y28</f>
        <v>716747647</v>
      </c>
      <c r="Z31" s="194">
        <f>+Z8+Z12+Z16+Z20+Z24+Z28</f>
        <v>973165848</v>
      </c>
      <c r="AA31" s="194">
        <f>+AA8+AA12+AA16+AA20+AA24+AA28</f>
        <v>0.9962506451645438</v>
      </c>
      <c r="AB31" s="194">
        <v>2086658764</v>
      </c>
      <c r="AC31" s="92"/>
      <c r="AD31" s="92"/>
      <c r="AE31" s="92"/>
      <c r="AF31" s="92"/>
      <c r="AG31" s="93"/>
      <c r="AH31" s="93"/>
      <c r="AI31" s="93"/>
      <c r="AJ31" s="93"/>
      <c r="AK31" s="93"/>
      <c r="AL31" s="94"/>
      <c r="AM31" s="94"/>
      <c r="AN31" s="60"/>
      <c r="AO31" s="58"/>
      <c r="AP31" s="61"/>
      <c r="AQ31" s="61"/>
      <c r="AR31" s="61"/>
      <c r="AS31" s="61"/>
      <c r="AT31" s="61"/>
      <c r="AU31" s="61"/>
      <c r="AV31" s="61"/>
      <c r="AW31" s="61"/>
      <c r="AX31" s="61"/>
      <c r="AY31" s="59"/>
      <c r="AZ31" s="59"/>
      <c r="BA31" s="59"/>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3"/>
      <c r="CM31" s="53"/>
      <c r="CN31" s="53"/>
      <c r="CO31" s="53"/>
      <c r="CP31" s="53"/>
      <c r="CQ31" s="53"/>
      <c r="CR31" s="53"/>
      <c r="CS31" s="53"/>
    </row>
    <row r="32" spans="1:97" s="52" customFormat="1" ht="35.45" customHeight="1" thickBot="1">
      <c r="A32" s="487"/>
      <c r="B32" s="485"/>
      <c r="C32" s="486"/>
      <c r="D32" s="193" t="s">
        <v>163</v>
      </c>
      <c r="E32" s="191">
        <f>+E10+E14+E18+E30</f>
        <v>0</v>
      </c>
      <c r="F32" s="191">
        <f>+F10+F14+F18+F30</f>
        <v>0</v>
      </c>
      <c r="G32" s="191">
        <f>+G10+G14+G18+G30</f>
        <v>0</v>
      </c>
      <c r="H32" s="191">
        <f>+H10+H14+H18+H30</f>
        <v>0</v>
      </c>
      <c r="I32" s="191">
        <f>+I10+I14+I18+I30</f>
        <v>0</v>
      </c>
      <c r="J32" s="191">
        <f>+J10+J14+J18+J30</f>
        <v>0</v>
      </c>
      <c r="K32" s="191">
        <f>+K10+K14+K18+K30</f>
        <v>0</v>
      </c>
      <c r="L32" s="191">
        <f>+L10+L14+L18+L30</f>
        <v>0</v>
      </c>
      <c r="M32" s="191">
        <f>+M10+M14+M18+M30</f>
        <v>0</v>
      </c>
      <c r="N32" s="191">
        <f>+N10+N14+N18+N30</f>
        <v>0</v>
      </c>
      <c r="O32" s="191">
        <f>+O10+O14+O18+O30</f>
        <v>0</v>
      </c>
      <c r="P32" s="191"/>
      <c r="Q32" s="191"/>
      <c r="R32" s="191"/>
      <c r="S32" s="191"/>
      <c r="T32" s="191"/>
      <c r="U32" s="191"/>
      <c r="V32" s="191"/>
      <c r="W32" s="191"/>
      <c r="X32" s="191"/>
      <c r="Y32" s="191">
        <f>+Y10+Y14+Y18+Y30</f>
        <v>0</v>
      </c>
      <c r="Z32" s="191"/>
      <c r="AA32" s="191"/>
      <c r="AB32" s="191">
        <v>0</v>
      </c>
      <c r="AC32" s="92"/>
      <c r="AD32" s="92"/>
      <c r="AE32" s="92"/>
      <c r="AF32" s="92"/>
      <c r="AG32" s="93"/>
      <c r="AH32" s="93"/>
      <c r="AI32" s="93"/>
      <c r="AJ32" s="93"/>
      <c r="AK32" s="93"/>
      <c r="AL32" s="94"/>
      <c r="AM32" s="94"/>
      <c r="AN32" s="60"/>
      <c r="AO32" s="58"/>
      <c r="AP32" s="61"/>
      <c r="AQ32" s="61"/>
      <c r="AR32" s="61"/>
      <c r="AS32" s="61"/>
      <c r="AT32" s="61"/>
      <c r="AU32" s="61"/>
      <c r="AV32" s="61"/>
      <c r="AW32" s="61"/>
      <c r="AX32" s="61"/>
      <c r="AY32" s="59"/>
      <c r="AZ32" s="59"/>
      <c r="BA32" s="59"/>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3"/>
      <c r="CM32" s="53"/>
      <c r="CN32" s="53"/>
      <c r="CO32" s="53"/>
      <c r="CP32" s="53"/>
      <c r="CQ32" s="53"/>
      <c r="CR32" s="53"/>
      <c r="CS32" s="53"/>
    </row>
    <row r="33" spans="1:97" s="52" customFormat="1" ht="35.45" customHeight="1" thickBot="1">
      <c r="A33" s="488"/>
      <c r="B33" s="489"/>
      <c r="C33" s="490"/>
      <c r="D33" s="192" t="s">
        <v>162</v>
      </c>
      <c r="E33" s="191">
        <f>+E32+E31</f>
        <v>2358891062</v>
      </c>
      <c r="F33" s="191">
        <f>+F32+F31</f>
        <v>976828324</v>
      </c>
      <c r="G33" s="191">
        <f>+G32+G31</f>
        <v>0</v>
      </c>
      <c r="H33" s="191">
        <f>+H32+H31</f>
        <v>700000000</v>
      </c>
      <c r="I33" s="191">
        <f>+I32+I31</f>
        <v>0</v>
      </c>
      <c r="J33" s="191">
        <f>+J32+J31</f>
        <v>0</v>
      </c>
      <c r="K33" s="191">
        <f>+K32+K31</f>
        <v>0</v>
      </c>
      <c r="L33" s="191">
        <f>+L32+L31</f>
        <v>0</v>
      </c>
      <c r="M33" s="191">
        <f>+M32+M31</f>
        <v>350000000</v>
      </c>
      <c r="N33" s="191">
        <f>+N32+N31</f>
        <v>0</v>
      </c>
      <c r="O33" s="191">
        <f>+O32+O31</f>
        <v>0</v>
      </c>
      <c r="P33" s="191">
        <f>+P32+P31</f>
        <v>2358891062</v>
      </c>
      <c r="Q33" s="191"/>
      <c r="R33" s="191"/>
      <c r="S33" s="191"/>
      <c r="T33" s="191"/>
      <c r="U33" s="191"/>
      <c r="V33" s="191"/>
      <c r="W33" s="191"/>
      <c r="X33" s="191"/>
      <c r="Y33" s="191">
        <f>+Y32+Y31</f>
        <v>716747647</v>
      </c>
      <c r="Z33" s="191">
        <f>+Z32+Z31</f>
        <v>973165848</v>
      </c>
      <c r="AA33" s="191">
        <f>+AA32+AA31</f>
        <v>0.9962506451645438</v>
      </c>
      <c r="AB33" s="191">
        <v>2086658764</v>
      </c>
      <c r="AC33" s="95"/>
      <c r="AD33" s="95"/>
      <c r="AE33" s="95"/>
      <c r="AF33" s="95"/>
      <c r="AG33" s="95"/>
      <c r="AH33" s="95"/>
      <c r="AI33" s="95"/>
      <c r="AJ33" s="491"/>
      <c r="AK33" s="491"/>
      <c r="AL33" s="491"/>
      <c r="AM33" s="491"/>
      <c r="AN33" s="60"/>
      <c r="AO33" s="58"/>
      <c r="AP33" s="61"/>
      <c r="AQ33" s="61"/>
      <c r="AR33" s="61"/>
      <c r="AS33" s="61"/>
      <c r="AT33" s="61"/>
      <c r="AU33" s="61"/>
      <c r="AV33" s="61"/>
      <c r="AW33" s="61"/>
      <c r="AX33" s="61"/>
      <c r="AY33" s="59"/>
      <c r="AZ33" s="59"/>
      <c r="BA33" s="59"/>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3"/>
      <c r="CM33" s="53"/>
      <c r="CN33" s="53"/>
      <c r="CO33" s="53"/>
      <c r="CP33" s="53"/>
      <c r="CQ33" s="53"/>
      <c r="CR33" s="53"/>
      <c r="CS33" s="53"/>
    </row>
    <row r="34" spans="1:40" ht="15" customHeight="1">
      <c r="A34" s="523" t="s">
        <v>112</v>
      </c>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5"/>
    </row>
    <row r="35" spans="1:40" ht="15.75" customHeight="1">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6"/>
    </row>
    <row r="36" spans="3:39" ht="18">
      <c r="C36" s="512"/>
      <c r="D36" s="512"/>
      <c r="E36" s="513"/>
      <c r="F36" s="511"/>
      <c r="G36" s="511"/>
      <c r="H36" s="511"/>
      <c r="I36" s="511"/>
      <c r="J36" s="511"/>
      <c r="K36" s="511"/>
      <c r="L36" s="511"/>
      <c r="M36" s="511"/>
      <c r="N36" s="511"/>
      <c r="O36" s="511"/>
      <c r="P36" s="511"/>
      <c r="Q36" s="54"/>
      <c r="R36" s="54"/>
      <c r="S36" s="54"/>
      <c r="T36" s="54"/>
      <c r="U36" s="54"/>
      <c r="V36" s="54"/>
      <c r="W36" s="54"/>
      <c r="X36" s="54"/>
      <c r="Y36" s="54"/>
      <c r="Z36" s="54"/>
      <c r="AA36" s="54"/>
      <c r="AB36" s="54"/>
      <c r="AK36" s="267"/>
      <c r="AL36" s="267"/>
      <c r="AM36" s="267"/>
    </row>
    <row r="37" spans="3:39" ht="18">
      <c r="C37" s="512"/>
      <c r="D37" s="512"/>
      <c r="E37" s="511"/>
      <c r="F37" s="511"/>
      <c r="G37" s="511"/>
      <c r="H37" s="511"/>
      <c r="I37" s="511"/>
      <c r="J37" s="511"/>
      <c r="K37" s="511"/>
      <c r="L37" s="511"/>
      <c r="M37" s="511"/>
      <c r="N37" s="511"/>
      <c r="O37" s="511"/>
      <c r="P37" s="511"/>
      <c r="Q37" s="54"/>
      <c r="R37" s="54"/>
      <c r="S37" s="54"/>
      <c r="T37" s="54"/>
      <c r="U37" s="54"/>
      <c r="V37" s="54"/>
      <c r="W37" s="54"/>
      <c r="X37" s="54"/>
      <c r="Y37" s="54"/>
      <c r="Z37" s="54"/>
      <c r="AA37" s="54"/>
      <c r="AB37" s="54"/>
      <c r="AK37" s="267"/>
      <c r="AL37" s="267"/>
      <c r="AM37" s="267"/>
    </row>
    <row r="38" spans="5:39" ht="18">
      <c r="E38" s="54"/>
      <c r="F38" s="54"/>
      <c r="G38" s="54"/>
      <c r="H38" s="54"/>
      <c r="I38" s="54"/>
      <c r="J38" s="54"/>
      <c r="K38" s="54"/>
      <c r="L38" s="54"/>
      <c r="M38" s="54"/>
      <c r="N38" s="54"/>
      <c r="O38" s="54"/>
      <c r="P38" s="54"/>
      <c r="Q38" s="54"/>
      <c r="R38" s="54"/>
      <c r="S38" s="54"/>
      <c r="T38" s="54"/>
      <c r="U38" s="54"/>
      <c r="V38" s="54"/>
      <c r="W38" s="54"/>
      <c r="X38" s="54"/>
      <c r="Y38" s="54"/>
      <c r="Z38" s="54"/>
      <c r="AA38" s="54"/>
      <c r="AB38" s="54"/>
      <c r="AK38" s="267"/>
      <c r="AL38" s="267"/>
      <c r="AM38" s="267"/>
    </row>
    <row r="39" spans="5:39" ht="18">
      <c r="E39" s="54"/>
      <c r="F39" s="54"/>
      <c r="G39" s="54"/>
      <c r="H39" s="54"/>
      <c r="I39" s="54"/>
      <c r="J39" s="54"/>
      <c r="K39" s="54"/>
      <c r="L39" s="54"/>
      <c r="M39" s="54"/>
      <c r="N39" s="54"/>
      <c r="O39" s="54"/>
      <c r="P39" s="54"/>
      <c r="Q39" s="54"/>
      <c r="R39" s="54"/>
      <c r="S39" s="54"/>
      <c r="T39" s="54"/>
      <c r="U39" s="54"/>
      <c r="V39" s="54"/>
      <c r="W39" s="54"/>
      <c r="X39" s="54"/>
      <c r="Y39" s="54"/>
      <c r="Z39" s="54"/>
      <c r="AA39" s="54"/>
      <c r="AB39" s="54"/>
      <c r="AK39" s="267"/>
      <c r="AL39" s="267"/>
      <c r="AM39" s="267"/>
    </row>
  </sheetData>
  <mergeCells count="103">
    <mergeCell ref="A34:AM35"/>
    <mergeCell ref="AD27:AD30"/>
    <mergeCell ref="AE27:AE30"/>
    <mergeCell ref="AF27:AF30"/>
    <mergeCell ref="AG27:AG30"/>
    <mergeCell ref="AF23:AF26"/>
    <mergeCell ref="AG23:AG26"/>
    <mergeCell ref="G4:AM4"/>
    <mergeCell ref="G3:AM3"/>
    <mergeCell ref="AH27:AH30"/>
    <mergeCell ref="AI27:AI30"/>
    <mergeCell ref="AJ27:AJ30"/>
    <mergeCell ref="AK27:AK30"/>
    <mergeCell ref="AL27:AL30"/>
    <mergeCell ref="AM27:AM30"/>
    <mergeCell ref="AL23:AL26"/>
    <mergeCell ref="AM23:AM26"/>
    <mergeCell ref="AD23:AD26"/>
    <mergeCell ref="AE23:AE26"/>
    <mergeCell ref="A31:C33"/>
    <mergeCell ref="AJ33:AM33"/>
    <mergeCell ref="A27:A30"/>
    <mergeCell ref="B27:B30"/>
    <mergeCell ref="C27:C30"/>
    <mergeCell ref="AC27:AC30"/>
    <mergeCell ref="A15:A18"/>
    <mergeCell ref="B15:B18"/>
    <mergeCell ref="AH23:AH26"/>
    <mergeCell ref="AI23:AI26"/>
    <mergeCell ref="AJ23:AJ26"/>
    <mergeCell ref="AK23:AK26"/>
    <mergeCell ref="A23:A26"/>
    <mergeCell ref="B23:B26"/>
    <mergeCell ref="C23:C26"/>
    <mergeCell ref="AC23:AC26"/>
    <mergeCell ref="AG19:AG22"/>
    <mergeCell ref="AF15:AF18"/>
    <mergeCell ref="AG15:AG18"/>
    <mergeCell ref="AH15:AH18"/>
    <mergeCell ref="AI15:AI18"/>
    <mergeCell ref="AJ15:AJ18"/>
    <mergeCell ref="AM19:AM22"/>
    <mergeCell ref="AL15:AL18"/>
    <mergeCell ref="AM15:AM18"/>
    <mergeCell ref="A19:A22"/>
    <mergeCell ref="B19:B22"/>
    <mergeCell ref="C19:C22"/>
    <mergeCell ref="AC19:AC22"/>
    <mergeCell ref="AD19:AD22"/>
    <mergeCell ref="AE19:AE22"/>
    <mergeCell ref="AF19:AF22"/>
    <mergeCell ref="AI11:AI14"/>
    <mergeCell ref="AJ11:AJ14"/>
    <mergeCell ref="AK11:AK14"/>
    <mergeCell ref="AL11:AL14"/>
    <mergeCell ref="AH19:AH22"/>
    <mergeCell ref="AI19:AI22"/>
    <mergeCell ref="AJ19:AJ22"/>
    <mergeCell ref="AK19:AK22"/>
    <mergeCell ref="AL19:AL22"/>
    <mergeCell ref="AK15:AK18"/>
    <mergeCell ref="AG7:AG10"/>
    <mergeCell ref="AH7:AH10"/>
    <mergeCell ref="AI7:AI10"/>
    <mergeCell ref="AJ7:AJ10"/>
    <mergeCell ref="AK7:AK10"/>
    <mergeCell ref="C15:C18"/>
    <mergeCell ref="AC15:AC18"/>
    <mergeCell ref="AD15:AD18"/>
    <mergeCell ref="AE15:AE18"/>
    <mergeCell ref="AH11:AH14"/>
    <mergeCell ref="A11:A14"/>
    <mergeCell ref="B11:B14"/>
    <mergeCell ref="C11:C14"/>
    <mergeCell ref="AC11:AC14"/>
    <mergeCell ref="AD11:AD14"/>
    <mergeCell ref="AE11:AE14"/>
    <mergeCell ref="C5:C6"/>
    <mergeCell ref="D5:D6"/>
    <mergeCell ref="E5:E6"/>
    <mergeCell ref="F5:P5"/>
    <mergeCell ref="AM11:AM14"/>
    <mergeCell ref="AL7:AL10"/>
    <mergeCell ref="AM7:AM10"/>
    <mergeCell ref="AF11:AF14"/>
    <mergeCell ref="AG11:AG14"/>
    <mergeCell ref="AF7:AF10"/>
    <mergeCell ref="A7:A10"/>
    <mergeCell ref="B7:B10"/>
    <mergeCell ref="C7:C10"/>
    <mergeCell ref="AC7:AC10"/>
    <mergeCell ref="AD7:AD10"/>
    <mergeCell ref="AE7:AE10"/>
    <mergeCell ref="A1:D4"/>
    <mergeCell ref="E1:AM1"/>
    <mergeCell ref="E2:AM2"/>
    <mergeCell ref="E3:F3"/>
    <mergeCell ref="E4:F4"/>
    <mergeCell ref="Q5:AB5"/>
    <mergeCell ref="AC5:AG5"/>
    <mergeCell ref="AH5:AM5"/>
    <mergeCell ref="A5:A6"/>
    <mergeCell ref="B5:B6"/>
  </mergeCells>
  <printOptions/>
  <pageMargins left="0.7086614173228347" right="0.7086614173228347" top="0.7480314960629921" bottom="0.7480314960629921" header="0.31496062992125984" footer="0.31496062992125984"/>
  <pageSetup horizontalDpi="600" verticalDpi="600" orientation="portrait" scale="24" r:id="rId5"/>
  <headerFooter>
    <oddFooter>&amp;C&amp;G</oddFooter>
  </headerFooter>
  <colBreaks count="1" manualBreakCount="1">
    <brk id="39"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ANGELICA.ORTIZ</cp:lastModifiedBy>
  <cp:lastPrinted>2017-01-05T23:23:43Z</cp:lastPrinted>
  <dcterms:created xsi:type="dcterms:W3CDTF">2010-03-25T16:40:43Z</dcterms:created>
  <dcterms:modified xsi:type="dcterms:W3CDTF">2017-01-31T18:15:23Z</dcterms:modified>
  <cp:category/>
  <cp:version/>
  <cp:contentType/>
  <cp:contentStatus/>
</cp:coreProperties>
</file>