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INSUMOS\PLAN DE ACCION IV TRI.2019\"/>
    </mc:Choice>
  </mc:AlternateContent>
  <xr:revisionPtr revIDLastSave="0" documentId="8_{D13294B3-3362-4B7D-AE2B-0C0FEC0742FC}" xr6:coauthVersionLast="47" xr6:coauthVersionMax="47" xr10:uidLastSave="{00000000-0000-0000-0000-000000000000}"/>
  <bookViews>
    <workbookView xWindow="-120" yWindow="-120" windowWidth="20730" windowHeight="11160" tabRatio="494" activeTab="3" xr2:uid="{00000000-000D-0000-FFFF-FFFF00000000}"/>
  </bookViews>
  <sheets>
    <sheet name="GESTIÓN" sheetId="10"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TERRITORIALIZACIÓN!$A$7:$Y$26</definedName>
    <definedName name="_xlnm.Print_Area" localSheetId="2">ACTIVIDADES!$A$1:$U$25</definedName>
    <definedName name="_xlnm.Print_Area" localSheetId="1">INVERSIÓN!$A$1:$AP$41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4" i="10" l="1"/>
  <c r="AS14" i="10" l="1"/>
  <c r="H29" i="6" l="1"/>
  <c r="H23" i="6"/>
  <c r="H17" i="6"/>
  <c r="H13" i="6"/>
  <c r="H11" i="6"/>
  <c r="AO11" i="6" l="1"/>
  <c r="AO23" i="6"/>
  <c r="AO29" i="6"/>
  <c r="AC35" i="6" l="1"/>
  <c r="AC34" i="6"/>
  <c r="AC36" i="6" l="1"/>
  <c r="M23" i="9"/>
  <c r="M22" i="9"/>
  <c r="M21" i="9"/>
  <c r="M20" i="9"/>
  <c r="M19" i="9"/>
  <c r="M18" i="9"/>
  <c r="M17" i="9"/>
  <c r="M16" i="9"/>
  <c r="M15" i="9"/>
  <c r="M14" i="9"/>
  <c r="M13" i="9"/>
  <c r="M12" i="9"/>
  <c r="M11" i="9"/>
  <c r="M10" i="9"/>
  <c r="M9" i="9"/>
  <c r="M8" i="9"/>
  <c r="I23" i="9"/>
  <c r="I22" i="9"/>
  <c r="I21" i="9"/>
  <c r="I20" i="9"/>
  <c r="I19" i="9"/>
  <c r="I18" i="9"/>
  <c r="I17" i="9"/>
  <c r="I16" i="9"/>
  <c r="I15" i="9"/>
  <c r="I14" i="9"/>
  <c r="I13" i="9"/>
  <c r="I12" i="9"/>
  <c r="I11" i="9"/>
  <c r="I10" i="9"/>
  <c r="I9" i="9"/>
  <c r="I8" i="9"/>
  <c r="I25" i="9" l="1"/>
  <c r="M25" i="9"/>
  <c r="M24" i="9"/>
  <c r="I24" i="9"/>
  <c r="M26" i="9" l="1"/>
  <c r="I26" i="9"/>
  <c r="AO19" i="6"/>
  <c r="AO17" i="6"/>
  <c r="AO16" i="6"/>
  <c r="AO31" i="6"/>
  <c r="AO25" i="6"/>
  <c r="AO13" i="6"/>
  <c r="AN35" i="6"/>
  <c r="AO35" i="6" s="1"/>
  <c r="AN34" i="6"/>
  <c r="AN33" i="6"/>
  <c r="AO33" i="6" s="1"/>
  <c r="AN27" i="6"/>
  <c r="AO27" i="6" s="1"/>
  <c r="AN21" i="6"/>
  <c r="AN20" i="6"/>
  <c r="AP20" i="6" s="1"/>
  <c r="AN15" i="6"/>
  <c r="AO15" i="6" s="1"/>
  <c r="AN36" i="6" l="1"/>
  <c r="AO36" i="6" s="1"/>
  <c r="AO34" i="6"/>
  <c r="AO20" i="6"/>
  <c r="AA35" i="6" l="1"/>
  <c r="AB35" i="6"/>
  <c r="AP29" i="6"/>
  <c r="AP23" i="6"/>
  <c r="AP17" i="6"/>
  <c r="AP11" i="6"/>
  <c r="L9" i="9"/>
  <c r="L13" i="9"/>
  <c r="L17" i="9"/>
  <c r="L21" i="9"/>
  <c r="L23" i="9"/>
  <c r="L22" i="9"/>
  <c r="L19" i="9"/>
  <c r="L18" i="9"/>
  <c r="L15" i="9"/>
  <c r="L14" i="9"/>
  <c r="L12" i="9"/>
  <c r="L11" i="9"/>
  <c r="L10" i="9"/>
  <c r="H23" i="9"/>
  <c r="H22" i="9"/>
  <c r="H21" i="9"/>
  <c r="H20" i="9"/>
  <c r="H19" i="9"/>
  <c r="H18" i="9"/>
  <c r="H17" i="9"/>
  <c r="H16" i="9"/>
  <c r="H15" i="9"/>
  <c r="H14" i="9"/>
  <c r="H13" i="9"/>
  <c r="H12" i="9"/>
  <c r="H11" i="9"/>
  <c r="H10" i="9"/>
  <c r="H9" i="9"/>
  <c r="H8" i="9"/>
  <c r="AM34" i="6"/>
  <c r="AM21" i="6"/>
  <c r="AO21" i="6" s="1"/>
  <c r="AM20" i="6"/>
  <c r="AM33" i="6"/>
  <c r="AM27" i="6"/>
  <c r="AM15" i="6"/>
  <c r="H15" i="6"/>
  <c r="AM35" i="6"/>
  <c r="AB34" i="6"/>
  <c r="Y32" i="6"/>
  <c r="AE26" i="6"/>
  <c r="H22" i="6" s="1"/>
  <c r="E16" i="9" s="1"/>
  <c r="H16" i="6"/>
  <c r="AP16" i="6" s="1"/>
  <c r="L32" i="6"/>
  <c r="AE32" i="6"/>
  <c r="H31" i="6"/>
  <c r="H33" i="6" s="1"/>
  <c r="L26" i="6"/>
  <c r="Y26" i="6"/>
  <c r="H25" i="6"/>
  <c r="E19" i="9" s="1"/>
  <c r="H19" i="6"/>
  <c r="H21" i="6" s="1"/>
  <c r="AL21" i="6"/>
  <c r="AL20" i="6"/>
  <c r="L33" i="6"/>
  <c r="AL33" i="6"/>
  <c r="AL28" i="6"/>
  <c r="AL32" i="6" s="1"/>
  <c r="L27" i="6"/>
  <c r="AL27" i="6"/>
  <c r="AL22" i="6"/>
  <c r="AM22" i="6" s="1"/>
  <c r="AL15" i="6"/>
  <c r="AL10" i="6"/>
  <c r="AM10" i="6" s="1"/>
  <c r="AM14" i="6" s="1"/>
  <c r="AL34" i="6"/>
  <c r="AL35" i="6"/>
  <c r="K9" i="9"/>
  <c r="K13" i="9"/>
  <c r="K17" i="9"/>
  <c r="K21" i="9"/>
  <c r="K19" i="9"/>
  <c r="K11" i="9"/>
  <c r="K15" i="9"/>
  <c r="K23" i="9"/>
  <c r="G21" i="9"/>
  <c r="G17" i="9"/>
  <c r="G13" i="9"/>
  <c r="G9" i="9"/>
  <c r="G23" i="9"/>
  <c r="G19" i="9"/>
  <c r="G15" i="9"/>
  <c r="G11" i="9"/>
  <c r="K22" i="9"/>
  <c r="K18" i="9"/>
  <c r="K14" i="9"/>
  <c r="K12" i="9"/>
  <c r="K10" i="9"/>
  <c r="G22" i="9"/>
  <c r="G20" i="9"/>
  <c r="G18" i="9"/>
  <c r="G16" i="9"/>
  <c r="G14" i="9"/>
  <c r="G12" i="9"/>
  <c r="G10" i="9"/>
  <c r="G8" i="9"/>
  <c r="Z34" i="6"/>
  <c r="Z35" i="6"/>
  <c r="L21" i="6"/>
  <c r="L14" i="6"/>
  <c r="Y14" i="6"/>
  <c r="AE14" i="6"/>
  <c r="H10" i="6"/>
  <c r="E8" i="9" s="1"/>
  <c r="Y35" i="6"/>
  <c r="R34" i="6"/>
  <c r="L34" i="6"/>
  <c r="X34" i="6"/>
  <c r="J21" i="9"/>
  <c r="J17" i="9"/>
  <c r="J13" i="9"/>
  <c r="J9" i="9"/>
  <c r="J23" i="9"/>
  <c r="J19" i="9"/>
  <c r="J15" i="9"/>
  <c r="J11" i="9"/>
  <c r="E21" i="9"/>
  <c r="E13" i="9"/>
  <c r="E9" i="9"/>
  <c r="E15" i="9"/>
  <c r="E11" i="9"/>
  <c r="F23" i="9"/>
  <c r="F19" i="9"/>
  <c r="F15" i="9"/>
  <c r="F11" i="9"/>
  <c r="E22" i="9"/>
  <c r="E18" i="9"/>
  <c r="E14" i="9"/>
  <c r="E10" i="9"/>
  <c r="F22" i="9"/>
  <c r="F21" i="9"/>
  <c r="F20" i="9"/>
  <c r="F18" i="9"/>
  <c r="F17" i="9"/>
  <c r="F16" i="9"/>
  <c r="F14" i="9"/>
  <c r="F13" i="9"/>
  <c r="F12" i="9"/>
  <c r="F10" i="9"/>
  <c r="F9" i="9"/>
  <c r="F8" i="9"/>
  <c r="J22" i="9"/>
  <c r="J20" i="9"/>
  <c r="J18" i="9"/>
  <c r="J16" i="9"/>
  <c r="J14" i="9"/>
  <c r="AK16" i="6"/>
  <c r="AK20" i="6" s="1"/>
  <c r="J10" i="9"/>
  <c r="J8" i="9"/>
  <c r="AK35" i="6"/>
  <c r="AK33" i="6"/>
  <c r="AK32" i="6"/>
  <c r="AK27" i="6"/>
  <c r="AK26" i="6"/>
  <c r="AK21" i="6"/>
  <c r="AK15" i="6"/>
  <c r="AK14" i="6"/>
  <c r="Z33" i="6"/>
  <c r="Z32" i="6"/>
  <c r="Z27" i="6"/>
  <c r="Z26" i="6"/>
  <c r="Z21" i="6"/>
  <c r="Z20" i="6"/>
  <c r="Z15" i="6"/>
  <c r="Z14" i="6"/>
  <c r="T18" i="7"/>
  <c r="T16" i="7"/>
  <c r="T12" i="7"/>
  <c r="T20" i="7" s="1"/>
  <c r="L15" i="6"/>
  <c r="Y33" i="6"/>
  <c r="Y27" i="6"/>
  <c r="Y21" i="6"/>
  <c r="Y20" i="6"/>
  <c r="Y15" i="6"/>
  <c r="AE33" i="6"/>
  <c r="AE27" i="6"/>
  <c r="AE20" i="6"/>
  <c r="AE21" i="6"/>
  <c r="AE15" i="6"/>
  <c r="I33" i="6"/>
  <c r="I32" i="6"/>
  <c r="I27" i="6"/>
  <c r="I26" i="6"/>
  <c r="I21" i="6"/>
  <c r="I20" i="6"/>
  <c r="I15" i="6"/>
  <c r="I14" i="6"/>
  <c r="L20" i="6"/>
  <c r="K33" i="6"/>
  <c r="J33" i="6"/>
  <c r="K32" i="6"/>
  <c r="J32" i="6"/>
  <c r="K27" i="6"/>
  <c r="J27" i="6"/>
  <c r="K26" i="6"/>
  <c r="J26" i="6"/>
  <c r="K21" i="6"/>
  <c r="J21" i="6"/>
  <c r="K20" i="6"/>
  <c r="J20" i="6"/>
  <c r="K15" i="6"/>
  <c r="J15" i="6"/>
  <c r="K14" i="6"/>
  <c r="J14" i="6"/>
  <c r="AA34" i="6"/>
  <c r="S34" i="6"/>
  <c r="S35" i="6"/>
  <c r="R35" i="6"/>
  <c r="K34" i="6"/>
  <c r="K35" i="6"/>
  <c r="AJ35" i="6"/>
  <c r="AI35" i="6"/>
  <c r="AH35" i="6"/>
  <c r="AG35" i="6"/>
  <c r="AF35" i="6"/>
  <c r="AE35" i="6"/>
  <c r="X35" i="6"/>
  <c r="W35" i="6"/>
  <c r="V35" i="6"/>
  <c r="U35" i="6"/>
  <c r="T35" i="6"/>
  <c r="Q35" i="6"/>
  <c r="P35" i="6"/>
  <c r="O35" i="6"/>
  <c r="N35" i="6"/>
  <c r="M35" i="6"/>
  <c r="L35" i="6"/>
  <c r="J35" i="6"/>
  <c r="AK34" i="6"/>
  <c r="AJ34" i="6"/>
  <c r="AI34" i="6"/>
  <c r="AH34" i="6"/>
  <c r="AH36" i="6" s="1"/>
  <c r="AG34" i="6"/>
  <c r="AE34" i="6"/>
  <c r="Y34" i="6"/>
  <c r="W34" i="6"/>
  <c r="W36" i="6" s="1"/>
  <c r="V34" i="6"/>
  <c r="U34" i="6"/>
  <c r="T34" i="6"/>
  <c r="Q34" i="6"/>
  <c r="P34" i="6"/>
  <c r="O34" i="6"/>
  <c r="O36" i="6" s="1"/>
  <c r="N34" i="6"/>
  <c r="N36" i="6" s="1"/>
  <c r="M34" i="6"/>
  <c r="J34" i="6"/>
  <c r="W33" i="6"/>
  <c r="V33" i="6"/>
  <c r="U33" i="6"/>
  <c r="T33" i="6"/>
  <c r="S33" i="6"/>
  <c r="Q33" i="6"/>
  <c r="P33" i="6"/>
  <c r="O33" i="6"/>
  <c r="N33" i="6"/>
  <c r="M33" i="6"/>
  <c r="W32" i="6"/>
  <c r="V32" i="6"/>
  <c r="U32" i="6"/>
  <c r="T32" i="6"/>
  <c r="S32" i="6"/>
  <c r="Q32" i="6"/>
  <c r="P32" i="6"/>
  <c r="O32" i="6"/>
  <c r="N32" i="6"/>
  <c r="M32" i="6"/>
  <c r="W27" i="6"/>
  <c r="V27" i="6"/>
  <c r="U27" i="6"/>
  <c r="T27" i="6"/>
  <c r="S27" i="6"/>
  <c r="Q27" i="6"/>
  <c r="P27" i="6"/>
  <c r="O27" i="6"/>
  <c r="N27" i="6"/>
  <c r="M27" i="6"/>
  <c r="S26" i="6"/>
  <c r="Q26" i="6"/>
  <c r="P26" i="6"/>
  <c r="O26" i="6"/>
  <c r="N26" i="6"/>
  <c r="M26" i="6"/>
  <c r="W21" i="6"/>
  <c r="V21" i="6"/>
  <c r="U21" i="6"/>
  <c r="T21" i="6"/>
  <c r="S21" i="6"/>
  <c r="Q21" i="6"/>
  <c r="P21" i="6"/>
  <c r="O21" i="6"/>
  <c r="N21" i="6"/>
  <c r="M21" i="6"/>
  <c r="S20" i="6"/>
  <c r="Q20" i="6"/>
  <c r="P20" i="6"/>
  <c r="O20" i="6"/>
  <c r="N20" i="6"/>
  <c r="M20" i="6"/>
  <c r="AF34" i="6"/>
  <c r="AF36" i="6" s="1"/>
  <c r="W15" i="6"/>
  <c r="V15" i="6"/>
  <c r="U15" i="6"/>
  <c r="T15" i="6"/>
  <c r="S15" i="6"/>
  <c r="Q15" i="6"/>
  <c r="P15" i="6"/>
  <c r="O15" i="6"/>
  <c r="N15" i="6"/>
  <c r="M15" i="6"/>
  <c r="S14" i="6"/>
  <c r="Q14" i="6"/>
  <c r="P14" i="6"/>
  <c r="O14" i="6"/>
  <c r="N14" i="6"/>
  <c r="M14" i="6"/>
  <c r="I35" i="6"/>
  <c r="I34" i="6"/>
  <c r="S19" i="7"/>
  <c r="S18" i="7"/>
  <c r="S8" i="7"/>
  <c r="S9" i="7"/>
  <c r="S10" i="7"/>
  <c r="S11" i="7"/>
  <c r="S12" i="7"/>
  <c r="S13" i="7"/>
  <c r="S14" i="7"/>
  <c r="S15" i="7"/>
  <c r="S16" i="7"/>
  <c r="S17" i="7"/>
  <c r="U20" i="7"/>
  <c r="E12" i="9" l="1"/>
  <c r="J36" i="6"/>
  <c r="I36" i="6"/>
  <c r="AL14" i="6"/>
  <c r="S36" i="6"/>
  <c r="K20" i="9"/>
  <c r="AE36" i="6"/>
  <c r="T36" i="6"/>
  <c r="H32" i="6"/>
  <c r="K8" i="9"/>
  <c r="V36" i="6"/>
  <c r="M36" i="6"/>
  <c r="AI36" i="6"/>
  <c r="P36" i="6"/>
  <c r="AJ36" i="6"/>
  <c r="AG36" i="6"/>
  <c r="K36" i="6"/>
  <c r="H28" i="6"/>
  <c r="E20" i="9" s="1"/>
  <c r="H24" i="9"/>
  <c r="AB36" i="6"/>
  <c r="AK36" i="6"/>
  <c r="AA36" i="6"/>
  <c r="U36" i="6"/>
  <c r="L36" i="6"/>
  <c r="X36" i="6"/>
  <c r="Q36" i="6"/>
  <c r="R36" i="6"/>
  <c r="AM36" i="6"/>
  <c r="H25" i="9"/>
  <c r="AL36" i="6"/>
  <c r="Z36" i="6"/>
  <c r="Y36" i="6"/>
  <c r="L16" i="9"/>
  <c r="AM26" i="6"/>
  <c r="J12" i="9"/>
  <c r="AP21" i="6"/>
  <c r="AL26" i="6"/>
  <c r="AP15" i="6"/>
  <c r="E23" i="9"/>
  <c r="E25" i="9" s="1"/>
  <c r="J25" i="9"/>
  <c r="AP33" i="6"/>
  <c r="AM28" i="6"/>
  <c r="H35" i="6"/>
  <c r="E17" i="9"/>
  <c r="E24" i="9" s="1"/>
  <c r="K16" i="9"/>
  <c r="AN14" i="6"/>
  <c r="AO14" i="6" s="1"/>
  <c r="AP10" i="6"/>
  <c r="AO10" i="6"/>
  <c r="F24" i="9"/>
  <c r="H34" i="6"/>
  <c r="H27" i="6"/>
  <c r="AP27" i="6" s="1"/>
  <c r="L8" i="9"/>
  <c r="J24" i="9"/>
  <c r="K25" i="9"/>
  <c r="G24" i="9"/>
  <c r="K24" i="9"/>
  <c r="F25" i="9"/>
  <c r="G25" i="9"/>
  <c r="L24" i="9"/>
  <c r="H26" i="6"/>
  <c r="L25" i="9"/>
  <c r="H14" i="6"/>
  <c r="H26" i="9" l="1"/>
  <c r="G26" i="9"/>
  <c r="F26" i="9"/>
  <c r="L26" i="9"/>
  <c r="E26" i="9"/>
  <c r="H36" i="6"/>
  <c r="AP34" i="6"/>
  <c r="J26" i="9"/>
  <c r="AM32" i="6"/>
  <c r="L20" i="9"/>
  <c r="K26" i="9"/>
  <c r="AP14" i="6"/>
  <c r="AN26" i="6"/>
  <c r="AO22" i="6"/>
  <c r="AP22" i="6"/>
  <c r="AO26" i="6" l="1"/>
  <c r="AP26" i="6"/>
  <c r="AN32" i="6"/>
  <c r="AO28" i="6"/>
  <c r="AP28" i="6"/>
  <c r="AO32" i="6" l="1"/>
  <c r="AP3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AQ7" authorId="0" shapeId="0" xr:uid="{00000000-0006-0000-0100-000003000000}">
      <text>
        <r>
          <rPr>
            <b/>
            <sz val="9"/>
            <color indexed="81"/>
            <rFont val="Tahoma"/>
            <family val="2"/>
          </rPr>
          <t>MYRIAM.LEON:</t>
        </r>
        <r>
          <rPr>
            <sz val="9"/>
            <color indexed="81"/>
            <rFont val="Tahoma"/>
            <family val="2"/>
          </rPr>
          <t xml:space="preserve">
</t>
        </r>
        <r>
          <rPr>
            <sz val="12"/>
            <color indexed="81"/>
            <rFont val="Tahoma"/>
            <family val="2"/>
          </rPr>
          <t>2,000 caracteres incluido espacios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V6" authorId="0" shapeId="0" xr:uid="{50CDAF15-3B3C-46FB-94B3-DE6BF69C5799}">
      <text>
        <r>
          <rPr>
            <b/>
            <sz val="9"/>
            <color indexed="81"/>
            <rFont val="Tahoma"/>
            <family val="2"/>
          </rPr>
          <t>MYRIAM.LEON:</t>
        </r>
        <r>
          <rPr>
            <sz val="9"/>
            <color indexed="81"/>
            <rFont val="Tahoma"/>
            <family val="2"/>
          </rPr>
          <t xml:space="preserve">
2,000 caracteres incluido
 espacios</t>
        </r>
      </text>
    </comment>
  </commentList>
</comments>
</file>

<file path=xl/sharedStrings.xml><?xml version="1.0" encoding="utf-8"?>
<sst xmlns="http://schemas.openxmlformats.org/spreadsheetml/2006/main" count="406" uniqueCount="207">
  <si>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</si>
  <si>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</si>
  <si>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</si>
  <si>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</si>
  <si>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</si>
  <si>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</si>
  <si>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</si>
  <si>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</si>
  <si>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</si>
  <si>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</si>
  <si>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</si>
  <si>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</si>
  <si>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</si>
  <si>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</si>
  <si>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</si>
  <si>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</si>
  <si>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</si>
  <si>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</si>
  <si>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</si>
  <si>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</si>
  <si>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</si>
  <si>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</si>
  <si>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</si>
  <si>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</si>
  <si>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</si>
  <si>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</si>
  <si>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</si>
  <si>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</si>
  <si>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</si>
  <si>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</si>
  <si>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</si>
  <si>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</si>
  <si>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</si>
  <si>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</si>
  <si>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</si>
  <si>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</si>
  <si>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</si>
  <si>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</si>
  <si>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</si>
  <si>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</si>
  <si>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</si>
  <si>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</si>
  <si>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</si>
  <si>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</si>
  <si>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</si>
  <si>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</si>
  <si>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</si>
  <si>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</si>
  <si>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</si>
  <si>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</si>
  <si>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</si>
  <si>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</si>
  <si>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</si>
  <si>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</si>
  <si>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</si>
  <si>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</si>
  <si>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</si>
  <si>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</si>
  <si>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</si>
  <si>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</si>
  <si>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</si>
  <si>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</si>
  <si>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</si>
  <si>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</si>
  <si>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</si>
  <si>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</si>
  <si>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</si>
  <si>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</si>
  <si>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</si>
  <si>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</si>
  <si>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</si>
  <si>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</si>
  <si>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</si>
  <si>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</si>
  <si>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</si>
  <si>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</si>
  <si>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</si>
  <si>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</si>
  <si>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</si>
  <si>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</si>
  <si>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</si>
  <si>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</si>
  <si>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</si>
  <si>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</si>
  <si>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</si>
  <si>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</si>
  <si>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</si>
  <si>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</si>
  <si>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</si>
  <si>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</si>
  <si>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</si>
  <si>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</si>
  <si>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</si>
  <si>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</si>
  <si>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</si>
  <si>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</si>
  <si>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</si>
  <si>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</si>
  <si>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</si>
  <si>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</si>
  <si>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</si>
  <si>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</si>
  <si>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TOTAL RECURSOS VIGENCIA</t>
  </si>
  <si>
    <t>TOTAL MAGNITUD</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</si>
  <si>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</si>
  <si>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</si>
  <si>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</si>
  <si>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</si>
  <si>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</si>
  <si>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</si>
  <si>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</si>
  <si>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</si>
  <si>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</si>
  <si>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</si>
  <si>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</si>
  <si>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</si>
  <si>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</si>
  <si>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</si>
  <si>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</si>
  <si>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</si>
  <si>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</si>
  <si>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</si>
  <si>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</si>
  <si>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</si>
  <si>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</si>
  <si>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</si>
  <si>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</si>
  <si>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</si>
  <si>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</si>
  <si>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</si>
  <si>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</si>
  <si>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</si>
  <si>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</si>
  <si>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</si>
  <si>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</si>
  <si>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</si>
  <si>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</si>
  <si>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</si>
  <si>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</si>
  <si>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1030 - “GESTIÓN EFICIENTE CON EL USO Y APROPIACIÓN DE LAS TIC EN LA SDA"</t>
  </si>
  <si>
    <t xml:space="preserve">7 - Gobierno legítimo, fortalecimiento local y eficiencia </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</si>
  <si>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</si>
  <si>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</si>
  <si>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</si>
  <si>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</si>
  <si>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</si>
  <si>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</si>
  <si>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t>INTEGRACIÓN ENTRE LOS SISTEMAS DE INFORMACIÓN</t>
  </si>
  <si>
    <t>INCREMENTAR  30%  LA INTEGRACIÓN DE LOS SISTEMAS DE INFORMACIÓN</t>
  </si>
  <si>
    <t xml:space="preserve">Suma </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</si>
  <si>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</si>
  <si>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</si>
  <si>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</si>
  <si>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</si>
  <si>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</si>
  <si>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</si>
  <si>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185 - Fortalecimiento a la gestión pública efectiva y eficiente</t>
  </si>
  <si>
    <t>5, PONDERACIÓN HORIZONTAL AÑO: 2019</t>
  </si>
  <si>
    <t>INCREMENTAR EL 30% DE LA INTEGRACIÓN DE LOS SISTEMAS DE INFORMACIÓN</t>
  </si>
  <si>
    <t>DISPONER AL 100% LOS MECANISMOS DE TECNOLOGÍAS DE INFORMACIÓN REQUERIDOS POR LA SDA  PARA UNA ADECUADA IMPLEMENTACIÓN DE LAS LEYES 1474 DE 2011 Y 1712 DE 2014.</t>
  </si>
  <si>
    <t>RENOVAR EL 30%  INFRAESTRUCTURA TECNOLÓGICA Y DE COMUNICACIONES  PRIORIZADA</t>
  </si>
  <si>
    <t>X</t>
  </si>
  <si>
    <t>Entidad</t>
  </si>
  <si>
    <t>N/A</t>
  </si>
  <si>
    <t xml:space="preserve">DISTRITO CAPITAL </t>
  </si>
  <si>
    <t>N/D</t>
  </si>
  <si>
    <t>TODOS LOS GRUPOS</t>
  </si>
  <si>
    <t>NO IDENTIFICA GRU´POS ETNICOS</t>
  </si>
  <si>
    <t>1. DESARROLLAR Y REALIZAR AJUSTES Y/O NUEVAS FUNCIONALIDADES A LOS SISTEMAS DE INFORMACIÓN, ASÍ COMO EL FORTALECIMIENTO EN LOS MECANISMOS DE INTEGRACIÓN DE LOS MISMOS, DENTRO DEL PROCESO DE GESTIÓN DOCUMENTAL DE LA ENTIDAD</t>
  </si>
  <si>
    <t>2. SOPORTE, MANTENIMIENTOS Y ACTUALIZACIÓN DE HERRAMIENTAS INFORMÁTICAS</t>
  </si>
  <si>
    <t>3.DEFINIR, ACTUALIZAR, IMPLEMENTAR Y HACER SEGUIMIENTO A LOS PROCEDIMIENTOS DE TI NECESARIOS PARA APOYAR LA ESTRATEGIA, EL GOBIERNO Y LA GESTIÓN DE TI EN LA SDA</t>
  </si>
  <si>
    <t>4. DISEÑO E IMPLEMENTACIÓN DEL PLAN DE MEJORA CONTINUA DEL SGSI EN EL MARCO DEL MODELO DE SEGURIDAD Y PRIVACIDAD DE LA INFORMACIÓN</t>
  </si>
  <si>
    <t>5. GESTIONAR Y PUBLICAR DATOS EN FORMATO ABIERTO EN LAS PLATAFORMAS DISTRITAL Y NACIONAL, EN CUMPLIMIENTO DE LA LEY 1712 DE 2014</t>
  </si>
  <si>
    <t>6. INCREMENTAR Y MANTENER LAS CAPACIDADES DE INFRAESTRUCTURA Y LOS SERVICIOS TECNOLÓGICOS QUE INTERVIENEN EN LA CONTINUIDAD DE LOS SERVICIOS INSTITUCIONALES</t>
  </si>
  <si>
    <t>7, SEGUIMIENTO</t>
  </si>
  <si>
    <t>https://datosabiertos.bogota.gov.co/organization/sda
http://www.ambientebogota.gov.co/web/transparencia/inicio</t>
  </si>
  <si>
    <t xml:space="preserve">https://www.secretariadeambiente.gov.co/downloads/StormUser3.6SilviculturaProd/ 
https://www.secretariadeambiente.gov.co/stormWeb/
https://www.secretariadeambiente.gov.co/ventanillavirtual/app 
  https://www.secretariadeambiente.gov.co/forest/ </t>
  </si>
  <si>
    <t>,</t>
  </si>
  <si>
    <t>PROGR. ANUAL CORTE NOV</t>
  </si>
  <si>
    <t>NOV</t>
  </si>
  <si>
    <t>7, OBSERVACIONES AVANCE TRIMESTRE 4o DE 2019</t>
  </si>
  <si>
    <t>6, DESCRIPCIÓN DE LOS AVANCES Y LOGROS ALCANZADOS a 31 de Diciembre de 2019</t>
  </si>
  <si>
    <t>https://community.secop.gov.co/Public/Tendering/ContractNoticeManagement/Index?currentLanguage=es-CO&amp;Page=login&amp;Country=CO&amp;SkinName=CCE
* Procesos SDA-MC-20191420,  SDA-SI-20191377,SDA-SI-20191396</t>
  </si>
  <si>
    <t>11, DESCRIPCIÓN DE LOS AVANCES Y LOGROS ALCANZADOS a 31 de Diciembre de 2019</t>
  </si>
  <si>
    <t>Acceso de información espacial de la entidad a la comunidad en general.
Cumplir con la política de disposición, acceso y uso de la información por parte de la comunidad, academia, gremios/empresarios para la consultorías e investigación; disponibilidad de forma eficiente de una cadena de servicios de la entidad para la generación de los reportes ambientales, así como desarrollo tecnológico para el desarrollo de análisis espacial</t>
  </si>
  <si>
    <t>http://www.ambientebogota.gov.co/es/transparencia-y-acceso-a-informacion-publica</t>
  </si>
  <si>
    <t>https://drive.google.com/open?id=1BDTxzOXh4fp3UgVmlGtTSUM74xSoJ-Aq
 http://www.ambientebogota.gov.co/c/document_library/get_file?uuid=9e6d30d1-3981-4d1b-8a02-c3fe788216d3&amp;groupId=5716678
*Borrador del procedimiento de arquitectura empresarial.
*Seguimiento PETI - Septiembre de 2019</t>
  </si>
  <si>
    <t>Permite disponer a la ciudadanía información en línea y en formato accesible de los tramos sobre los cuales se representa el Indicador de calidad del agua WQI (Water Quality Index) como Excelente, Buena, Regular, Marginal y Pobre, en cada uno de los cuatro ríos principales dentro del perímetro urbano de la ciudad de Bogotá D.C
Brindar información oportuna a la ciudadanía con respecto a los mecanismos de contacto, información de interés, la estructura orgánica y talento humano, normativa que expide la entidad y/o que le aplica, así como la información relacionada a planeación, presupuestos, control interno, contratación, tramites y servicios e instrumentos de gestión pública en cumplimiento de la ley 1712 de 2014-Localización de las Estaciones Calidad del Aire en Bogotá</t>
  </si>
  <si>
    <t>• Identificación de dos nuevos datasets datos abiertos: Velocidad del Viento. Bogotá D.C., y área de ocupación público-prioritaria franja de adecuación
• Actualización en la plataforma Distrital datasets: - Localización del Inventario de Vallas de Bogotá Noviembre    
• Monitoreo en la plataforma Distrital y Nacional de los siguientes datos abiertos: 
-Localización del Inventario de Vallas de Bogotá:  Visitas: 483
-Vulnerabilidad Calidad del Agua: Visitas 39
-Vulnerabilidad Degradación del Suelo: Visitas 27
-Vulnerabilidad Poblacional: Visitas 34
-Vulnerabilidad Regulación Hídrica: Visitas 20
-Sitios de disposición final de RCD: Visitas 32
-Generador de Respel Hospitalario: Visitas 29
-Generador de Respel Industrial: Visitas 18  
- Generador de Residuos de Construcción y Demolición: Visitas 26
-Áreas Compatibles con Minería: Visitas 47
-Zonificación Reserva Thomas Van der Hammen: Visitas 56
-Zonificación Reserva Protectora Bosque Oriental de Bogotá: Visitas 49
- Concentración de Material Particulado {PM10}: Visitas 225
- Concentración de Material Particulado {PM2.5}: Visitas 212
- Ubicación Ronda Hidráulica: Visitas 81  
-Ubicación Áreas Protegidas POT: Visitas 103
-RFPP Cuenca Alta del Río Bogotá: Visitas 74   
-Registro de Activos de Información: Visitas 217
-Localización Parques Ecológicos Distritales: Visitas 112  
-Localización de las Estaciones Calidad del Aire en Bogotá: Visitas 219
-Índice de información Clasificada y Reservada: Visitas 141   
-Humedales (área): Visitas 50  
-Delimitación Corredor Ecológico Ronda: Visitas 192
-Cobertura vegetal en humedales: Visitas 73
-Caminatas Ecológicas: Visitas 32 
-Senderos de Interpretación Ambiental: Visitas 31
-Aulas Ambientales: Visitas 21
-Zona de manejo y preservación ambiental: Visitas 68
-Tamo WQI: Visitas 22
-Páramo Cruz Verde Sumapaz. Bogotá D.C: Visitas 27
-Retamo Espinoso Urbano Rural Bogotá, D.C.: Visitas 4
-Temperatura media superficial: Visitas 50
-Ozono: Visitas 35
-Precipitación: Visitas 38</t>
  </si>
  <si>
    <t>Ofrecer disponibilidad, seguridad y soporte tecnológico a los servicios que demanda o consulta la ciudadanía, mediante el monitoreo y mejoras permanente de todas las aplicaciones y servicios que ofrece la entidad, así como la renovación de la infraestructura tecnológica para garantizar conectividad a los usuarios y protección de los activos de la información de la SDA</t>
  </si>
  <si>
    <t>• En lo avanzado del 4 trimestre se publicaron 8 nuevos conjuntos de datasets (datos abiertos) que son: precipitación. Bogotá D.C, ozono. Bogotá, temperatura media superficial Bogotá D.C, tramo WQI, retamo espinoso, páramo Cruz Verde Sumapaz, velocidad del viento Bogotá D.C. y área de ocupación público-prioritaria franja de adecuación, llegando a un acumulado en el cuatrienio de 36 datasets de los cuales 25 corresponden a la vigencia 2019
• Monitoreo en la plataforma Distrital y Nacional de los siguientes datos abiertos: 
-Localización del Inventario de Vallas de Bogotá:  Visitas: 483
-Vulnerabilidad Calidad del Agua: Visitas 39
-Vulnerabilidad Degradación del Suelo: Visitas 27
-Vulnerabilidad Poblacional: Visitas 34
-Vulnerabilidad Regulación Hídrica: Visitas 20
-Sitios de disposición final de RCD: Visitas 32
-Generador de Respel Hospitalario: Visitas 29
-Generador de Respel Industrial: Visitas 18  
- Generador de Residuos de Construcción y Demolición: Visitas 26
-Áreas Compatibles con Minería: Visitas 47
-Zonificación Reserva Thomas Van der Hammen: Visitas 56
-Zonificación Reserva Protectora Bosque Oriental de Bogotá: Visitas 49
- Concentración de Material Particulado {PM10}: Visitas 225
- Concentración de Material Particulado {PM2.5}: Visitas 212
- Ubicación Ronda Hidráulica: Visitas 81  
-Ubicación Áreas Protegidas POT: Visitas 103
-RFPP Cuenca Alta del Río Bogotá: Visitas 74   
-Registro de Activos de Información: Visitas 217
-Localización Parques Ecológicos Distritales: Visitas 112  
-Localización de las Estaciones Calidad del Aire en Bogotá: Visitas 219
-Índice de información Clasificada y Reservada: Visitas 141   
-Humedales (área): Visitas 50  
-Delimitación Corredor Ecológico Ronda: Visitas 192
-Cobertura vegetal en humedales: Visitas 73
-Caminatas Ecológicas: Visitas 32 
-Senderos de Interpretación Ambiental: Visitas 31
-Aulas Ambientales: Visitas 21
-Zona de manejo y preservación ambiental: Visitas 68
-Tamo WQI: Visitas 22
-Páramo Cruz Verde Sumapaz. Bogotá D.C: Visitas 27
-Retamo Espinoso Urbano Rural Bogotá, D.C.: Visitas 4
-Temperatura media superficial: Visitas 50
-Ozono: Visitas 35
-Precipitación: Visitas 38
• Se publicó toda la información solicitada por las dependencias: relacionada con la ley 1712 de transparencia y acceso a la información.</t>
  </si>
  <si>
    <t>Se realizaron tareas de administración, afinación y mantenimiento sobre todo lo relacionado con las bases de datos Oracle, se desplegó ambiente de pruebas para migración de las bases de datos 11G a 12C para su análisis, se terminó la estructuración del catálogo de entidades de negocio y la estructura del catálogo de componentes de Información de acuerdo con las guías establecidas por el Marco de Referencia de Arquitectura Empresarial (MRAE) del MinTIC
SIPSE: Se desarrolló ventana maestra para reasignación de procesos. Se modificó la solicitud de anulación para que cambie de manera automática las opciones al momento de crear la solicitud.
Bases de datos: Se desplegó ambiente de pruebas para migración de las bases de datos 11G a 12C, se terminó la estructuración del catálogo de entidades de negocio y la estructura del catálogo de componentes de Información de acuerdo con lo establecido por el Marco de Referencia de Arquitectura Empresarial (MRAE) del MinTIC.
Gestión Documental: se modificaron y crearon procesos: Reubicación de expedientes, devolución de préstamos, entrega de documentos y expedientes al archivo, préstamo y renovación de carpetas de expedientes, asociación de radicados, Copiar o mover y Reclasificar en TRD.
Si_capital: Se ajustaron los aplicativos a los diferentes requerimientos que hizo Secretaria de Hacienda con el tema de BogData</t>
  </si>
  <si>
    <t>Actualización PETI 2017-2020 y aprobación por parte del comité Institucional de Gestión y Desempeño.
Implementación de mecanismos de gestión electrónica de documentos en sistemas de información 
Formulación de nuevos procedimientos: uso y apropiación para TI, y para la  gestión de: incidentes, capacidad, proveedores y Arquitectura Empresarial -AE, así como  guías de gestión  para : conocimiento,  Acuerdos de Niveles de Servicios - ANS y catálogo de servicios.
Revisión y actualización de procedimientos de mantenimiento de aplicativos, manejo y control de registros magnéticos, actualización de la información y servicios geográficos, mantenimiento de hardware, asesoramiento y aprobación de los productos geográficos, gestión de la información geográfica institucional, gestión de requerimientos TI 
Construcción de artefactos del Marco de Referencia de AE-MRAE para los dominios: información, sistemas de información y servicios tecnológicos.
Mejoramiento de calidad en la prestación de servicios por parte de terceros a través de ANS.
Actualización del plan de mantenimiento preventivo de la infraestructura de TI.
Desarrolló de fase de Implementación de controles del Anexo A de la norma ISO 27001: 2013.
Adopción del modelo de seguridad y privacidad de la información MSPI el cual se encuentra en transición hacia administrado.
Construcción de Indicadores de gestión de seguridad y privacidad y del Plan de Sensibilización del SGSI 2019
Implementación de herramientas: Antivirus nueva Generación con EDR, TENABLE, SIEM, MDM, SANDBOX para control en gestión de la información e identificación de manera preventiva los riesgos asociados, así como la configuración del monitoreo de Bases de Datos Oracle para el SIEM Q-Radar
Centralización y gestión a través de la Mesa de Servicio de incidentes y requerimientos asociados a seguridad de la información.
Seguimiento a la implementación del componente de Seguridad de la Información para el reporte de FURAG.
Levantamiento de Activos de Información, para la SDA</t>
  </si>
  <si>
    <t xml:space="preserve">Se ha mejorado la gestión tecnológica en la Entidad y por ende, los servicios ofrecidos a los ciudadanos, mediante la adopción de estándares y buenas prácticas para la gestión de la información, a través de la actualización y estructuración de políticas y procedimientos de TI, el diseño y mantenimiento de artefactos para el cierre de brechas en los dominios de Información Sistemas de Información y Servicios Tecnológicos, así como las condiciones de calidad y seguridad de los servicios digitales.
</t>
  </si>
  <si>
    <t>•	Se obtiene y analiza el reporte del SANDBOX del mes de Noviembre del 2019 en donde se evidencio amenazas detectada de Malware = 3. Se realiza las acciones de encapsulamiento en la caja de arena y se toma las acciones de cuarentena y erradicación pertinentes de Malware.
•	De acuerdo con la solicitud de Control Interno de la SDA se envía el documento de Seguimiento especial seguridad de la información NTC-ISO/IEC 27001:2013 
•	Se estudian y analizan nuevas herramientas tecnológicas de última generación en seguridad de la información. Conclusiones sobre las herramientas estudiadas.
•	Se realiza la atención por mesa de Servicio de los eventos e incidentes y requerimientos de seguridad de la información reportados en el mes de Noviembre del 2019</t>
  </si>
  <si>
    <t>Se construyó un micrositio WEB para la ley de transparencia y acceso a información pública, de acuerdo con lo establecido en la resolución MINTICS 3564 del 31 de diciembre de 2015, la ley 1712 de 2014 y decreto 103 de 2015. 
Se implementaron mecanismos de protección web aplication firewall (WAF), para reducir el riesgo de sufrir un ataque a los portales web de la entidad por parte de cibercriminales impulsando el uso de la información a través de mecanismos sencillos, confiables y seguros, para el entendimiento, análisis y aprovechamiento de la información por parte de los grupos de interés. Lo anterior, dando cumplimiento de la ley 1712 de 2014 en lo referente a la publicación de los trámites y servicios que brinda la entidad con el objeto de adelantar acciones de racionalización o simplificación bajo los criterios de automatización, costos asociados, requisitos, entre otros. 
Se implementó un mecanismo de TI que permite la publicación en línea de la normativa de carácter general automáticamente en el Boletín Legal Ambiental una vez se firme en FOREST en cumplimiento del item normativa (normativa territorial) establecido en la ley 1712 de 2014. 
Se implementó un mecanismo de TI que permite realizar la notificación de los documentos de control disciplinario teniendo en cuenta que son documentos que no se encuentran automatizados en el sistema de gestión documental, promoviendo la transparencia y acceso a la información pública. 
Se desarrolló un mecanismo de TI que permite visualizar los actos administrativos de aprobaciones y no aprobaciones de los planes de contingencia para actividades y/o establecimientos que almacenen combustibles líquidos derivados del petróleo en el distrito capital, generados durante el segundo semestre de 2016 a primer semestre de 2019. 
Se diseñó y formuló un mecanismo de TI tipo encuesta online de percepción de la ley 1712 de 2014 en la sección de transparencia</t>
  </si>
  <si>
    <t>La construcción del micrositio WEB para la ley de transparencia y acceso a información pública, recoge los lineamientos para la garantía del derecho fundamental de Acceso a la Información pública regulado por la Ley 1712 de 2014 y el Decreto Reglamentario 1081 de 2015, en este sentido, la ciudadanía podrá acceder a la información pública en posesión o bajo el control de la Secretaría Distrital de Ambiente de manera gratuita y de forma amigable y organizada.  Se mejora la interacción entre la ciudadanía y la entidad a través de mecanismos confiables, seguros y amigables. Mediante la adopción de mecanismos seguros por parte de las Entidades del Estado se busca contribuir al incremento de la transparencia en la Gestión Pública, promoviendo el uso de las mejores prácticas de seguridad de la información como base de la aplicación del concepto de Seguridad Digital. 
Con la implementación de este instrumento es posible recopilar la información que permita hacer un análisis de la percepción ciudadana sobre la transparencia y acceso a la información a través de un formulario que permita tomar decisiones por parte de la administración distrital</t>
  </si>
  <si>
    <r>
      <t xml:space="preserve">•	</t>
    </r>
    <r>
      <rPr>
        <b/>
        <sz val="10"/>
        <rFont val="Calibri"/>
        <family val="2"/>
        <scheme val="minor"/>
      </rPr>
      <t>ONTRACK</t>
    </r>
    <r>
      <rPr>
        <sz val="10"/>
        <rFont val="Calibri"/>
        <family val="2"/>
        <scheme val="minor"/>
      </rPr>
      <t xml:space="preserve">:A 31 de diciembre de 2019 se han realizado ajustes a 43 formularios y se han desarrollado 15 formularios nuevos,   contando con 68 formularios disponibles, para apoyar el recaudo de información en línea, obtenido en las visitas técnicas de la SDA 
•	</t>
    </r>
    <r>
      <rPr>
        <b/>
        <sz val="10"/>
        <rFont val="Calibri"/>
        <family val="2"/>
        <scheme val="minor"/>
      </rPr>
      <t>SISTEMA DE INFORMACION GEOGRAFICA</t>
    </r>
    <r>
      <rPr>
        <sz val="10"/>
        <rFont val="Calibri"/>
        <family val="2"/>
        <scheme val="minor"/>
      </rPr>
      <t xml:space="preserve">. Migración de la Base de Datos Institucional GIS 15 (originalmente sobre Oracle) a la nueva GIS 16, implementada sobre software libre GIS 16 (BD PostgreSQL – PostGIS), y aplicación de geoservicios implementada con características de código abierto.
•	</t>
    </r>
    <r>
      <rPr>
        <b/>
        <sz val="10"/>
        <rFont val="Calibri"/>
        <family val="2"/>
        <scheme val="minor"/>
      </rPr>
      <t>VGA.VISOR GEOGRÁFICO AMBIENTAL</t>
    </r>
    <r>
      <rPr>
        <sz val="10"/>
        <rFont val="Calibri"/>
        <family val="2"/>
        <scheme val="minor"/>
      </rPr>
      <t xml:space="preserve"> Se implementó interfaz gráfica del sistema de información geográfica de la SDA, difusión de más de 40 capas de información temática, permitiendo su acceso de despliegue e interacción en el VGA, así como de datos abiertos.
•	</t>
    </r>
    <r>
      <rPr>
        <b/>
        <sz val="10"/>
        <rFont val="Calibri"/>
        <family val="2"/>
        <scheme val="minor"/>
      </rPr>
      <t>SIPSE</t>
    </r>
    <r>
      <rPr>
        <sz val="10"/>
        <rFont val="Calibri"/>
        <family val="2"/>
        <scheme val="minor"/>
      </rPr>
      <t xml:space="preserve">: Se desarrolló ventana maestra para reasignación de procesos. Se modificó la solicitud de anulación para que cambie de manera automática las opciones al momento de crear la solicitud.
•	</t>
    </r>
    <r>
      <rPr>
        <b/>
        <sz val="10"/>
        <rFont val="Calibri"/>
        <family val="2"/>
        <scheme val="minor"/>
      </rPr>
      <t>Gestión Documental</t>
    </r>
    <r>
      <rPr>
        <sz val="10"/>
        <rFont val="Calibri"/>
        <family val="2"/>
        <scheme val="minor"/>
      </rPr>
      <t xml:space="preserve">: se modificaron y crearon procesos: Reubicación de expedientes, devolución de préstamos, entrega de documentos y expedientes al archivo, préstamo y renovación de carpetas de expedientes, asociación de radicados, Copiar o mover y Reclasificar en TRD
•	</t>
    </r>
    <r>
      <rPr>
        <b/>
        <sz val="10"/>
        <rFont val="Calibri"/>
        <family val="2"/>
        <scheme val="minor"/>
      </rPr>
      <t>Bases de datos</t>
    </r>
    <r>
      <rPr>
        <sz val="10"/>
        <rFont val="Calibri"/>
        <family val="2"/>
        <scheme val="minor"/>
      </rPr>
      <t xml:space="preserve">: Se desplegó ambiente de pruebas para migración de las bases de datos 11G a 12C, se terminó la estructuración del catálogo de entidades de negocio y la estructura del catálogo de componentes de Información de acuerdo con lo establecido por el Marco de Referencia de Arquitectura Empresarial (MRAE) del MinTIC.
•	</t>
    </r>
    <r>
      <rPr>
        <b/>
        <sz val="10"/>
        <rFont val="Calibri"/>
        <family val="2"/>
        <scheme val="minor"/>
      </rPr>
      <t>FOREST:</t>
    </r>
    <r>
      <rPr>
        <sz val="10"/>
        <rFont val="Calibri"/>
        <family val="2"/>
        <scheme val="minor"/>
      </rPr>
      <t xml:space="preserve"> Se desarrollaron procedimientos para: *el trámite de establecimientos que almacenan, distribuyen combustibles líquidos y/o movilicen aceites usados, *Permiso o autorización para aprovechamiento forestal de árboles, *Control y seguimiento a las actividades silviculturales, *Evaluación y control a gestores de residuos hospitalarios, *Notificaciones se pasó de versión 3x a 4x. 
•	</t>
    </r>
    <r>
      <rPr>
        <b/>
        <sz val="10"/>
        <rFont val="Calibri"/>
        <family val="2"/>
        <scheme val="minor"/>
      </rPr>
      <t>Nuevos trámites en línea</t>
    </r>
    <r>
      <rPr>
        <sz val="10"/>
        <rFont val="Calibri"/>
        <family val="2"/>
        <scheme val="minor"/>
      </rPr>
      <t xml:space="preserve">: Control y Seguimiento a las Actividades Silviculturales, evaluación y control a gestores de residuos hospitalarios
•	Web service: para intercambio de información de Forest SIIPEV (sistema integrado de Publicidad Exterior Visual).
•	</t>
    </r>
    <r>
      <rPr>
        <b/>
        <sz val="10"/>
        <rFont val="Calibri"/>
        <family val="2"/>
        <scheme val="minor"/>
      </rPr>
      <t>Si_capital</t>
    </r>
    <r>
      <rPr>
        <sz val="10"/>
        <rFont val="Calibri"/>
        <family val="2"/>
        <scheme val="minor"/>
      </rPr>
      <t>: Se ajustaron los aplicativos a los diferentes requerimientos que hizo Secretaria de Hacienda con el tema de BogData</t>
    </r>
  </si>
  <si>
    <t>ONTRACK. A 31 de diciembre de 2019 se han realizado ajustes a 43 formularios y se han desarrollado 15 formularios nuevos,   contando con 68 formularios disponibles, para apoyar el recaudo de información en línea, obtenido en las visitas técnicas de la SDA y su integración con el SI. FOREST: 12 por escenario 4x (ruido, fuentes fijas, ftes móviles, CDA´S, hospitalarios, llantas y aguas subterráneas), 11 por escenario 1b (fuentes móviles, cuencas, hidrocarburos y minería), 18 por numeración fauna, aguas subterráneas, suelos y cuencas, y 16 que se encuentran en proceso de implementación (PEV, RCD, PIGA Y FLORA) 
SISTEMA DE INFORMACION GEOGRAFICA. Migración de la Base de Datos Institucional GIS 15 (originalmente sobre Oracle) a la nueva GIS 16, implementada sobre software libre GIS 16 (BD PostgreSQL – PostGIS), aplicación de geoservicios implementada con características de código abierto garantizando la interoperabilidad y ampliación en la oferta de servicios geográficos.
VGA.VISOR GEOGRÁFICO AMBIENTAL Se implementó interfaz gráfica del sistema de información geográfica de la SDA, difusión de más de 40 capas de información temática, permitiendo su acceso de despliegue e interacción en el VGA, así como de datos abiertos.
FOREST: Se desarrollaron procedimientos para: *el trámite de establecimientos que almacenan, distribuyen combustibles líquidos y/o movilicen aceites usados, *Permiso o autorización para aprovechamiento forestal de árboles, *Control y seguimiento a las actividades silviculturales, *Evaluación y control a gestores de residuos hospitalarios, *Notificaciones se pasó de versión 3x a 4x. 
Nuevos trámites en línea: Control y Seguimiento a las Actividades Silviculturales, evaluación y control a gestores de residuos hospitalarios
Web service: para intercambio de información de Forest SIIPEV (sistema integrado de Publicidad Exterior Visual).</t>
  </si>
  <si>
    <t>•	Actualización del PETI  .
•	Adopción del proceso de la Arquitectura Empresarial-AE para la Entidad. Se ajustó propuesta de procedimientos de Arquitectura Empresarial para formalización en el Sistema de Gestión de Calidad de la entidad.
•	Adopción e implementación de las políticas de TI, así como políticas de seguridad que se encuentran en el SGSI.
•	Centralización y sistematización de conceptos de viabilidad para los proyectos o iniciativas TI.
•	•	Establecimiento de indicadores para seguimiento al PETI en el Sistema de Gestión de Calidad de la entidad. Se está implementando una nueva metodología de trabajo con participación de las áreas responsables de proyectos de inversión que ejecutan recursos en actividades con componente TI,  para permitir un  seguimiento y reporte más efectivo a los indicadores establecidos.
•	Implementación de un repositorio con el catálogo de contratos y copia digital de los mismos.
•	Adopción del lenguaje común de intercambio de información cumpliendo los lineamientos de MinTIC, obteniendo certificación Nivel 2.
•	Establecimiento de Acuerdos de Niveles de Servicios-ANS con terceros para los sistemas de información de la entidad. 
•	Actualización del plan de mantenimiento preventivo de la infraestructura de TI.
•	Creación del procedimiento de uso y apropiación para TI, gestión de incidentes, gestión de la capacidad, gestión de proveedores y arquitectura empresarial y nuevas guías de gestión de conocimiento, gestión de ANS y gestión de catálogo de servicios.
•	Revisión y actualización de procedimientos de mantenimiento de aplicativos, manejo y control de registros magnéticos (Gestión de copias de seguridad), actualización de la información y servicios geográficos, mantenimiento de Hardware, asesoramiento y aprobación de los productos geográficos generados por desarrolladores externos, gestión de la información geográfica temática institucional, gestión de requerimientos de TI.</t>
  </si>
  <si>
    <t>Las actividades realizadas en lo corrido del cuatrienio están enmarcadas en los siguientes aspectos:
Implementación de una nueva herramienta de Mesa de Servicio de Aranda, como único medio de solicitudes y requerimientos en temas de tecnología, para los cuales se adquirieron los siguientes módulos: 
- AQM, Módulo para la generación de reportes
- AAM, Módulo de Inventario
- Service Desk, Gestión de Solicitudes
- ASS (Generación de artículos de la base de conocimiento) 
A través de la Mesa de Servicios – Aranda, fueron solucionados en la vigencia 2019 el 99,90% del total de los casos registrados en dicha herramienta. (*Se monitorearon todos los servicios de misión crítica, que se encuentran en operación tanto en el datacenter de la ETB así como en el datacenter de la SDA a través de la herramienta CACTI  el cual nos permite medir en tiempo real los servicios que se encuentran operando.
Configuración de un nuevo proyecto llamado Gestión de Solicitudes, el cual tiene como propósito recepcionar las propuestas e iniciativas de tecnología a través de un documento electrónico donde se aprueba o se rechazan dichas solicitudes dentro de la Mesa de Servicio, estas se realizaban anteriormente a través del comité de TIC´s.
En materia de Infraestructura de Almacenamiento se adquirieron dos storwize V3700 con sus respectivas expansiones para el datacenter de la SDA y de la ETB, con 3 expansiones para cada uno de los Storage utilizados, para el almacenamiento del aplicativo misional Forest y máquinas virtuales de VMWARE y HYPERV.
Adquisición de servidores físicos para realizar restauración de las copias virtuales que se realizan de la herramienta de Veritas, adquisición necesaria para completar el ciclo del procedimiento PA03-PR05 (Manejo y Control de Registros Magnéticos Backups) con el que cuenta en la actualidad la Entidad.
Se realizó la implementación y renovación de la red inalámbrica para la sede principal, así como la sede alterna de la Entidad. Este servicio fue adquirido con el propósito de ofrecer a todos los funcionarios y contratistas una mayor cobertura de red WIFI teniendo en cuenta que el presente año la entidad amplio una nueva sede alterna y adecuo nuevos puestos de trabajo para los servidores de la SDA.
Se realizó la adquisición de la herramienta de PROJECt con el fin de realizar el seguimiento a los proyectos de inversión.</t>
  </si>
  <si>
    <t>* Para el presente periodo se realizó la activación del licenciamiento de la Licencia de Nagios el cual sirve como fuente para realizar el monitoreo de todos los servicios misionales que se encuentran en producción.
* Adquisición de servidores físicos para realizar restauración de las copias virtuales que se realizan de la herramienta de Veritas, adquisición necesaria para completar el ciclo del procedimiento PA03-PR05 (Manejo y Control de Registros Magnéticos Backups) con el que cuenta en la actualidad la Entidad.
* Se realizó la implementación y renovación de la red inalámbrica para la sede principal, así como la sede alterna de la Entidad. Este servicio fue adquirido con el propósito de ofrecer a todos los funcionarios y contratistas una mayor cobertura de red WIFI teniendo en cuenta que el presente año la entidad amplia una nueva sede alterna y adecuo nuevos puestos de trabajo para los servidores de la SDA.
*A través de la Mesa de Servicios – Aranda, fueron solucionados en la vigencia 2019 el 99,90% del total de los casos registrados en dicha herramienta. De 33,795 casos generados se atendieron 33,829.</t>
  </si>
  <si>
    <t>31.68</t>
  </si>
  <si>
    <r>
      <t xml:space="preserve">En el </t>
    </r>
    <r>
      <rPr>
        <sz val="10"/>
        <color rgb="FF7030A0"/>
        <rFont val="Calibri"/>
        <family val="2"/>
        <scheme val="minor"/>
      </rPr>
      <t>primer semeste</t>
    </r>
    <r>
      <rPr>
        <sz val="10"/>
        <rFont val="Calibri"/>
        <family val="2"/>
        <scheme val="minor"/>
      </rPr>
      <t xml:space="preserve"> se recibiran los productos y servicios en proceso de entrega. 
Comenzar al inicio de la vigencia con los trámites respectivos en los procesos contractuales con el fin de evitar las posibles demoras que se presenten en las diferentes estaciones y de esta forma evitar que pasen a reservas en la siguiente vigencia.
Reprogramar la contratación del ODA en la vigencia 2020.</t>
    </r>
  </si>
  <si>
    <r>
      <t>La meta presenta retrasos por: *procesos que se firmaron en el mes de diciembre de 2019 y cuyas entregas de productos se realizarán en el año 2020. * Proceso (</t>
    </r>
    <r>
      <rPr>
        <sz val="10"/>
        <color rgb="FF7030A0"/>
        <rFont val="Calibri"/>
        <family val="2"/>
        <scheme val="minor"/>
      </rPr>
      <t>ODA</t>
    </r>
    <r>
      <rPr>
        <sz val="10"/>
        <rFont val="Calibri"/>
        <family val="2"/>
        <scheme val="minor"/>
      </rPr>
      <t xml:space="preserve">) que no fue adjudicado porque el proveedor no subsanó la propuesta y en consecuencia no cumplió con los requisitos mínimos exigidos en el pliego de condiciones. </t>
    </r>
  </si>
  <si>
    <t>En la ejecución del proyecto  se presentaron  los siguientes retrasos que impactan la Meta Plan de Desarrollo: *Procesos que se firmaron en el mes de diciembre de 2019 y cuyas entregas de productos se realizarán en el año 2020. *Proceso (ODA)  no adjudicado porque el proveedor no subsanó la propuesta y en consecuencia no cumplió con los requisitos mínimos exigidos en el pliego de condiciones. 
La anteriror expuesto en cuanto a ejecución presupuestal,  no permitió el cumplimiento optimo de la meta Plan de Desarrollo.</t>
  </si>
  <si>
    <t>En el primer semestre de 2020 se recibiran los productos y servicios en proceso de entrega. 
Comenzar al inicio de la vigencia con los trámites respectivos en los procesos contractuales con el fin de evitar las posibles demoras que se presenten en las diferentes estaciones y de esta forma evitar que pasen a reservas en la siguiente vigencia.
Reprogramar la contratación del ODA en la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</si>
</sst>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0.0%"/>
    <numFmt numFmtId="171" formatCode="_ * #,##0_ ;_ * \-#,##0_ ;_ * &quot;-&quot;??_ ;_ @_ "/>
    <numFmt numFmtId="172" formatCode="_(&quot;$&quot;* #,##0.00_);_(&quot;$&quot;* \(#,##0.00\);_(&quot;$&quot;* &quot;-&quot;??_);_(@_)"/>
    <numFmt numFmtId="173" formatCode="_-* #,##0\ _€_-;\-* #,##0\ _€_-;_-* &quot;-&quot;??\ _€_-;_-@_-"/>
    <numFmt numFmtId="174" formatCode="_(* #,##0_);_(* \(#,##0\);_(* &quot;-&quot;??_);_(@_)"/>
    <numFmt numFmtId="175" formatCode="0.0000%"/>
    <numFmt numFmtId="176" formatCode="_-* #,##0.000_-;\-* #,##0.000_-;_-* &quot;-&quot;_-;_-@_-"/>
  </numFmts>
  <fonts count="5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b/>
      <sz val="9"/>
      <color theme="1"/>
      <name val="Arial"/>
      <family val="2"/>
    </font>
    <font>
      <sz val="10"/>
      <color theme="1"/>
      <name val="Arial"/>
      <family val="2"/>
    </font>
    <font>
      <sz val="11"/>
      <color rgb="FF000000"/>
      <name val="Arial"/>
      <family val="2"/>
    </font>
    <font>
      <sz val="11"/>
      <name val="Calibri"/>
      <family val="2"/>
    </font>
    <font>
      <sz val="10"/>
      <name val="Calibri"/>
      <family val="2"/>
    </font>
    <font>
      <sz val="9"/>
      <name val="Calibri"/>
      <family val="2"/>
      <scheme val="minor"/>
    </font>
    <font>
      <sz val="9"/>
      <color indexed="81"/>
      <name val="Tahoma"/>
      <family val="2"/>
    </font>
    <font>
      <sz val="12"/>
      <color indexed="81"/>
      <name val="Tahoma"/>
      <family val="2"/>
    </font>
    <font>
      <sz val="8"/>
      <color rgb="FF000000"/>
      <name val="Arial"/>
      <family val="2"/>
    </font>
    <font>
      <u/>
      <sz val="11"/>
      <color theme="10"/>
      <name val="Calibri"/>
      <family val="2"/>
      <scheme val="minor"/>
    </font>
    <font>
      <u/>
      <sz val="11"/>
      <name val="Calibri"/>
      <family val="2"/>
      <scheme val="minor"/>
    </font>
    <font>
      <sz val="10"/>
      <name val="Calibri"/>
      <family val="2"/>
      <scheme val="minor"/>
    </font>
    <font>
      <b/>
      <sz val="10"/>
      <name val="Calibri"/>
      <family val="2"/>
      <scheme val="minor"/>
    </font>
    <font>
      <sz val="8"/>
      <name val="Calibri"/>
      <family val="2"/>
      <scheme val="minor"/>
    </font>
    <font>
      <sz val="10"/>
      <color rgb="FF7030A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theme="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29">
    <xf numFmtId="0" fontId="0" fillId="0" borderId="0"/>
    <xf numFmtId="169" fontId="8"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1" fontId="4" fillId="0" borderId="0" applyFont="0" applyFill="0" applyBorder="0" applyAlignment="0" applyProtection="0"/>
    <xf numFmtId="164" fontId="21" fillId="0" borderId="0" applyFont="0" applyFill="0" applyBorder="0" applyAlignment="0" applyProtection="0"/>
    <xf numFmtId="172" fontId="12"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41" fontId="21" fillId="0" borderId="0" applyFont="0" applyFill="0" applyBorder="0" applyAlignment="0" applyProtection="0"/>
    <xf numFmtId="0" fontId="52" fillId="0" borderId="0" applyNumberFormat="0" applyFill="0" applyBorder="0" applyAlignment="0" applyProtection="0"/>
  </cellStyleXfs>
  <cellXfs count="495">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1" fillId="2" borderId="0" xfId="16" applyFont="1"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applyFill="1"/>
    <xf numFmtId="0" fontId="4" fillId="3" borderId="0" xfId="16" applyFill="1" applyAlignment="1">
      <alignment vertical="center"/>
    </xf>
    <xf numFmtId="0" fontId="0" fillId="0" borderId="0" xfId="0" applyFill="1" applyAlignment="1">
      <alignment horizontal="center"/>
    </xf>
    <xf numFmtId="3" fontId="17" fillId="3" borderId="1" xfId="10" applyNumberFormat="1" applyFont="1" applyFill="1" applyBorder="1" applyAlignment="1">
      <alignment horizontal="center" vertical="center" wrapText="1"/>
    </xf>
    <xf numFmtId="3" fontId="17" fillId="3" borderId="5" xfId="10" applyNumberFormat="1" applyFont="1" applyFill="1" applyBorder="1" applyAlignment="1">
      <alignment horizontal="center" vertical="center" wrapText="1"/>
    </xf>
    <xf numFmtId="0" fontId="26" fillId="0" borderId="0" xfId="0" applyFont="1" applyFill="1" applyAlignment="1">
      <alignment horizontal="center" vertical="center"/>
    </xf>
    <xf numFmtId="0" fontId="5" fillId="3" borderId="0" xfId="0" applyFont="1" applyFill="1" applyBorder="1" applyAlignment="1">
      <alignment horizontal="center" vertical="center" wrapText="1"/>
    </xf>
    <xf numFmtId="0" fontId="27" fillId="3" borderId="0" xfId="0" applyFont="1" applyFill="1" applyBorder="1"/>
    <xf numFmtId="0" fontId="0" fillId="4" borderId="0" xfId="0" applyFill="1"/>
    <xf numFmtId="0" fontId="0" fillId="5" borderId="0" xfId="0" applyFill="1"/>
    <xf numFmtId="0" fontId="29" fillId="3" borderId="0" xfId="16" applyFont="1" applyFill="1" applyBorder="1" applyProtection="1">
      <protection locked="0"/>
    </xf>
    <xf numFmtId="0" fontId="0" fillId="3" borderId="0" xfId="0" applyFill="1" applyBorder="1"/>
    <xf numFmtId="0" fontId="30" fillId="3" borderId="0" xfId="16" applyFont="1" applyFill="1" applyBorder="1" applyAlignment="1" applyProtection="1">
      <alignment horizontal="center"/>
      <protection locked="0"/>
    </xf>
    <xf numFmtId="0" fontId="31" fillId="3" borderId="0" xfId="16" applyFont="1" applyFill="1" applyBorder="1" applyProtection="1">
      <protection locked="0"/>
    </xf>
    <xf numFmtId="3" fontId="16" fillId="0" borderId="1" xfId="0" applyNumberFormat="1" applyFont="1" applyFill="1" applyBorder="1" applyAlignment="1">
      <alignment horizontal="center" vertical="center" wrapText="1"/>
    </xf>
    <xf numFmtId="0" fontId="33" fillId="0" borderId="0" xfId="0" applyFont="1" applyFill="1"/>
    <xf numFmtId="0" fontId="35" fillId="0" borderId="0" xfId="0" applyFont="1" applyFill="1"/>
    <xf numFmtId="0" fontId="5" fillId="5" borderId="8"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5" fillId="5" borderId="5"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5" fillId="5" borderId="3" xfId="0"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14" fillId="5" borderId="4" xfId="16" applyFont="1" applyFill="1" applyBorder="1" applyAlignment="1">
      <alignment horizontal="center" vertical="center" textRotation="90" wrapText="1"/>
    </xf>
    <xf numFmtId="170" fontId="23" fillId="5" borderId="5" xfId="0" applyNumberFormat="1" applyFont="1" applyFill="1" applyBorder="1" applyAlignment="1">
      <alignment vertical="center"/>
    </xf>
    <xf numFmtId="170" fontId="23" fillId="5" borderId="3" xfId="0" applyNumberFormat="1" applyFont="1" applyFill="1" applyBorder="1" applyAlignment="1">
      <alignment vertical="center"/>
    </xf>
    <xf numFmtId="170" fontId="23" fillId="6" borderId="1" xfId="0" applyNumberFormat="1" applyFont="1" applyFill="1" applyBorder="1" applyAlignment="1">
      <alignment vertical="center"/>
    </xf>
    <xf numFmtId="170" fontId="23" fillId="6" borderId="4" xfId="0" applyNumberFormat="1" applyFont="1" applyFill="1" applyBorder="1" applyAlignment="1">
      <alignment vertical="center"/>
    </xf>
    <xf numFmtId="0" fontId="14" fillId="5" borderId="4" xfId="19" applyFont="1" applyFill="1" applyBorder="1" applyAlignment="1">
      <alignment horizontal="center" vertical="center" wrapText="1"/>
    </xf>
    <xf numFmtId="0" fontId="14" fillId="5" borderId="4" xfId="19" applyFont="1" applyFill="1" applyBorder="1" applyAlignment="1">
      <alignment horizontal="center" vertical="center"/>
    </xf>
    <xf numFmtId="0" fontId="14" fillId="5" borderId="12" xfId="19" applyFont="1" applyFill="1" applyBorder="1" applyAlignment="1">
      <alignment horizontal="center" vertical="center" wrapText="1"/>
    </xf>
    <xf numFmtId="0" fontId="14" fillId="5" borderId="39" xfId="19" applyFont="1" applyFill="1" applyBorder="1" applyAlignment="1">
      <alignment horizontal="center" vertical="center" wrapText="1"/>
    </xf>
    <xf numFmtId="0" fontId="20" fillId="5" borderId="56" xfId="19" applyFont="1" applyFill="1" applyBorder="1" applyAlignment="1">
      <alignment horizontal="left" vertical="center" wrapText="1"/>
    </xf>
    <xf numFmtId="0" fontId="20" fillId="5" borderId="58" xfId="19" applyFont="1" applyFill="1" applyBorder="1" applyAlignment="1">
      <alignment horizontal="left" vertical="center" wrapText="1"/>
    </xf>
    <xf numFmtId="0" fontId="20" fillId="6" borderId="57" xfId="19" applyFont="1" applyFill="1" applyBorder="1" applyAlignment="1">
      <alignment horizontal="left" vertical="center" wrapText="1"/>
    </xf>
    <xf numFmtId="0" fontId="28" fillId="0" borderId="0" xfId="0" applyFont="1" applyFill="1"/>
    <xf numFmtId="0" fontId="0" fillId="0" borderId="1" xfId="0" applyFill="1" applyBorder="1" applyAlignment="1">
      <alignment horizontal="center" vertical="center"/>
    </xf>
    <xf numFmtId="0" fontId="28" fillId="7" borderId="1" xfId="0" applyFont="1" applyFill="1" applyBorder="1" applyAlignment="1">
      <alignment horizontal="center" vertical="center"/>
    </xf>
    <xf numFmtId="0" fontId="22" fillId="0" borderId="1" xfId="0" applyFont="1" applyFill="1" applyBorder="1" applyAlignment="1">
      <alignment horizontal="center" vertical="center"/>
    </xf>
    <xf numFmtId="0" fontId="28" fillId="3" borderId="0" xfId="0" applyFont="1" applyFill="1"/>
    <xf numFmtId="0" fontId="4" fillId="3" borderId="0" xfId="0" applyFont="1" applyFill="1"/>
    <xf numFmtId="0" fontId="11" fillId="3" borderId="0" xfId="0" applyFont="1" applyFill="1"/>
    <xf numFmtId="0" fontId="5" fillId="3" borderId="0" xfId="0" applyFont="1" applyFill="1" applyAlignment="1">
      <alignment horizontal="center"/>
    </xf>
    <xf numFmtId="0" fontId="5" fillId="5" borderId="4"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3" xfId="0" applyFont="1" applyBorder="1" applyAlignment="1">
      <alignment horizontal="justify" vertical="center" wrapText="1"/>
    </xf>
    <xf numFmtId="0" fontId="7" fillId="0" borderId="3" xfId="0" quotePrefix="1"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xf>
    <xf numFmtId="9" fontId="7" fillId="0" borderId="3" xfId="21" applyFont="1" applyBorder="1" applyAlignment="1">
      <alignment horizontal="center" vertical="center"/>
    </xf>
    <xf numFmtId="10" fontId="7" fillId="0" borderId="3" xfId="21" applyNumberFormat="1" applyFont="1" applyBorder="1" applyAlignment="1">
      <alignment horizontal="center" vertical="center"/>
    </xf>
    <xf numFmtId="9" fontId="27" fillId="0" borderId="1" xfId="24" applyFont="1" applyFill="1" applyBorder="1" applyAlignment="1">
      <alignment horizontal="center" vertical="center"/>
    </xf>
    <xf numFmtId="9" fontId="7" fillId="0" borderId="1" xfId="24" applyFont="1" applyBorder="1" applyAlignment="1">
      <alignment horizontal="center" vertical="center"/>
    </xf>
    <xf numFmtId="9" fontId="7" fillId="3" borderId="1" xfId="24" applyFont="1" applyFill="1" applyBorder="1" applyAlignment="1">
      <alignment horizontal="center" vertical="center"/>
    </xf>
    <xf numFmtId="9" fontId="7" fillId="0" borderId="1" xfId="24" applyFont="1" applyFill="1" applyBorder="1" applyAlignment="1">
      <alignment horizontal="center" vertical="center"/>
    </xf>
    <xf numFmtId="9" fontId="7" fillId="0" borderId="1" xfId="24" applyFont="1" applyFill="1" applyBorder="1" applyAlignment="1" applyProtection="1">
      <alignment horizontal="center" vertical="center"/>
      <protection locked="0"/>
    </xf>
    <xf numFmtId="10" fontId="7" fillId="0" borderId="3" xfId="24" applyNumberFormat="1" applyFont="1" applyBorder="1" applyAlignment="1">
      <alignment vertical="center"/>
    </xf>
    <xf numFmtId="9" fontId="17" fillId="3" borderId="5" xfId="24" applyFont="1" applyFill="1" applyBorder="1" applyAlignment="1">
      <alignment horizontal="center" vertical="center" wrapText="1"/>
    </xf>
    <xf numFmtId="37" fontId="17" fillId="3" borderId="1" xfId="10" applyNumberFormat="1" applyFont="1" applyFill="1" applyBorder="1" applyAlignment="1">
      <alignment horizontal="center" vertical="center"/>
    </xf>
    <xf numFmtId="0" fontId="17" fillId="8" borderId="1" xfId="0" applyFont="1" applyFill="1" applyBorder="1" applyAlignment="1">
      <alignment horizontal="center" vertical="center"/>
    </xf>
    <xf numFmtId="37" fontId="17" fillId="3" borderId="4" xfId="10" applyNumberFormat="1" applyFont="1" applyFill="1" applyBorder="1" applyAlignment="1">
      <alignment horizontal="center" vertical="center"/>
    </xf>
    <xf numFmtId="3" fontId="17" fillId="0" borderId="5" xfId="10" applyNumberFormat="1" applyFont="1" applyFill="1" applyBorder="1" applyAlignment="1">
      <alignment horizontal="center" vertical="center" wrapText="1"/>
    </xf>
    <xf numFmtId="9" fontId="42" fillId="0" borderId="5" xfId="24" applyFont="1" applyFill="1" applyBorder="1" applyAlignment="1">
      <alignment horizontal="center" vertical="center" wrapText="1"/>
    </xf>
    <xf numFmtId="9" fontId="17" fillId="0" borderId="5" xfId="24" applyFont="1" applyFill="1" applyBorder="1" applyAlignment="1">
      <alignment horizontal="center" vertical="center" wrapText="1"/>
    </xf>
    <xf numFmtId="9" fontId="17" fillId="3" borderId="50" xfId="24" applyFont="1" applyFill="1" applyBorder="1" applyAlignment="1">
      <alignment horizontal="center" vertical="center" wrapText="1"/>
    </xf>
    <xf numFmtId="173" fontId="42" fillId="0" borderId="1" xfId="5" applyNumberFormat="1" applyFont="1" applyFill="1" applyBorder="1" applyAlignment="1">
      <alignment horizontal="center" vertical="center"/>
    </xf>
    <xf numFmtId="4" fontId="17" fillId="3" borderId="1" xfId="10" applyNumberFormat="1" applyFont="1" applyFill="1" applyBorder="1" applyAlignment="1">
      <alignment horizontal="center" vertical="center"/>
    </xf>
    <xf numFmtId="173" fontId="42" fillId="0" borderId="8" xfId="5" applyNumberFormat="1" applyFont="1" applyFill="1" applyBorder="1" applyAlignment="1">
      <alignment horizontal="center" vertical="center"/>
    </xf>
    <xf numFmtId="3" fontId="17" fillId="3" borderId="1" xfId="10" applyNumberFormat="1" applyFont="1" applyFill="1" applyBorder="1" applyAlignment="1">
      <alignment horizontal="center" vertical="center"/>
    </xf>
    <xf numFmtId="3" fontId="17" fillId="0" borderId="1" xfId="10" applyNumberFormat="1" applyFont="1" applyFill="1" applyBorder="1" applyAlignment="1">
      <alignment horizontal="center" vertical="center"/>
    </xf>
    <xf numFmtId="3" fontId="42" fillId="0" borderId="1" xfId="5" applyNumberFormat="1" applyFont="1" applyFill="1" applyBorder="1" applyAlignment="1">
      <alignment horizontal="center" vertical="center"/>
    </xf>
    <xf numFmtId="0" fontId="42" fillId="0" borderId="1" xfId="0" applyFont="1" applyFill="1" applyBorder="1" applyAlignment="1">
      <alignment horizontal="center" vertical="center"/>
    </xf>
    <xf numFmtId="0" fontId="42" fillId="8"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right" vertical="center"/>
    </xf>
    <xf numFmtId="3" fontId="42" fillId="0" borderId="1" xfId="0" applyNumberFormat="1" applyFont="1" applyFill="1" applyBorder="1" applyAlignment="1">
      <alignment horizontal="center" vertical="center"/>
    </xf>
    <xf numFmtId="37" fontId="17" fillId="0" borderId="1" xfId="10" applyNumberFormat="1" applyFont="1" applyFill="1" applyBorder="1" applyAlignment="1">
      <alignment horizontal="center" vertical="center"/>
    </xf>
    <xf numFmtId="173" fontId="42" fillId="0" borderId="1" xfId="5" applyNumberFormat="1" applyFont="1" applyFill="1" applyBorder="1" applyAlignment="1" applyProtection="1">
      <alignment horizontal="center" vertical="center"/>
      <protection locked="0"/>
    </xf>
    <xf numFmtId="4" fontId="17" fillId="3" borderId="1" xfId="10" applyNumberFormat="1" applyFont="1" applyFill="1" applyBorder="1" applyAlignment="1">
      <alignment horizontal="center" vertical="center" wrapText="1"/>
    </xf>
    <xf numFmtId="10" fontId="17" fillId="3" borderId="1" xfId="24" applyNumberFormat="1" applyFont="1" applyFill="1" applyBorder="1" applyAlignment="1">
      <alignment horizontal="center" vertical="center" wrapText="1"/>
    </xf>
    <xf numFmtId="9" fontId="17" fillId="3" borderId="1" xfId="24" applyFont="1" applyFill="1" applyBorder="1" applyAlignment="1">
      <alignment horizontal="center" vertical="center" wrapText="1"/>
    </xf>
    <xf numFmtId="4" fontId="17" fillId="3" borderId="4" xfId="10" applyNumberFormat="1" applyFont="1" applyFill="1" applyBorder="1" applyAlignment="1">
      <alignment horizontal="center" vertical="center"/>
    </xf>
    <xf numFmtId="3" fontId="17" fillId="3" borderId="4"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10" fontId="17" fillId="3" borderId="5" xfId="24" applyNumberFormat="1" applyFont="1" applyFill="1" applyBorder="1" applyAlignment="1">
      <alignment horizontal="center" vertical="center" wrapText="1"/>
    </xf>
    <xf numFmtId="170" fontId="17" fillId="8" borderId="1" xfId="0" applyNumberFormat="1" applyFont="1" applyFill="1" applyBorder="1" applyAlignment="1">
      <alignment horizontal="center" vertical="center"/>
    </xf>
    <xf numFmtId="173" fontId="42" fillId="8" borderId="1" xfId="5"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4" fontId="17" fillId="0" borderId="1" xfId="10" applyNumberFormat="1" applyFont="1" applyFill="1" applyBorder="1" applyAlignment="1">
      <alignment horizontal="center" vertical="center"/>
    </xf>
    <xf numFmtId="3" fontId="42" fillId="8" borderId="1" xfId="10" applyNumberFormat="1" applyFont="1" applyFill="1" applyBorder="1" applyAlignment="1">
      <alignment horizontal="center" vertical="center" wrapText="1"/>
    </xf>
    <xf numFmtId="0" fontId="17" fillId="8" borderId="5" xfId="0" applyFont="1" applyFill="1" applyBorder="1" applyAlignment="1">
      <alignment horizontal="center" vertical="center"/>
    </xf>
    <xf numFmtId="9" fontId="17" fillId="0" borderId="5" xfId="24" applyNumberFormat="1" applyFont="1" applyFill="1" applyBorder="1" applyAlignment="1">
      <alignment horizontal="center" vertical="center"/>
    </xf>
    <xf numFmtId="3" fontId="42" fillId="8" borderId="1" xfId="0" applyNumberFormat="1" applyFont="1" applyFill="1" applyBorder="1" applyAlignment="1">
      <alignment horizontal="center" vertical="center" wrapText="1"/>
    </xf>
    <xf numFmtId="173" fontId="17" fillId="8" borderId="1" xfId="5" applyNumberFormat="1" applyFont="1" applyFill="1" applyBorder="1" applyAlignment="1">
      <alignment horizontal="center" vertical="center"/>
    </xf>
    <xf numFmtId="174" fontId="17" fillId="0" borderId="1" xfId="4" applyNumberFormat="1" applyFont="1" applyFill="1" applyBorder="1" applyAlignment="1">
      <alignment horizontal="center" vertical="center"/>
    </xf>
    <xf numFmtId="10" fontId="42" fillId="0" borderId="5" xfId="24" applyNumberFormat="1" applyFont="1" applyFill="1" applyBorder="1" applyAlignment="1">
      <alignment horizontal="center" vertical="center" wrapText="1"/>
    </xf>
    <xf numFmtId="170" fontId="17" fillId="0" borderId="5" xfId="24" applyNumberFormat="1" applyFont="1" applyFill="1" applyBorder="1" applyAlignment="1">
      <alignment horizontal="center" vertical="center" wrapText="1"/>
    </xf>
    <xf numFmtId="10" fontId="17" fillId="0" borderId="5" xfId="24" applyNumberFormat="1" applyFont="1" applyFill="1" applyBorder="1" applyAlignment="1">
      <alignment horizontal="center" vertical="center" wrapText="1"/>
    </xf>
    <xf numFmtId="3" fontId="42" fillId="0" borderId="1" xfId="0" applyNumberFormat="1" applyFont="1" applyFill="1" applyBorder="1" applyAlignment="1">
      <alignment horizontal="center" vertical="center" wrapText="1"/>
    </xf>
    <xf numFmtId="4" fontId="17" fillId="8" borderId="1" xfId="0" applyNumberFormat="1" applyFont="1" applyFill="1" applyBorder="1" applyAlignment="1">
      <alignment horizontal="center" vertical="center"/>
    </xf>
    <xf numFmtId="10" fontId="17" fillId="0" borderId="5" xfId="24" applyNumberFormat="1" applyFont="1" applyFill="1" applyBorder="1" applyAlignment="1">
      <alignment horizontal="center" vertical="center"/>
    </xf>
    <xf numFmtId="173" fontId="17" fillId="0" borderId="1" xfId="5" applyNumberFormat="1" applyFont="1" applyFill="1" applyBorder="1" applyAlignment="1">
      <alignment horizontal="center" vertical="center"/>
    </xf>
    <xf numFmtId="10" fontId="17" fillId="0" borderId="1" xfId="24" applyNumberFormat="1" applyFont="1" applyFill="1" applyBorder="1" applyAlignment="1">
      <alignment horizontal="center" vertical="center" wrapText="1"/>
    </xf>
    <xf numFmtId="170" fontId="17" fillId="3" borderId="1" xfId="24" applyNumberFormat="1" applyFont="1" applyFill="1" applyBorder="1" applyAlignment="1">
      <alignment horizontal="center" vertical="center" wrapText="1"/>
    </xf>
    <xf numFmtId="3" fontId="19" fillId="0" borderId="5" xfId="10" applyNumberFormat="1" applyFont="1" applyFill="1" applyBorder="1" applyAlignment="1">
      <alignment horizontal="center" vertical="center" wrapText="1"/>
    </xf>
    <xf numFmtId="10" fontId="42" fillId="3" borderId="7" xfId="24" applyNumberFormat="1" applyFont="1" applyFill="1" applyBorder="1" applyAlignment="1">
      <alignment horizontal="center" vertical="center"/>
    </xf>
    <xf numFmtId="10" fontId="43" fillId="0" borderId="1" xfId="24" applyNumberFormat="1" applyFont="1" applyFill="1" applyBorder="1" applyAlignment="1">
      <alignment horizontal="center" vertical="center"/>
    </xf>
    <xf numFmtId="10" fontId="42" fillId="3" borderId="4" xfId="24" applyNumberFormat="1" applyFont="1" applyFill="1" applyBorder="1" applyAlignment="1">
      <alignment horizontal="center" vertical="center"/>
    </xf>
    <xf numFmtId="10" fontId="43" fillId="0" borderId="4" xfId="24" applyNumberFormat="1" applyFont="1" applyFill="1" applyBorder="1" applyAlignment="1">
      <alignment horizontal="center" vertical="center"/>
    </xf>
    <xf numFmtId="10" fontId="43" fillId="0" borderId="50" xfId="24" applyNumberFormat="1" applyFont="1" applyFill="1" applyBorder="1" applyAlignment="1">
      <alignment horizontal="center" vertical="center"/>
    </xf>
    <xf numFmtId="0" fontId="14" fillId="5" borderId="2" xfId="16" applyFont="1" applyFill="1" applyBorder="1" applyAlignment="1">
      <alignment horizontal="center" vertical="center" textRotation="90" wrapText="1"/>
    </xf>
    <xf numFmtId="9" fontId="2" fillId="5" borderId="39" xfId="21" applyFont="1" applyFill="1" applyBorder="1" applyAlignment="1">
      <alignment horizontal="center" vertical="center" wrapText="1"/>
    </xf>
    <xf numFmtId="9" fontId="0" fillId="0" borderId="5" xfId="21" applyFont="1" applyFill="1" applyBorder="1" applyAlignment="1">
      <alignment horizontal="center" vertical="center" wrapText="1"/>
    </xf>
    <xf numFmtId="41" fontId="0" fillId="0" borderId="5" xfId="27" applyFont="1" applyFill="1" applyBorder="1" applyAlignment="1">
      <alignment horizontal="center" vertical="center" wrapText="1"/>
    </xf>
    <xf numFmtId="9" fontId="17" fillId="3" borderId="1" xfId="21" applyFont="1" applyFill="1" applyBorder="1" applyAlignment="1">
      <alignment horizontal="center" vertical="center"/>
    </xf>
    <xf numFmtId="170" fontId="23" fillId="5" borderId="1" xfId="0" applyNumberFormat="1" applyFont="1" applyFill="1" applyBorder="1" applyAlignment="1">
      <alignment vertical="center"/>
    </xf>
    <xf numFmtId="9" fontId="0" fillId="0" borderId="1" xfId="21" applyFont="1" applyFill="1" applyBorder="1" applyAlignment="1">
      <alignment horizontal="center" vertical="center" wrapText="1"/>
    </xf>
    <xf numFmtId="41" fontId="0" fillId="0" borderId="1" xfId="27" applyFont="1" applyFill="1" applyBorder="1" applyAlignment="1">
      <alignment horizontal="center" vertical="center" wrapText="1"/>
    </xf>
    <xf numFmtId="170" fontId="37" fillId="6" borderId="1" xfId="0" applyNumberFormat="1" applyFont="1" applyFill="1" applyBorder="1" applyAlignment="1">
      <alignment vertical="center" wrapText="1"/>
    </xf>
    <xf numFmtId="170" fontId="0" fillId="0" borderId="1" xfId="21" applyNumberFormat="1" applyFont="1" applyFill="1" applyBorder="1" applyAlignment="1">
      <alignment horizontal="center" vertical="center" wrapText="1"/>
    </xf>
    <xf numFmtId="41" fontId="20" fillId="5" borderId="5" xfId="27" applyFont="1" applyFill="1" applyBorder="1" applyAlignment="1">
      <alignment horizontal="left" vertical="center" wrapText="1"/>
    </xf>
    <xf numFmtId="41" fontId="20" fillId="6" borderId="1" xfId="27" applyFont="1" applyFill="1" applyBorder="1" applyAlignment="1">
      <alignment horizontal="left" vertical="center" wrapText="1"/>
    </xf>
    <xf numFmtId="41" fontId="20" fillId="5" borderId="4" xfId="27" applyFont="1" applyFill="1" applyBorder="1" applyAlignment="1">
      <alignment horizontal="left" vertical="center" wrapText="1"/>
    </xf>
    <xf numFmtId="10" fontId="24" fillId="3" borderId="5" xfId="21" applyNumberFormat="1" applyFont="1" applyFill="1" applyBorder="1" applyAlignment="1">
      <alignment horizontal="center" vertical="center"/>
    </xf>
    <xf numFmtId="175" fontId="17" fillId="8" borderId="1" xfId="21" applyNumberFormat="1" applyFont="1" applyFill="1" applyBorder="1" applyAlignment="1">
      <alignment horizontal="center" vertical="center"/>
    </xf>
    <xf numFmtId="10" fontId="16" fillId="0" borderId="5" xfId="21" applyNumberFormat="1" applyFont="1" applyFill="1" applyBorder="1" applyAlignment="1">
      <alignment horizontal="center" vertical="center" wrapText="1"/>
    </xf>
    <xf numFmtId="10" fontId="16" fillId="0" borderId="1" xfId="21" applyNumberFormat="1" applyFont="1" applyFill="1" applyBorder="1" applyAlignment="1">
      <alignment horizontal="center" vertical="center" wrapText="1"/>
    </xf>
    <xf numFmtId="10" fontId="17" fillId="8" borderId="1" xfId="0" applyNumberFormat="1" applyFont="1" applyFill="1" applyBorder="1" applyAlignment="1">
      <alignment horizontal="center" vertical="center"/>
    </xf>
    <xf numFmtId="9" fontId="7" fillId="0" borderId="3" xfId="21" applyFont="1" applyFill="1" applyBorder="1" applyAlignment="1">
      <alignment horizontal="center" vertical="center"/>
    </xf>
    <xf numFmtId="10" fontId="43" fillId="8" borderId="5" xfId="24" applyNumberFormat="1" applyFont="1" applyFill="1" applyBorder="1" applyAlignment="1">
      <alignment horizontal="center" vertical="center"/>
    </xf>
    <xf numFmtId="0" fontId="48" fillId="8" borderId="5" xfId="0" applyFont="1" applyFill="1" applyBorder="1" applyAlignment="1"/>
    <xf numFmtId="41" fontId="0" fillId="0" borderId="4" xfId="27" applyFont="1" applyFill="1" applyBorder="1" applyAlignment="1">
      <alignment horizontal="center" vertical="center" wrapText="1"/>
    </xf>
    <xf numFmtId="3" fontId="16" fillId="0" borderId="4" xfId="0" applyNumberFormat="1" applyFont="1" applyFill="1" applyBorder="1" applyAlignment="1">
      <alignment horizontal="center" vertical="center" wrapText="1"/>
    </xf>
    <xf numFmtId="170" fontId="37" fillId="5" borderId="5" xfId="0" applyNumberFormat="1" applyFont="1" applyFill="1" applyBorder="1" applyAlignment="1">
      <alignment vertical="center"/>
    </xf>
    <xf numFmtId="4" fontId="17" fillId="0" borderId="4" xfId="10" applyNumberFormat="1" applyFont="1" applyFill="1" applyBorder="1" applyAlignment="1">
      <alignment horizontal="center" vertical="center"/>
    </xf>
    <xf numFmtId="10" fontId="17" fillId="0" borderId="1" xfId="21" applyNumberFormat="1" applyFont="1" applyFill="1" applyBorder="1" applyAlignment="1">
      <alignment horizontal="center" vertical="center" wrapText="1"/>
    </xf>
    <xf numFmtId="0" fontId="24" fillId="8" borderId="1" xfId="0" applyFont="1" applyFill="1" applyBorder="1" applyAlignment="1">
      <alignment horizontal="center" vertical="center"/>
    </xf>
    <xf numFmtId="0" fontId="45" fillId="0" borderId="66" xfId="0" applyFont="1" applyBorder="1" applyAlignment="1">
      <alignment horizontal="left" vertical="center" wrapText="1"/>
    </xf>
    <xf numFmtId="10" fontId="7" fillId="0" borderId="3" xfId="21" applyNumberFormat="1" applyFont="1" applyFill="1" applyBorder="1" applyAlignment="1">
      <alignment horizontal="center" vertical="center"/>
    </xf>
    <xf numFmtId="10" fontId="17" fillId="3" borderId="1" xfId="21" applyNumberFormat="1" applyFont="1" applyFill="1" applyBorder="1" applyAlignment="1">
      <alignment horizontal="center" vertical="center" wrapText="1"/>
    </xf>
    <xf numFmtId="9" fontId="17" fillId="3" borderId="1" xfId="21" applyFont="1" applyFill="1" applyBorder="1" applyAlignment="1">
      <alignment horizontal="center" vertical="center" wrapText="1"/>
    </xf>
    <xf numFmtId="9" fontId="17" fillId="0" borderId="1" xfId="21" applyFont="1" applyFill="1" applyBorder="1" applyAlignment="1">
      <alignment horizontal="center" vertical="center"/>
    </xf>
    <xf numFmtId="3" fontId="5" fillId="0" borderId="0" xfId="0" applyNumberFormat="1" applyFont="1" applyFill="1" applyAlignment="1">
      <alignment horizontal="center"/>
    </xf>
    <xf numFmtId="0" fontId="11" fillId="0" borderId="0" xfId="0" applyFont="1" applyFill="1" applyAlignment="1">
      <alignment horizontal="center"/>
    </xf>
    <xf numFmtId="0" fontId="52" fillId="0" borderId="66" xfId="28" applyFill="1" applyBorder="1" applyAlignment="1">
      <alignment horizontal="left" vertical="center" wrapText="1"/>
    </xf>
    <xf numFmtId="0" fontId="15" fillId="5" borderId="1" xfId="0" applyFont="1" applyFill="1" applyBorder="1" applyAlignment="1" applyProtection="1">
      <alignment horizontal="left" vertical="top" wrapText="1"/>
      <protection locked="0"/>
    </xf>
    <xf numFmtId="0" fontId="17" fillId="8" borderId="1" xfId="0" applyFont="1" applyFill="1" applyBorder="1" applyAlignment="1">
      <alignment horizontal="center" vertical="top"/>
    </xf>
    <xf numFmtId="4" fontId="17" fillId="8" borderId="1" xfId="0" applyNumberFormat="1" applyFont="1" applyFill="1" applyBorder="1" applyAlignment="1">
      <alignment horizontal="center" vertical="top"/>
    </xf>
    <xf numFmtId="0" fontId="42" fillId="8" borderId="8" xfId="0" applyFont="1" applyFill="1" applyBorder="1" applyAlignment="1">
      <alignment horizontal="center" vertical="top"/>
    </xf>
    <xf numFmtId="0" fontId="42" fillId="8" borderId="1" xfId="0" applyFont="1" applyFill="1" applyBorder="1" applyAlignment="1">
      <alignment horizontal="center" vertical="top"/>
    </xf>
    <xf numFmtId="0" fontId="17" fillId="0" borderId="1" xfId="0" applyFont="1" applyFill="1" applyBorder="1" applyAlignment="1">
      <alignment horizontal="center" vertical="top"/>
    </xf>
    <xf numFmtId="0" fontId="18" fillId="0" borderId="1" xfId="0" applyFont="1" applyFill="1" applyBorder="1" applyAlignment="1">
      <alignment horizontal="right" vertical="top"/>
    </xf>
    <xf numFmtId="0" fontId="24" fillId="8" borderId="1" xfId="0" applyFont="1" applyFill="1" applyBorder="1" applyAlignment="1">
      <alignment horizontal="center" vertical="top"/>
    </xf>
    <xf numFmtId="0" fontId="0" fillId="0" borderId="0" xfId="0" applyFill="1" applyAlignment="1">
      <alignment horizontal="center" vertical="top"/>
    </xf>
    <xf numFmtId="0" fontId="15" fillId="6" borderId="1" xfId="0" applyFont="1" applyFill="1" applyBorder="1" applyAlignment="1" applyProtection="1">
      <alignment horizontal="left" vertical="top" wrapText="1"/>
      <protection locked="0"/>
    </xf>
    <xf numFmtId="0" fontId="42" fillId="8" borderId="8" xfId="0" applyFont="1" applyFill="1" applyBorder="1" applyAlignment="1">
      <alignment horizontal="center" vertical="center"/>
    </xf>
    <xf numFmtId="0" fontId="5" fillId="5" borderId="4" xfId="0" applyFont="1" applyFill="1" applyBorder="1" applyAlignment="1">
      <alignment horizontal="center" vertical="center" wrapText="1"/>
    </xf>
    <xf numFmtId="10" fontId="42" fillId="3" borderId="44" xfId="24" applyNumberFormat="1" applyFont="1" applyFill="1" applyBorder="1" applyAlignment="1">
      <alignment horizontal="center" vertical="center"/>
    </xf>
    <xf numFmtId="10" fontId="42" fillId="3" borderId="5" xfId="24" applyNumberFormat="1" applyFont="1" applyFill="1" applyBorder="1" applyAlignment="1">
      <alignment horizontal="center" vertical="center"/>
    </xf>
    <xf numFmtId="10" fontId="42" fillId="3" borderId="18" xfId="24" applyNumberFormat="1" applyFont="1" applyFill="1" applyBorder="1" applyAlignment="1">
      <alignment horizontal="center" vertical="center"/>
    </xf>
    <xf numFmtId="0" fontId="42" fillId="8" borderId="18" xfId="0" applyFont="1" applyFill="1" applyBorder="1" applyAlignment="1">
      <alignment horizontal="center" vertical="center"/>
    </xf>
    <xf numFmtId="0" fontId="42" fillId="0" borderId="1" xfId="0" applyFont="1" applyBorder="1" applyAlignment="1">
      <alignment horizontal="center" vertical="center"/>
    </xf>
    <xf numFmtId="10" fontId="42" fillId="3" borderId="19" xfId="24" applyNumberFormat="1" applyFont="1" applyFill="1" applyBorder="1" applyAlignment="1">
      <alignment horizontal="center" vertical="center"/>
    </xf>
    <xf numFmtId="170" fontId="56" fillId="5" borderId="3" xfId="0" applyNumberFormat="1" applyFont="1" applyFill="1" applyBorder="1" applyAlignment="1">
      <alignment vertical="center"/>
    </xf>
    <xf numFmtId="170" fontId="56" fillId="6" borderId="1" xfId="0" applyNumberFormat="1" applyFont="1" applyFill="1" applyBorder="1" applyAlignment="1">
      <alignment vertical="center"/>
    </xf>
    <xf numFmtId="170" fontId="56" fillId="6" borderId="4" xfId="0" applyNumberFormat="1" applyFont="1" applyFill="1" applyBorder="1" applyAlignment="1">
      <alignment vertical="center"/>
    </xf>
    <xf numFmtId="170" fontId="56" fillId="5" borderId="5" xfId="0" applyNumberFormat="1" applyFont="1" applyFill="1" applyBorder="1" applyAlignment="1">
      <alignment vertical="center"/>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0" fillId="7" borderId="1" xfId="0" applyFont="1" applyFill="1" applyBorder="1" applyAlignment="1">
      <alignment horizontal="center" vertical="center"/>
    </xf>
    <xf numFmtId="10" fontId="0" fillId="0" borderId="0" xfId="21" applyNumberFormat="1" applyFont="1" applyFill="1" applyAlignment="1">
      <alignment horizontal="center"/>
    </xf>
    <xf numFmtId="41" fontId="0" fillId="0" borderId="0" xfId="27" applyFont="1" applyFill="1" applyAlignment="1">
      <alignment horizontal="center"/>
    </xf>
    <xf numFmtId="176" fontId="0" fillId="0" borderId="0" xfId="27" applyNumberFormat="1" applyFont="1" applyFill="1" applyAlignment="1">
      <alignment horizontal="center"/>
    </xf>
    <xf numFmtId="10" fontId="0" fillId="0" borderId="0" xfId="21" applyNumberFormat="1" applyFont="1" applyFill="1"/>
    <xf numFmtId="0" fontId="17" fillId="0" borderId="66" xfId="0" applyFont="1" applyFill="1" applyBorder="1" applyAlignment="1">
      <alignment horizontal="left" vertical="top" wrapText="1"/>
    </xf>
    <xf numFmtId="0" fontId="3" fillId="0" borderId="3" xfId="0" applyFont="1" applyFill="1" applyBorder="1" applyAlignment="1">
      <alignment horizontal="center" vertical="center" wrapText="1"/>
    </xf>
    <xf numFmtId="9" fontId="42" fillId="0" borderId="3" xfId="24" applyFont="1" applyFill="1" applyBorder="1" applyAlignment="1">
      <alignment horizontal="center" vertical="center" wrapText="1"/>
    </xf>
    <xf numFmtId="9" fontId="17" fillId="0" borderId="5" xfId="24" applyNumberFormat="1" applyFont="1" applyFill="1" applyBorder="1" applyAlignment="1">
      <alignment horizontal="center" vertical="center" wrapText="1"/>
    </xf>
    <xf numFmtId="4" fontId="17" fillId="0" borderId="5"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10" fontId="17" fillId="0" borderId="5" xfId="21" applyNumberFormat="1" applyFont="1" applyFill="1" applyBorder="1" applyAlignment="1">
      <alignment horizontal="center" vertical="center" wrapText="1"/>
    </xf>
    <xf numFmtId="10" fontId="24" fillId="0" borderId="5" xfId="21" applyNumberFormat="1" applyFont="1" applyFill="1" applyBorder="1" applyAlignment="1">
      <alignment horizontal="center" vertical="center"/>
    </xf>
    <xf numFmtId="37" fontId="18" fillId="0" borderId="1" xfId="10" applyNumberFormat="1" applyFont="1" applyFill="1" applyBorder="1" applyAlignment="1">
      <alignment horizontal="center" vertical="center"/>
    </xf>
    <xf numFmtId="37" fontId="18" fillId="0" borderId="1" xfId="9" applyNumberFormat="1" applyFont="1" applyFill="1" applyBorder="1" applyAlignment="1">
      <alignment horizontal="center" vertical="center"/>
    </xf>
    <xf numFmtId="173" fontId="24" fillId="0" borderId="1" xfId="3" applyNumberFormat="1" applyFont="1" applyFill="1" applyBorder="1" applyAlignment="1">
      <alignment horizontal="center" vertical="center"/>
    </xf>
    <xf numFmtId="9" fontId="17" fillId="0" borderId="1" xfId="24" applyFont="1" applyFill="1" applyBorder="1" applyAlignment="1">
      <alignment horizontal="center" vertical="center" wrapText="1"/>
    </xf>
    <xf numFmtId="9" fontId="17" fillId="0" borderId="1" xfId="21" applyFont="1" applyFill="1" applyBorder="1" applyAlignment="1">
      <alignment horizontal="center" vertical="center" wrapText="1"/>
    </xf>
    <xf numFmtId="3" fontId="17" fillId="0" borderId="1" xfId="10" applyNumberFormat="1" applyFont="1" applyFill="1" applyBorder="1" applyAlignment="1">
      <alignment horizontal="center" vertical="center" wrapText="1"/>
    </xf>
    <xf numFmtId="3" fontId="17" fillId="0" borderId="4" xfId="10" applyNumberFormat="1" applyFont="1" applyFill="1" applyBorder="1" applyAlignment="1">
      <alignment horizontal="center" vertical="center"/>
    </xf>
    <xf numFmtId="37" fontId="17" fillId="0" borderId="4" xfId="10" applyNumberFormat="1" applyFont="1" applyFill="1" applyBorder="1" applyAlignment="1">
      <alignment horizontal="center" vertical="center"/>
    </xf>
    <xf numFmtId="37" fontId="18" fillId="0" borderId="4" xfId="10" applyNumberFormat="1" applyFont="1" applyFill="1" applyBorder="1" applyAlignment="1">
      <alignment horizontal="center" vertical="center"/>
    </xf>
    <xf numFmtId="3"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10" fontId="24" fillId="0" borderId="1" xfId="21" applyNumberFormat="1" applyFont="1" applyFill="1" applyBorder="1" applyAlignment="1">
      <alignment horizontal="center" vertical="center"/>
    </xf>
    <xf numFmtId="41" fontId="24" fillId="0" borderId="1" xfId="27" applyFont="1" applyFill="1" applyBorder="1" applyAlignment="1">
      <alignment horizontal="center" vertical="center"/>
    </xf>
    <xf numFmtId="170" fontId="42" fillId="0" borderId="5" xfId="21" applyNumberFormat="1" applyFont="1" applyFill="1" applyBorder="1" applyAlignment="1">
      <alignment horizontal="center" vertical="center" wrapText="1"/>
    </xf>
    <xf numFmtId="4" fontId="42" fillId="0" borderId="5" xfId="10" applyNumberFormat="1" applyFont="1" applyFill="1" applyBorder="1" applyAlignment="1">
      <alignment horizontal="center" vertical="center" wrapText="1"/>
    </xf>
    <xf numFmtId="10" fontId="24" fillId="0" borderId="5" xfId="0" applyNumberFormat="1" applyFont="1" applyFill="1" applyBorder="1" applyAlignment="1">
      <alignment horizontal="center" vertical="center"/>
    </xf>
    <xf numFmtId="9" fontId="24" fillId="0" borderId="1" xfId="0" applyNumberFormat="1" applyFont="1" applyFill="1" applyBorder="1" applyAlignment="1">
      <alignment horizontal="center" vertical="center"/>
    </xf>
    <xf numFmtId="3" fontId="42" fillId="0" borderId="1" xfId="10" applyNumberFormat="1" applyFont="1" applyFill="1" applyBorder="1" applyAlignment="1">
      <alignment horizontal="center" vertical="center" wrapText="1"/>
    </xf>
    <xf numFmtId="10" fontId="24" fillId="0" borderId="1" xfId="0" applyNumberFormat="1" applyFont="1" applyFill="1" applyBorder="1" applyAlignment="1">
      <alignment horizontal="center" vertical="center"/>
    </xf>
    <xf numFmtId="10" fontId="15" fillId="0" borderId="3" xfId="16" applyNumberFormat="1" applyFont="1" applyFill="1" applyBorder="1" applyAlignment="1">
      <alignment horizontal="center" vertical="center" wrapText="1"/>
    </xf>
    <xf numFmtId="10" fontId="11" fillId="0" borderId="3" xfId="16" applyNumberFormat="1" applyFont="1" applyFill="1" applyBorder="1" applyAlignment="1">
      <alignment horizontal="center" vertical="center" wrapText="1"/>
    </xf>
    <xf numFmtId="10" fontId="11" fillId="0" borderId="5" xfId="16" applyNumberFormat="1" applyFont="1" applyFill="1" applyBorder="1" applyAlignment="1">
      <alignment horizontal="center" vertical="center" wrapText="1"/>
    </xf>
    <xf numFmtId="10" fontId="15" fillId="0" borderId="4" xfId="16" applyNumberFormat="1" applyFont="1" applyFill="1" applyBorder="1" applyAlignment="1">
      <alignment horizontal="center" vertical="center" wrapText="1"/>
    </xf>
    <xf numFmtId="10" fontId="11" fillId="0" borderId="4" xfId="16" applyNumberFormat="1" applyFont="1" applyFill="1" applyBorder="1" applyAlignment="1">
      <alignment horizontal="center" vertical="center" wrapText="1"/>
    </xf>
    <xf numFmtId="10" fontId="15" fillId="0" borderId="5" xfId="16" applyNumberFormat="1" applyFont="1" applyFill="1" applyBorder="1" applyAlignment="1">
      <alignment horizontal="center" vertical="center" wrapText="1"/>
    </xf>
    <xf numFmtId="10" fontId="11" fillId="0" borderId="1" xfId="16" applyNumberFormat="1" applyFont="1" applyFill="1" applyBorder="1" applyAlignment="1">
      <alignment horizontal="center" vertical="center" wrapText="1"/>
    </xf>
    <xf numFmtId="170" fontId="15" fillId="0" borderId="4" xfId="0" applyNumberFormat="1" applyFont="1" applyFill="1" applyBorder="1" applyAlignment="1">
      <alignment horizontal="center" vertical="center"/>
    </xf>
    <xf numFmtId="170" fontId="11" fillId="0" borderId="4" xfId="0" applyNumberFormat="1" applyFont="1" applyFill="1" applyBorder="1" applyAlignment="1">
      <alignment horizontal="center" vertical="center"/>
    </xf>
    <xf numFmtId="10" fontId="15" fillId="0" borderId="1" xfId="16" applyNumberFormat="1"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0" fillId="7" borderId="1" xfId="0" applyFont="1" applyFill="1" applyBorder="1" applyAlignment="1">
      <alignment horizontal="center" vertical="center"/>
    </xf>
    <xf numFmtId="0" fontId="40" fillId="7"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0" fillId="0" borderId="29" xfId="0" applyFill="1" applyBorder="1" applyAlignment="1">
      <alignment horizontal="center"/>
    </xf>
    <xf numFmtId="0" fontId="0" fillId="0" borderId="0" xfId="0" applyFill="1" applyBorder="1" applyAlignment="1">
      <alignment horizontal="center"/>
    </xf>
    <xf numFmtId="0" fontId="5" fillId="5" borderId="17" xfId="0" applyFont="1" applyFill="1" applyBorder="1" applyAlignment="1">
      <alignment horizontal="center" vertical="center" wrapText="1"/>
    </xf>
    <xf numFmtId="0" fontId="9" fillId="5" borderId="47" xfId="0" applyFont="1" applyFill="1" applyBorder="1" applyAlignment="1">
      <alignment horizontal="right" vertical="center" wrapText="1"/>
    </xf>
    <xf numFmtId="0" fontId="9" fillId="5" borderId="6"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9" fillId="5" borderId="18" xfId="0" applyFont="1" applyFill="1" applyBorder="1" applyAlignment="1">
      <alignment horizontal="right" vertical="center" wrapText="1"/>
    </xf>
    <xf numFmtId="0" fontId="9" fillId="5" borderId="1" xfId="0" applyFont="1" applyFill="1" applyBorder="1" applyAlignment="1">
      <alignment horizontal="right" vertical="center" wrapText="1"/>
    </xf>
    <xf numFmtId="0" fontId="9" fillId="3" borderId="1" xfId="0" applyFont="1" applyFill="1" applyBorder="1" applyAlignment="1">
      <alignment horizontal="left" vertical="center" wrapText="1"/>
    </xf>
    <xf numFmtId="0" fontId="9" fillId="5" borderId="46" xfId="0" applyFont="1" applyFill="1" applyBorder="1" applyAlignment="1">
      <alignment horizontal="right" vertical="center" wrapText="1"/>
    </xf>
    <xf numFmtId="0" fontId="9" fillId="5" borderId="35" xfId="0" applyFont="1" applyFill="1" applyBorder="1" applyAlignment="1">
      <alignment horizontal="right" vertical="center" wrapText="1"/>
    </xf>
    <xf numFmtId="0" fontId="9" fillId="5" borderId="51" xfId="0" applyFont="1" applyFill="1" applyBorder="1" applyAlignment="1">
      <alignment horizontal="right" vertical="center" wrapText="1"/>
    </xf>
    <xf numFmtId="0" fontId="9" fillId="5" borderId="52" xfId="0" applyFont="1" applyFill="1" applyBorder="1" applyAlignment="1">
      <alignment horizontal="right" vertical="center" wrapText="1"/>
    </xf>
    <xf numFmtId="0" fontId="35" fillId="0" borderId="26" xfId="0" applyFont="1" applyFill="1" applyBorder="1" applyAlignment="1">
      <alignment horizontal="center"/>
    </xf>
    <xf numFmtId="0" fontId="35" fillId="0" borderId="27" xfId="0" applyFont="1" applyFill="1" applyBorder="1" applyAlignment="1">
      <alignment horizontal="center"/>
    </xf>
    <xf numFmtId="0" fontId="35" fillId="0" borderId="28" xfId="0" applyFont="1" applyFill="1" applyBorder="1" applyAlignment="1">
      <alignment horizontal="center"/>
    </xf>
    <xf numFmtId="0" fontId="35" fillId="0" borderId="29" xfId="0" applyFont="1" applyFill="1" applyBorder="1" applyAlignment="1">
      <alignment horizontal="center"/>
    </xf>
    <xf numFmtId="0" fontId="35" fillId="0" borderId="0" xfId="0" applyFont="1" applyFill="1" applyBorder="1" applyAlignment="1">
      <alignment horizontal="center"/>
    </xf>
    <xf numFmtId="0" fontId="35" fillId="0" borderId="9" xfId="0" applyFont="1" applyFill="1" applyBorder="1" applyAlignment="1">
      <alignment horizontal="center"/>
    </xf>
    <xf numFmtId="0" fontId="35" fillId="0" borderId="31" xfId="0" applyFont="1" applyFill="1" applyBorder="1" applyAlignment="1">
      <alignment horizontal="center"/>
    </xf>
    <xf numFmtId="0" fontId="35" fillId="0" borderId="32" xfId="0" applyFont="1" applyFill="1" applyBorder="1" applyAlignment="1">
      <alignment horizontal="center"/>
    </xf>
    <xf numFmtId="0" fontId="35" fillId="0" borderId="37" xfId="0" applyFont="1" applyFill="1" applyBorder="1" applyAlignment="1">
      <alignment horizontal="center"/>
    </xf>
    <xf numFmtId="0" fontId="34" fillId="3"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9" fillId="3" borderId="4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5" borderId="29"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9"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37" xfId="0" applyFill="1" applyBorder="1" applyAlignment="1">
      <alignment horizontal="center"/>
    </xf>
    <xf numFmtId="0" fontId="9" fillId="5" borderId="53" xfId="0" applyFont="1" applyFill="1" applyBorder="1" applyAlignment="1">
      <alignment horizontal="right" vertical="center" wrapText="1"/>
    </xf>
    <xf numFmtId="0" fontId="9" fillId="5" borderId="54" xfId="0" applyFont="1" applyFill="1" applyBorder="1" applyAlignment="1">
      <alignment horizontal="right" vertical="center" wrapText="1"/>
    </xf>
    <xf numFmtId="0" fontId="9" fillId="5" borderId="33" xfId="0" applyFont="1" applyFill="1" applyBorder="1" applyAlignment="1">
      <alignment horizontal="right" vertical="center" wrapText="1"/>
    </xf>
    <xf numFmtId="0" fontId="9" fillId="5" borderId="55" xfId="0" applyFont="1" applyFill="1" applyBorder="1" applyAlignment="1">
      <alignment horizontal="right" vertical="center" wrapText="1"/>
    </xf>
    <xf numFmtId="0" fontId="41" fillId="3" borderId="1" xfId="0"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41" xfId="0" applyFont="1" applyFill="1" applyBorder="1" applyAlignment="1">
      <alignment horizontal="center" vertical="center"/>
    </xf>
    <xf numFmtId="0" fontId="28" fillId="7" borderId="1" xfId="0" applyFont="1" applyFill="1" applyBorder="1" applyAlignment="1">
      <alignment horizontal="center" vertical="center"/>
    </xf>
    <xf numFmtId="0" fontId="0" fillId="0" borderId="1" xfId="0" applyFill="1" applyBorder="1" applyAlignment="1">
      <alignment horizontal="center" vertical="center"/>
    </xf>
    <xf numFmtId="0" fontId="28"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52" fillId="0" borderId="67" xfId="28" applyFill="1" applyBorder="1" applyAlignment="1">
      <alignment horizontal="left" vertical="center" wrapText="1"/>
    </xf>
    <xf numFmtId="0" fontId="46" fillId="0" borderId="68" xfId="0" applyFont="1" applyFill="1" applyBorder="1"/>
    <xf numFmtId="0" fontId="46" fillId="0" borderId="69" xfId="0" applyFont="1" applyFill="1" applyBorder="1"/>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4" fillId="0" borderId="1" xfId="0" applyFont="1" applyFill="1" applyBorder="1" applyAlignment="1">
      <alignment horizontal="left" vertical="center" wrapText="1"/>
    </xf>
    <xf numFmtId="0" fontId="54" fillId="0" borderId="1" xfId="0" applyFont="1" applyFill="1" applyBorder="1" applyAlignment="1">
      <alignment horizontal="left" vertical="center"/>
    </xf>
    <xf numFmtId="0" fontId="22" fillId="0" borderId="2"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3" fillId="0" borderId="2" xfId="28" applyFont="1" applyFill="1" applyBorder="1" applyAlignment="1">
      <alignment vertical="center" wrapText="1"/>
    </xf>
    <xf numFmtId="0" fontId="53" fillId="0" borderId="25" xfId="28" applyFont="1" applyFill="1" applyBorder="1" applyAlignment="1">
      <alignment vertical="center" wrapText="1"/>
    </xf>
    <xf numFmtId="0" fontId="53" fillId="0" borderId="5" xfId="28" applyFont="1" applyFill="1" applyBorder="1" applyAlignment="1">
      <alignment vertical="center" wrapText="1"/>
    </xf>
    <xf numFmtId="0" fontId="54" fillId="0" borderId="2"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2"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22" fillId="0" borderId="1" xfId="0" applyFont="1" applyBorder="1" applyAlignment="1">
      <alignment horizontal="justify" vertical="center" wrapText="1"/>
    </xf>
    <xf numFmtId="0" fontId="22" fillId="0" borderId="1" xfId="0" applyFont="1" applyBorder="1" applyAlignment="1">
      <alignment horizontal="justify" vertical="center"/>
    </xf>
    <xf numFmtId="0" fontId="52" fillId="0" borderId="1" xfId="28" applyFill="1" applyBorder="1" applyAlignment="1">
      <alignment horizontal="justify" vertical="center" wrapText="1"/>
    </xf>
    <xf numFmtId="0" fontId="54" fillId="0" borderId="1" xfId="0" applyFont="1" applyFill="1" applyBorder="1" applyAlignment="1">
      <alignment horizontal="justify" vertical="center" wrapText="1"/>
    </xf>
    <xf numFmtId="49" fontId="54" fillId="0" borderId="1" xfId="0" applyNumberFormat="1" applyFont="1" applyFill="1" applyBorder="1" applyAlignment="1">
      <alignment horizontal="justify" vertical="top" wrapText="1"/>
    </xf>
    <xf numFmtId="49" fontId="54" fillId="0" borderId="1" xfId="0" applyNumberFormat="1" applyFont="1" applyFill="1" applyBorder="1" applyAlignment="1">
      <alignment horizontal="justify" vertical="top"/>
    </xf>
    <xf numFmtId="0" fontId="47" fillId="0" borderId="67" xfId="0" applyFont="1" applyFill="1" applyBorder="1" applyAlignment="1">
      <alignment horizontal="center" vertical="center" wrapText="1"/>
    </xf>
    <xf numFmtId="0" fontId="52" fillId="0" borderId="68" xfId="28" applyFill="1" applyBorder="1" applyAlignment="1">
      <alignment horizontal="left" vertical="center" wrapText="1"/>
    </xf>
    <xf numFmtId="0" fontId="54" fillId="0" borderId="1" xfId="0" applyFont="1" applyFill="1" applyBorder="1" applyAlignment="1">
      <alignment horizontal="justify" vertical="center"/>
    </xf>
    <xf numFmtId="0" fontId="54" fillId="0" borderId="75" xfId="0" applyFont="1" applyFill="1" applyBorder="1" applyAlignment="1">
      <alignment horizontal="center" vertical="center" wrapText="1"/>
    </xf>
    <xf numFmtId="0" fontId="54" fillId="0" borderId="76" xfId="0" applyFont="1" applyFill="1" applyBorder="1" applyAlignment="1">
      <alignment horizontal="center" vertical="center" wrapText="1"/>
    </xf>
    <xf numFmtId="0" fontId="54" fillId="0" borderId="77" xfId="0" applyFont="1" applyFill="1" applyBorder="1" applyAlignment="1">
      <alignment horizontal="center" vertical="center" wrapText="1"/>
    </xf>
    <xf numFmtId="0" fontId="54" fillId="0" borderId="72" xfId="0" applyFont="1" applyFill="1" applyBorder="1" applyAlignment="1">
      <alignment horizontal="center" vertical="center" wrapText="1"/>
    </xf>
    <xf numFmtId="0" fontId="54" fillId="0" borderId="73" xfId="0" applyFont="1" applyFill="1" applyBorder="1" applyAlignment="1">
      <alignment horizontal="center" vertical="center" wrapText="1"/>
    </xf>
    <xf numFmtId="0" fontId="54" fillId="0" borderId="74" xfId="0" applyFont="1" applyFill="1" applyBorder="1" applyAlignment="1">
      <alignment horizontal="center" vertical="center" wrapText="1"/>
    </xf>
    <xf numFmtId="0" fontId="47" fillId="0" borderId="67" xfId="0" applyFont="1" applyFill="1" applyBorder="1" applyAlignment="1">
      <alignment horizontal="left" vertical="center" wrapText="1"/>
    </xf>
    <xf numFmtId="170" fontId="2" fillId="0" borderId="2" xfId="23" applyNumberFormat="1" applyFont="1" applyFill="1" applyBorder="1" applyAlignment="1" applyProtection="1">
      <alignment horizontal="center" vertical="center" wrapText="1"/>
      <protection locked="0"/>
    </xf>
    <xf numFmtId="170" fontId="2" fillId="0" borderId="25" xfId="23" applyNumberFormat="1" applyFont="1" applyFill="1" applyBorder="1" applyAlignment="1" applyProtection="1">
      <alignment horizontal="center" vertical="center" wrapText="1"/>
      <protection locked="0"/>
    </xf>
    <xf numFmtId="170" fontId="2" fillId="0" borderId="1" xfId="23" applyNumberFormat="1" applyFont="1" applyFill="1" applyBorder="1" applyAlignment="1" applyProtection="1">
      <alignment horizontal="center" vertical="center" wrapText="1"/>
      <protection locked="0"/>
    </xf>
    <xf numFmtId="170" fontId="2" fillId="0" borderId="5" xfId="23"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1" fillId="0" borderId="3" xfId="16" applyFont="1" applyFill="1" applyBorder="1" applyAlignment="1">
      <alignment horizontal="justify" vertical="center" wrapText="1"/>
    </xf>
    <xf numFmtId="0" fontId="11" fillId="0" borderId="1" xfId="16" applyFont="1" applyFill="1" applyBorder="1" applyAlignment="1">
      <alignment horizontal="justify" vertical="center" wrapText="1"/>
    </xf>
    <xf numFmtId="170" fontId="2" fillId="0" borderId="38" xfId="23" applyNumberFormat="1" applyFont="1" applyFill="1" applyBorder="1" applyAlignment="1" applyProtection="1">
      <alignment horizontal="center" vertical="center" wrapText="1"/>
      <protection locked="0"/>
    </xf>
    <xf numFmtId="0" fontId="11" fillId="0" borderId="4" xfId="16" applyFont="1" applyFill="1" applyBorder="1" applyAlignment="1">
      <alignment horizontal="justify" vertical="center" wrapText="1"/>
    </xf>
    <xf numFmtId="0" fontId="14" fillId="0" borderId="4" xfId="0" applyFont="1" applyBorder="1" applyAlignment="1" applyProtection="1">
      <alignment horizontal="center" vertical="center" wrapText="1"/>
      <protection locked="0"/>
    </xf>
    <xf numFmtId="0" fontId="4" fillId="0" borderId="62" xfId="16" applyFont="1" applyFill="1" applyBorder="1" applyAlignment="1">
      <alignment horizontal="center" vertical="center" wrapText="1"/>
    </xf>
    <xf numFmtId="0" fontId="4" fillId="0" borderId="29" xfId="16" applyFont="1" applyFill="1" applyBorder="1" applyAlignment="1">
      <alignment horizontal="center" vertical="center" wrapText="1"/>
    </xf>
    <xf numFmtId="0" fontId="4" fillId="0" borderId="31" xfId="16" applyFont="1" applyFill="1" applyBorder="1" applyAlignment="1">
      <alignment horizontal="center" vertical="center" wrapText="1"/>
    </xf>
    <xf numFmtId="10" fontId="2" fillId="0" borderId="38" xfId="0" applyNumberFormat="1" applyFont="1" applyFill="1" applyBorder="1" applyAlignment="1" applyProtection="1">
      <alignment horizontal="center" vertical="center" wrapText="1"/>
      <protection locked="0"/>
    </xf>
    <xf numFmtId="10" fontId="2" fillId="0" borderId="2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Fill="1" applyBorder="1" applyAlignment="1">
      <alignment horizontal="center" vertical="center" wrapText="1"/>
    </xf>
    <xf numFmtId="170" fontId="2" fillId="0" borderId="39" xfId="23" applyNumberFormat="1" applyFont="1" applyFill="1" applyBorder="1" applyAlignment="1" applyProtection="1">
      <alignment horizontal="center" vertical="center" wrapText="1"/>
      <protection locked="0"/>
    </xf>
    <xf numFmtId="0" fontId="2" fillId="5" borderId="15" xfId="16" applyFont="1" applyFill="1" applyBorder="1" applyAlignment="1">
      <alignment horizontal="center" vertical="center" wrapText="1"/>
    </xf>
    <xf numFmtId="0" fontId="2" fillId="5" borderId="39" xfId="16" applyFont="1" applyFill="1" applyBorder="1" applyAlignment="1">
      <alignment horizontal="center" vertical="center" wrapText="1"/>
    </xf>
    <xf numFmtId="10" fontId="2" fillId="0" borderId="63" xfId="0" applyNumberFormat="1" applyFont="1" applyFill="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1" fillId="0" borderId="5" xfId="16" applyFont="1" applyFill="1" applyBorder="1" applyAlignment="1">
      <alignment horizontal="justify" vertical="center" wrapText="1"/>
    </xf>
    <xf numFmtId="0" fontId="44" fillId="0" borderId="26" xfId="0" applyFont="1" applyBorder="1" applyAlignment="1">
      <alignment horizontal="center" vertical="center" wrapText="1"/>
    </xf>
    <xf numFmtId="0" fontId="44" fillId="0" borderId="31" xfId="0" applyFont="1" applyBorder="1" applyAlignment="1">
      <alignment horizontal="center" vertical="center" wrapText="1"/>
    </xf>
    <xf numFmtId="0" fontId="4" fillId="0" borderId="19" xfId="0" applyFont="1" applyBorder="1" applyAlignment="1">
      <alignment horizontal="center" vertical="center" wrapText="1"/>
    </xf>
    <xf numFmtId="0" fontId="2" fillId="5" borderId="5" xfId="16" applyFont="1" applyFill="1" applyBorder="1" applyAlignment="1">
      <alignment horizontal="center" vertical="center" wrapText="1"/>
    </xf>
    <xf numFmtId="0" fontId="2" fillId="5" borderId="38" xfId="16" applyFont="1" applyFill="1" applyBorder="1" applyAlignment="1">
      <alignment horizontal="center" vertical="center" wrapText="1"/>
    </xf>
    <xf numFmtId="0" fontId="14" fillId="5" borderId="50" xfId="16" applyFont="1" applyFill="1" applyBorder="1" applyAlignment="1">
      <alignment horizontal="center" vertical="center" wrapText="1"/>
    </xf>
    <xf numFmtId="0" fontId="14" fillId="5" borderId="52" xfId="16" applyFont="1" applyFill="1" applyBorder="1" applyAlignment="1">
      <alignment horizontal="center" vertical="center" wrapText="1"/>
    </xf>
    <xf numFmtId="0" fontId="2" fillId="5" borderId="26" xfId="16" applyFont="1" applyFill="1" applyBorder="1" applyAlignment="1">
      <alignment horizontal="center" vertical="center" wrapText="1"/>
    </xf>
    <xf numFmtId="0" fontId="2" fillId="5" borderId="31"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51" fillId="0" borderId="70" xfId="0" applyFont="1" applyFill="1" applyBorder="1" applyAlignment="1">
      <alignment horizontal="left" vertical="top" wrapText="1"/>
    </xf>
    <xf numFmtId="0" fontId="46" fillId="0" borderId="71" xfId="0" applyFont="1" applyFill="1" applyBorder="1"/>
    <xf numFmtId="49" fontId="25" fillId="0" borderId="24" xfId="16" applyNumberFormat="1" applyFont="1" applyFill="1" applyBorder="1" applyAlignment="1">
      <alignment horizontal="justify" vertical="center" wrapText="1"/>
    </xf>
    <xf numFmtId="49" fontId="25" fillId="0" borderId="22" xfId="16" applyNumberFormat="1" applyFont="1" applyFill="1" applyBorder="1" applyAlignment="1">
      <alignment horizontal="justify" vertical="center" wrapText="1"/>
    </xf>
    <xf numFmtId="0" fontId="2" fillId="5" borderId="22"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11" fillId="0" borderId="23" xfId="16" applyFont="1" applyFill="1" applyBorder="1" applyAlignment="1">
      <alignment horizontal="justify" vertical="center" wrapText="1"/>
    </xf>
    <xf numFmtId="0" fontId="11" fillId="0" borderId="22" xfId="16" applyFont="1" applyFill="1" applyBorder="1" applyAlignment="1">
      <alignment horizontal="justify" vertical="center" wrapText="1"/>
    </xf>
    <xf numFmtId="0" fontId="25" fillId="0" borderId="20" xfId="16" applyFont="1" applyFill="1" applyBorder="1" applyAlignment="1">
      <alignment horizontal="justify" vertical="center" wrapText="1"/>
    </xf>
    <xf numFmtId="0" fontId="25" fillId="0" borderId="22" xfId="16" applyFont="1" applyFill="1" applyBorder="1" applyAlignment="1">
      <alignment horizontal="justify" vertical="center" wrapText="1"/>
    </xf>
    <xf numFmtId="0" fontId="25" fillId="0" borderId="20" xfId="16" applyFont="1" applyFill="1" applyBorder="1" applyAlignment="1">
      <alignment horizontal="left" vertical="center" wrapText="1"/>
    </xf>
    <xf numFmtId="0" fontId="25" fillId="0" borderId="22" xfId="16" applyFont="1" applyFill="1" applyBorder="1" applyAlignment="1">
      <alignment horizontal="left" vertical="center"/>
    </xf>
    <xf numFmtId="0" fontId="36" fillId="0" borderId="0" xfId="0" applyFont="1" applyFill="1" applyBorder="1" applyAlignment="1">
      <alignment horizontal="center" vertical="center" wrapText="1"/>
    </xf>
    <xf numFmtId="174" fontId="0" fillId="0" borderId="22"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16" fillId="0" borderId="4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0" fillId="0" borderId="64" xfId="0"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3" fontId="32" fillId="0" borderId="38" xfId="0" applyNumberFormat="1" applyFont="1" applyFill="1" applyBorder="1" applyAlignment="1">
      <alignment horizontal="center" vertical="center" wrapText="1"/>
    </xf>
    <xf numFmtId="3" fontId="32" fillId="0" borderId="25" xfId="0" applyNumberFormat="1" applyFont="1" applyFill="1" applyBorder="1" applyAlignment="1">
      <alignment horizontal="center" vertical="center" wrapText="1"/>
    </xf>
    <xf numFmtId="3" fontId="32" fillId="0" borderId="39" xfId="0" applyNumberFormat="1" applyFont="1" applyFill="1" applyBorder="1" applyAlignment="1">
      <alignment horizontal="center" vertical="center" wrapText="1"/>
    </xf>
    <xf numFmtId="0" fontId="14" fillId="5" borderId="17" xfId="19" applyFont="1" applyFill="1" applyBorder="1" applyAlignment="1">
      <alignment horizontal="center" vertical="center" wrapText="1"/>
    </xf>
    <xf numFmtId="0" fontId="14" fillId="5" borderId="3" xfId="19" applyFont="1" applyFill="1" applyBorder="1" applyAlignment="1">
      <alignment horizontal="center" vertical="center" wrapText="1"/>
    </xf>
    <xf numFmtId="0" fontId="14" fillId="5" borderId="10" xfId="19" applyFont="1" applyFill="1" applyBorder="1" applyAlignment="1">
      <alignment horizontal="center" vertical="center" wrapText="1"/>
    </xf>
    <xf numFmtId="0" fontId="14" fillId="5" borderId="18" xfId="19" applyFont="1" applyFill="1" applyBorder="1" applyAlignment="1">
      <alignment horizontal="center" vertical="center" wrapText="1"/>
    </xf>
    <xf numFmtId="0" fontId="14" fillId="5" borderId="1" xfId="19" applyFont="1" applyFill="1" applyBorder="1" applyAlignment="1">
      <alignment horizontal="center" vertical="center" wrapText="1"/>
    </xf>
    <xf numFmtId="0" fontId="14" fillId="5" borderId="11" xfId="19" applyFont="1" applyFill="1" applyBorder="1" applyAlignment="1">
      <alignment horizontal="center" vertical="center" wrapText="1"/>
    </xf>
    <xf numFmtId="0" fontId="14" fillId="5" borderId="19" xfId="19" applyFont="1" applyFill="1" applyBorder="1" applyAlignment="1">
      <alignment horizontal="center" vertical="center" wrapText="1"/>
    </xf>
    <xf numFmtId="0" fontId="14" fillId="5" borderId="4" xfId="19" applyFont="1" applyFill="1" applyBorder="1" applyAlignment="1">
      <alignment horizontal="center" vertical="center" wrapText="1"/>
    </xf>
    <xf numFmtId="0" fontId="14" fillId="5" borderId="12" xfId="19"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39" fillId="5" borderId="46" xfId="19" applyFont="1" applyFill="1" applyBorder="1" applyAlignment="1">
      <alignment horizontal="right" vertical="center" wrapText="1"/>
    </xf>
    <xf numFmtId="0" fontId="39" fillId="5" borderId="35" xfId="19" applyFont="1" applyFill="1" applyBorder="1" applyAlignment="1">
      <alignment horizontal="right" vertical="center" wrapText="1"/>
    </xf>
    <xf numFmtId="0" fontId="39" fillId="5" borderId="41" xfId="19" applyFont="1" applyFill="1" applyBorder="1" applyAlignment="1">
      <alignment horizontal="right" vertical="center" wrapText="1"/>
    </xf>
    <xf numFmtId="0" fontId="39" fillId="5" borderId="54" xfId="19" applyFont="1" applyFill="1" applyBorder="1" applyAlignment="1">
      <alignment horizontal="right" vertical="center" wrapText="1"/>
    </xf>
    <xf numFmtId="0" fontId="39" fillId="5" borderId="33" xfId="19" applyFont="1" applyFill="1" applyBorder="1" applyAlignment="1">
      <alignment horizontal="right" vertical="center" wrapText="1"/>
    </xf>
    <xf numFmtId="0" fontId="39" fillId="5" borderId="55" xfId="19" applyFont="1" applyFill="1" applyBorder="1" applyAlignment="1">
      <alignment horizontal="right" vertical="center" wrapText="1"/>
    </xf>
    <xf numFmtId="0" fontId="36" fillId="0" borderId="17"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9"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8" fillId="3" borderId="16" xfId="19" applyFont="1" applyFill="1" applyBorder="1" applyAlignment="1">
      <alignment vertical="center" wrapText="1"/>
    </xf>
    <xf numFmtId="0" fontId="38" fillId="3" borderId="35" xfId="19" applyFont="1" applyFill="1" applyBorder="1" applyAlignment="1">
      <alignment vertical="center" wrapText="1"/>
    </xf>
    <xf numFmtId="0" fontId="38" fillId="3" borderId="36" xfId="19" applyFont="1" applyFill="1" applyBorder="1" applyAlignment="1">
      <alignment vertical="center" wrapText="1"/>
    </xf>
    <xf numFmtId="0" fontId="38" fillId="3" borderId="45" xfId="19" applyFont="1" applyFill="1" applyBorder="1" applyAlignment="1">
      <alignment horizontal="left" vertical="center" wrapText="1"/>
    </xf>
    <xf numFmtId="0" fontId="38" fillId="3" borderId="33" xfId="19" applyFont="1" applyFill="1" applyBorder="1" applyAlignment="1">
      <alignment horizontal="left" vertical="center" wrapText="1"/>
    </xf>
    <xf numFmtId="0" fontId="38" fillId="3" borderId="34" xfId="19" applyFont="1" applyFill="1" applyBorder="1" applyAlignment="1">
      <alignment horizontal="left" vertical="center" wrapText="1"/>
    </xf>
    <xf numFmtId="0" fontId="14" fillId="5" borderId="16" xfId="19" applyFont="1" applyFill="1" applyBorder="1" applyAlignment="1">
      <alignment horizontal="center" vertical="center" wrapText="1"/>
    </xf>
    <xf numFmtId="0" fontId="14" fillId="5" borderId="35" xfId="19" applyFont="1" applyFill="1" applyBorder="1" applyAlignment="1">
      <alignment horizontal="center" vertical="center" wrapText="1"/>
    </xf>
  </cellXfs>
  <cellStyles count="29">
    <cellStyle name="Coma 2" xfId="1" xr:uid="{00000000-0005-0000-0000-000000000000}"/>
    <cellStyle name="Coma 2 2" xfId="2" xr:uid="{00000000-0005-0000-0000-000001000000}"/>
    <cellStyle name="Hipervínculo" xfId="28" builtinId="8"/>
    <cellStyle name="Millares" xfId="3" builtinId="3"/>
    <cellStyle name="Millares [0]" xfId="27" builtinId="6"/>
    <cellStyle name="Millares 2" xfId="4" xr:uid="{00000000-0005-0000-0000-000005000000}"/>
    <cellStyle name="Millares 2 2" xfId="5" xr:uid="{00000000-0005-0000-0000-000006000000}"/>
    <cellStyle name="Millares 3" xfId="6" xr:uid="{00000000-0005-0000-0000-000007000000}"/>
    <cellStyle name="Millares 3 2" xfId="7" xr:uid="{00000000-0005-0000-0000-000008000000}"/>
    <cellStyle name="Millares 4" xfId="8" xr:uid="{00000000-0005-0000-0000-000009000000}"/>
    <cellStyle name="Moneda" xfId="9" builtinId="4"/>
    <cellStyle name="Moneda 2" xfId="10" xr:uid="{00000000-0005-0000-0000-00000B000000}"/>
    <cellStyle name="Moneda 2 2" xfId="11" xr:uid="{00000000-0005-0000-0000-00000C000000}"/>
    <cellStyle name="Moneda 2 2 2" xfId="12" xr:uid="{00000000-0005-0000-0000-00000D000000}"/>
    <cellStyle name="Moneda 2 3" xfId="13" xr:uid="{00000000-0005-0000-0000-00000E000000}"/>
    <cellStyle name="Moneda 3" xfId="14" xr:uid="{00000000-0005-0000-0000-00000F000000}"/>
    <cellStyle name="Moneda 4" xfId="15" xr:uid="{00000000-0005-0000-0000-000010000000}"/>
    <cellStyle name="Normal" xfId="0" builtinId="0"/>
    <cellStyle name="Normal 2" xfId="16" xr:uid="{00000000-0005-0000-0000-000012000000}"/>
    <cellStyle name="Normal 2 10" xfId="17" xr:uid="{00000000-0005-0000-0000-000013000000}"/>
    <cellStyle name="Normal 3" xfId="18" xr:uid="{00000000-0005-0000-0000-000014000000}"/>
    <cellStyle name="Normal 3 2" xfId="19" xr:uid="{00000000-0005-0000-0000-000015000000}"/>
    <cellStyle name="Normal 4 2" xfId="20" xr:uid="{00000000-0005-0000-0000-000016000000}"/>
    <cellStyle name="Porcentaje" xfId="21" builtinId="5"/>
    <cellStyle name="Porcentaje 2" xfId="24" xr:uid="{00000000-0005-0000-0000-000018000000}"/>
    <cellStyle name="Porcentaje 3" xfId="25" xr:uid="{00000000-0005-0000-0000-000019000000}"/>
    <cellStyle name="Porcentaje 4" xfId="26" xr:uid="{00000000-0005-0000-0000-00001A000000}"/>
    <cellStyle name="Porcentual 2" xfId="22" xr:uid="{00000000-0005-0000-0000-00001B000000}"/>
    <cellStyle name="Porcentual 2 2" xfId="23" xr:uid="{00000000-0005-0000-0000-00001C000000}"/>
  </cellStyles>
  <dxfs count="0"/>
  <tableStyles count="0" defaultTableStyle="TableStyleMedium9" defaultPivotStyle="PivotStyleLight16"/>
  <colors>
    <mruColors>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143774</xdr:colOff>
      <xdr:row>1</xdr:row>
      <xdr:rowOff>287548</xdr:rowOff>
    </xdr:from>
    <xdr:to>
      <xdr:col>4</xdr:col>
      <xdr:colOff>1761227</xdr:colOff>
      <xdr:row>3</xdr:row>
      <xdr:rowOff>357278</xdr:rowOff>
    </xdr:to>
    <xdr:pic>
      <xdr:nvPicPr>
        <xdr:cNvPr id="2" name="Imagen 1">
          <a:extLst>
            <a:ext uri="{FF2B5EF4-FFF2-40B4-BE49-F238E27FC236}">
              <a16:creationId xmlns:a16="http://schemas.microsoft.com/office/drawing/2014/main" id="{2CED731F-2842-45C3-A604-76EE003DA0EB}"/>
            </a:ext>
          </a:extLst>
        </xdr:cNvPr>
        <xdr:cNvPicPr>
          <a:picLocks noChangeAspect="1"/>
        </xdr:cNvPicPr>
      </xdr:nvPicPr>
      <xdr:blipFill>
        <a:blip xmlns:r="http://schemas.openxmlformats.org/officeDocument/2006/relationships" r:embed="rId1"/>
        <a:stretch>
          <a:fillRect/>
        </a:stretch>
      </xdr:blipFill>
      <xdr:spPr>
        <a:xfrm>
          <a:off x="898585" y="557123"/>
          <a:ext cx="4187406" cy="186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207310</xdr:colOff>
      <xdr:row>0</xdr:row>
      <xdr:rowOff>78721</xdr:rowOff>
    </xdr:from>
    <xdr:to>
      <xdr:col>2</xdr:col>
      <xdr:colOff>753409</xdr:colOff>
      <xdr:row>2</xdr:row>
      <xdr:rowOff>140174</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310" y="78721"/>
          <a:ext cx="1960842" cy="57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224117</xdr:colOff>
      <xdr:row>0</xdr:row>
      <xdr:rowOff>120742</xdr:rowOff>
    </xdr:from>
    <xdr:to>
      <xdr:col>3</xdr:col>
      <xdr:colOff>582706</xdr:colOff>
      <xdr:row>2</xdr:row>
      <xdr:rowOff>280146</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224117" y="120742"/>
          <a:ext cx="4728883" cy="136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osabiertos.bogota.gov.co/organization/sda"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ambientebogota.gov.co/es/transparencia-y-acceso-a-informacion-publica" TargetMode="External"/><Relationship Id="rId7" Type="http://schemas.openxmlformats.org/officeDocument/2006/relationships/vmlDrawing" Target="../drawings/vmlDrawing1.vml"/><Relationship Id="rId2" Type="http://schemas.openxmlformats.org/officeDocument/2006/relationships/hyperlink" Target="https://www.secretariadeambiente.gov.co/downloads/StormUser3.6SilviculturaProd/" TargetMode="External"/><Relationship Id="rId1" Type="http://schemas.openxmlformats.org/officeDocument/2006/relationships/hyperlink" Target="https://community.secop.gov.co/Public/Tendering/ContractNoticeManagement/Index?currentLanguage=es-CO&amp;Page=login&amp;Country=CO&amp;SkinName=CCE*%20Procesos%20SDA-MC-20191420,%20%20SDA-SI-20191377,SDA-SI-20191396"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drive.google.com/open?id=1BDTxzOXh4fp3UgVmlGtTSUM74xSoJ-Aq"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E27CC-B064-42F4-B3C7-C84B6159CC27}">
  <dimension ref="A1:AY33"/>
  <sheetViews>
    <sheetView topLeftCell="P1" zoomScale="32" zoomScaleNormal="32" workbookViewId="0">
      <selection activeCell="AU14" sqref="AU14"/>
    </sheetView>
  </sheetViews>
  <sheetFormatPr baseColWidth="10" defaultRowHeight="15" x14ac:dyDescent="0.25"/>
  <cols>
    <col min="1" max="1" width="11.42578125" style="1" customWidth="1"/>
    <col min="2" max="2" width="8.85546875" style="1" customWidth="1"/>
    <col min="3" max="3" width="20.85546875" style="1" customWidth="1"/>
    <col min="4" max="4" width="8.85546875" style="1" customWidth="1"/>
    <col min="5" max="5" width="27.140625" style="1" customWidth="1"/>
    <col min="6" max="6" width="8.42578125" style="1" customWidth="1"/>
    <col min="7" max="7" width="16" style="1" customWidth="1"/>
    <col min="8" max="8" width="12.85546875" style="1" customWidth="1"/>
    <col min="9" max="9" width="11.7109375" style="1" customWidth="1"/>
    <col min="10" max="10" width="10" style="22" customWidth="1"/>
    <col min="11" max="11" width="11.28515625" style="22" customWidth="1"/>
    <col min="12" max="13" width="12.7109375" style="22" customWidth="1"/>
    <col min="14" max="14" width="12.42578125" style="22" customWidth="1"/>
    <col min="15" max="15" width="19" style="22" customWidth="1"/>
    <col min="16" max="16" width="12.7109375" style="22" customWidth="1"/>
    <col min="17" max="17" width="14.28515625" style="22" customWidth="1"/>
    <col min="18" max="19" width="12.7109375" style="22" customWidth="1"/>
    <col min="20" max="20" width="11" style="22" customWidth="1"/>
    <col min="21" max="21" width="12.7109375" style="22" customWidth="1"/>
    <col min="22" max="22" width="9" style="22" customWidth="1"/>
    <col min="23" max="25" width="12.7109375" style="22" customWidth="1"/>
    <col min="26" max="26" width="9.140625" style="22" customWidth="1"/>
    <col min="27" max="27" width="10.7109375" style="22" customWidth="1"/>
    <col min="28" max="39" width="12.7109375" style="22" customWidth="1"/>
    <col min="40" max="40" width="11.140625" style="1" customWidth="1"/>
    <col min="41" max="41" width="11.42578125" style="1"/>
    <col min="42" max="43" width="12.85546875" style="1" customWidth="1"/>
    <col min="44" max="44" width="12.28515625" style="1" customWidth="1"/>
    <col min="45" max="45" width="10.42578125" style="1" customWidth="1"/>
    <col min="46" max="46" width="12.85546875" style="1" customWidth="1"/>
    <col min="47" max="47" width="85" style="1" customWidth="1"/>
    <col min="48" max="48" width="31.140625" style="1" customWidth="1"/>
    <col min="49" max="49" width="21.28515625" style="1" customWidth="1"/>
    <col min="50" max="50" width="39.42578125" style="1" customWidth="1"/>
    <col min="51" max="51" width="29" style="1" customWidth="1"/>
    <col min="52" max="16384" width="11.42578125" style="1"/>
  </cols>
  <sheetData>
    <row r="1" spans="1:51" ht="21" customHeight="1" thickBot="1" x14ac:dyDescent="0.3">
      <c r="B1" s="4"/>
      <c r="C1" s="4"/>
      <c r="D1" s="4"/>
      <c r="E1" s="4"/>
      <c r="F1" s="4"/>
      <c r="G1" s="4"/>
      <c r="H1" s="4"/>
      <c r="I1" s="4"/>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4"/>
      <c r="AO1" s="4"/>
      <c r="AP1" s="4"/>
      <c r="AQ1" s="4"/>
      <c r="AR1" s="4"/>
      <c r="AS1" s="4"/>
      <c r="AT1" s="4"/>
    </row>
    <row r="2" spans="1:51" s="36" customFormat="1" ht="56.25" customHeight="1" x14ac:dyDescent="0.5">
      <c r="A2" s="271"/>
      <c r="B2" s="272"/>
      <c r="C2" s="272"/>
      <c r="D2" s="272"/>
      <c r="E2" s="272"/>
      <c r="F2" s="272"/>
      <c r="G2" s="273"/>
      <c r="H2" s="281" t="s">
        <v>137</v>
      </c>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row>
    <row r="3" spans="1:51" s="36" customFormat="1" ht="84.75" customHeight="1" x14ac:dyDescent="0.5">
      <c r="A3" s="274"/>
      <c r="B3" s="275"/>
      <c r="C3" s="275"/>
      <c r="D3" s="275"/>
      <c r="E3" s="275"/>
      <c r="F3" s="275"/>
      <c r="G3" s="276"/>
      <c r="H3" s="282" t="s">
        <v>132</v>
      </c>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row>
    <row r="4" spans="1:51" s="35" customFormat="1" ht="63" customHeight="1" thickBot="1" x14ac:dyDescent="0.45">
      <c r="A4" s="277"/>
      <c r="B4" s="278"/>
      <c r="C4" s="278"/>
      <c r="D4" s="278"/>
      <c r="E4" s="278"/>
      <c r="F4" s="278"/>
      <c r="G4" s="279"/>
      <c r="H4" s="280" t="s">
        <v>125</v>
      </c>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3" t="s">
        <v>126</v>
      </c>
      <c r="AO4" s="283"/>
      <c r="AP4" s="283"/>
      <c r="AQ4" s="283"/>
      <c r="AR4" s="283"/>
      <c r="AS4" s="283"/>
      <c r="AT4" s="283"/>
      <c r="AU4" s="283"/>
      <c r="AV4" s="283"/>
      <c r="AW4" s="283"/>
      <c r="AX4" s="283"/>
      <c r="AY4" s="283"/>
    </row>
    <row r="5" spans="1:51" ht="41.25" customHeight="1" x14ac:dyDescent="0.25">
      <c r="A5" s="267" t="s">
        <v>0</v>
      </c>
      <c r="B5" s="268"/>
      <c r="C5" s="268"/>
      <c r="D5" s="268"/>
      <c r="E5" s="268"/>
      <c r="F5" s="268"/>
      <c r="G5" s="268"/>
      <c r="H5" s="269"/>
      <c r="I5" s="269"/>
      <c r="J5" s="269"/>
      <c r="K5" s="269"/>
      <c r="L5" s="269"/>
      <c r="M5" s="269"/>
      <c r="N5" s="269"/>
      <c r="O5" s="269"/>
      <c r="P5" s="269"/>
      <c r="Q5" s="269"/>
      <c r="R5" s="270"/>
      <c r="S5" s="284" t="s">
        <v>138</v>
      </c>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row>
    <row r="6" spans="1:51" ht="26.25" customHeight="1" x14ac:dyDescent="0.25">
      <c r="A6" s="261" t="s">
        <v>2</v>
      </c>
      <c r="B6" s="262"/>
      <c r="C6" s="262"/>
      <c r="D6" s="262"/>
      <c r="E6" s="262"/>
      <c r="F6" s="262"/>
      <c r="G6" s="262"/>
      <c r="H6" s="262"/>
      <c r="I6" s="262"/>
      <c r="J6" s="262"/>
      <c r="K6" s="262"/>
      <c r="L6" s="262"/>
      <c r="M6" s="262"/>
      <c r="N6" s="262"/>
      <c r="O6" s="262"/>
      <c r="P6" s="262"/>
      <c r="Q6" s="262"/>
      <c r="R6" s="263"/>
      <c r="S6" s="266" t="s">
        <v>139</v>
      </c>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row>
    <row r="7" spans="1:51" ht="30" customHeight="1" x14ac:dyDescent="0.25">
      <c r="A7" s="264" t="s">
        <v>3</v>
      </c>
      <c r="B7" s="265"/>
      <c r="C7" s="265"/>
      <c r="D7" s="265"/>
      <c r="E7" s="265"/>
      <c r="F7" s="265"/>
      <c r="G7" s="265"/>
      <c r="H7" s="265"/>
      <c r="I7" s="265"/>
      <c r="J7" s="265"/>
      <c r="K7" s="265"/>
      <c r="L7" s="265"/>
      <c r="M7" s="265"/>
      <c r="N7" s="265"/>
      <c r="O7" s="265"/>
      <c r="P7" s="265"/>
      <c r="Q7" s="265"/>
      <c r="R7" s="265"/>
      <c r="S7" s="266" t="s">
        <v>140</v>
      </c>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row>
    <row r="8" spans="1:51" ht="30" customHeight="1" x14ac:dyDescent="0.25">
      <c r="A8" s="264" t="s">
        <v>1</v>
      </c>
      <c r="B8" s="265"/>
      <c r="C8" s="265"/>
      <c r="D8" s="265"/>
      <c r="E8" s="265"/>
      <c r="F8" s="265"/>
      <c r="G8" s="265"/>
      <c r="H8" s="265"/>
      <c r="I8" s="265"/>
      <c r="J8" s="265"/>
      <c r="K8" s="265"/>
      <c r="L8" s="265"/>
      <c r="M8" s="265"/>
      <c r="N8" s="265"/>
      <c r="O8" s="265"/>
      <c r="P8" s="265"/>
      <c r="Q8" s="265"/>
      <c r="R8" s="265"/>
      <c r="S8" s="266" t="s">
        <v>141</v>
      </c>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row>
    <row r="9" spans="1:51" ht="36" customHeight="1" thickBot="1" x14ac:dyDescent="0.3">
      <c r="A9" s="258"/>
      <c r="B9" s="259"/>
      <c r="C9" s="259"/>
      <c r="D9" s="259"/>
      <c r="E9" s="259"/>
      <c r="F9" s="259"/>
      <c r="G9" s="259"/>
      <c r="H9" s="259"/>
      <c r="I9" s="259"/>
      <c r="J9" s="259"/>
      <c r="K9" s="259"/>
      <c r="L9" s="259"/>
      <c r="M9" s="259"/>
      <c r="N9" s="259"/>
      <c r="O9" s="259"/>
      <c r="P9" s="259"/>
      <c r="Q9" s="259"/>
      <c r="R9" s="26"/>
      <c r="S9" s="26"/>
      <c r="T9" s="26"/>
      <c r="U9" s="26"/>
      <c r="V9" s="26"/>
      <c r="W9" s="26"/>
      <c r="X9" s="26"/>
      <c r="Y9" s="26"/>
      <c r="Z9" s="26"/>
      <c r="AA9" s="26"/>
      <c r="AB9" s="26"/>
      <c r="AC9" s="26"/>
      <c r="AD9" s="26"/>
      <c r="AE9" s="26"/>
      <c r="AF9" s="26"/>
      <c r="AG9" s="26"/>
      <c r="AH9" s="26"/>
      <c r="AI9" s="26"/>
      <c r="AJ9" s="26"/>
      <c r="AK9" s="26"/>
      <c r="AL9" s="26"/>
      <c r="AM9" s="26"/>
      <c r="AN9" s="27"/>
      <c r="AO9" s="27"/>
      <c r="AP9" s="27"/>
      <c r="AQ9" s="27"/>
      <c r="AR9" s="27"/>
      <c r="AS9" s="27"/>
      <c r="AT9" s="27"/>
    </row>
    <row r="10" spans="1:51" s="2" customFormat="1" ht="35.25" customHeight="1" x14ac:dyDescent="0.25">
      <c r="A10" s="260" t="s">
        <v>114</v>
      </c>
      <c r="B10" s="257"/>
      <c r="C10" s="257"/>
      <c r="D10" s="257" t="s">
        <v>83</v>
      </c>
      <c r="E10" s="257"/>
      <c r="F10" s="257" t="s">
        <v>85</v>
      </c>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t="s">
        <v>93</v>
      </c>
      <c r="AT10" s="257" t="s">
        <v>94</v>
      </c>
      <c r="AU10" s="247" t="s">
        <v>181</v>
      </c>
      <c r="AV10" s="247" t="s">
        <v>95</v>
      </c>
      <c r="AW10" s="247" t="s">
        <v>96</v>
      </c>
      <c r="AX10" s="247" t="s">
        <v>97</v>
      </c>
      <c r="AY10" s="250" t="s">
        <v>98</v>
      </c>
    </row>
    <row r="11" spans="1:51" s="3" customFormat="1" ht="45.75" customHeight="1" x14ac:dyDescent="0.2">
      <c r="A11" s="253" t="s">
        <v>113</v>
      </c>
      <c r="B11" s="255" t="s">
        <v>82</v>
      </c>
      <c r="C11" s="239" t="s">
        <v>115</v>
      </c>
      <c r="D11" s="239" t="s">
        <v>68</v>
      </c>
      <c r="E11" s="239" t="s">
        <v>84</v>
      </c>
      <c r="F11" s="239" t="s">
        <v>86</v>
      </c>
      <c r="G11" s="239" t="s">
        <v>87</v>
      </c>
      <c r="H11" s="239" t="s">
        <v>88</v>
      </c>
      <c r="I11" s="239" t="s">
        <v>89</v>
      </c>
      <c r="J11" s="239" t="s">
        <v>90</v>
      </c>
      <c r="K11" s="37"/>
      <c r="L11" s="244" t="s">
        <v>91</v>
      </c>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6"/>
      <c r="AN11" s="243" t="s">
        <v>92</v>
      </c>
      <c r="AO11" s="243"/>
      <c r="AP11" s="243"/>
      <c r="AQ11" s="243"/>
      <c r="AR11" s="243"/>
      <c r="AS11" s="239"/>
      <c r="AT11" s="239"/>
      <c r="AU11" s="248"/>
      <c r="AV11" s="248"/>
      <c r="AW11" s="248"/>
      <c r="AX11" s="248"/>
      <c r="AY11" s="251"/>
    </row>
    <row r="12" spans="1:51" s="3" customFormat="1" ht="51" customHeight="1" x14ac:dyDescent="0.2">
      <c r="A12" s="253"/>
      <c r="B12" s="255"/>
      <c r="C12" s="239"/>
      <c r="D12" s="239"/>
      <c r="E12" s="239"/>
      <c r="F12" s="239"/>
      <c r="G12" s="239"/>
      <c r="H12" s="239"/>
      <c r="I12" s="239"/>
      <c r="J12" s="239"/>
      <c r="K12" s="193"/>
      <c r="L12" s="243">
        <v>2016</v>
      </c>
      <c r="M12" s="243"/>
      <c r="N12" s="243"/>
      <c r="O12" s="244">
        <v>2017</v>
      </c>
      <c r="P12" s="245"/>
      <c r="Q12" s="245"/>
      <c r="R12" s="245"/>
      <c r="S12" s="245"/>
      <c r="T12" s="246"/>
      <c r="U12" s="244">
        <v>2018</v>
      </c>
      <c r="V12" s="245"/>
      <c r="W12" s="245"/>
      <c r="X12" s="245"/>
      <c r="Y12" s="245"/>
      <c r="Z12" s="246"/>
      <c r="AA12" s="244">
        <v>2019</v>
      </c>
      <c r="AB12" s="245"/>
      <c r="AC12" s="245"/>
      <c r="AD12" s="245"/>
      <c r="AE12" s="245"/>
      <c r="AF12" s="245"/>
      <c r="AG12" s="246"/>
      <c r="AH12" s="244">
        <v>2020</v>
      </c>
      <c r="AI12" s="245"/>
      <c r="AJ12" s="245"/>
      <c r="AK12" s="245"/>
      <c r="AL12" s="245"/>
      <c r="AM12" s="246"/>
      <c r="AN12" s="239" t="s">
        <v>4</v>
      </c>
      <c r="AO12" s="239" t="s">
        <v>5</v>
      </c>
      <c r="AP12" s="239" t="s">
        <v>6</v>
      </c>
      <c r="AQ12" s="239" t="s">
        <v>179</v>
      </c>
      <c r="AR12" s="239" t="s">
        <v>7</v>
      </c>
      <c r="AS12" s="239"/>
      <c r="AT12" s="239"/>
      <c r="AU12" s="248"/>
      <c r="AV12" s="248"/>
      <c r="AW12" s="248"/>
      <c r="AX12" s="248"/>
      <c r="AY12" s="251"/>
    </row>
    <row r="13" spans="1:51" s="3" customFormat="1" ht="69.75" customHeight="1" thickBot="1" x14ac:dyDescent="0.25">
      <c r="A13" s="254"/>
      <c r="B13" s="256"/>
      <c r="C13" s="240"/>
      <c r="D13" s="240"/>
      <c r="E13" s="240"/>
      <c r="F13" s="240"/>
      <c r="G13" s="240"/>
      <c r="H13" s="240"/>
      <c r="I13" s="240"/>
      <c r="J13" s="240"/>
      <c r="K13" s="194" t="s">
        <v>116</v>
      </c>
      <c r="L13" s="194" t="s">
        <v>120</v>
      </c>
      <c r="M13" s="194" t="s">
        <v>124</v>
      </c>
      <c r="N13" s="194" t="s">
        <v>31</v>
      </c>
      <c r="O13" s="194" t="s">
        <v>119</v>
      </c>
      <c r="P13" s="194" t="s">
        <v>122</v>
      </c>
      <c r="Q13" s="194" t="s">
        <v>123</v>
      </c>
      <c r="R13" s="194" t="s">
        <v>120</v>
      </c>
      <c r="S13" s="194" t="s">
        <v>124</v>
      </c>
      <c r="T13" s="194" t="s">
        <v>31</v>
      </c>
      <c r="U13" s="194" t="s">
        <v>119</v>
      </c>
      <c r="V13" s="194" t="s">
        <v>122</v>
      </c>
      <c r="W13" s="194" t="s">
        <v>123</v>
      </c>
      <c r="X13" s="194" t="s">
        <v>120</v>
      </c>
      <c r="Y13" s="194" t="s">
        <v>124</v>
      </c>
      <c r="Z13" s="194" t="s">
        <v>31</v>
      </c>
      <c r="AA13" s="194" t="s">
        <v>119</v>
      </c>
      <c r="AB13" s="194" t="s">
        <v>122</v>
      </c>
      <c r="AC13" s="194" t="s">
        <v>123</v>
      </c>
      <c r="AD13" s="194" t="s">
        <v>120</v>
      </c>
      <c r="AE13" s="194" t="s">
        <v>178</v>
      </c>
      <c r="AF13" s="194" t="s">
        <v>124</v>
      </c>
      <c r="AG13" s="194" t="s">
        <v>31</v>
      </c>
      <c r="AH13" s="194" t="s">
        <v>119</v>
      </c>
      <c r="AI13" s="194" t="s">
        <v>122</v>
      </c>
      <c r="AJ13" s="194" t="s">
        <v>123</v>
      </c>
      <c r="AK13" s="194" t="s">
        <v>120</v>
      </c>
      <c r="AL13" s="194" t="s">
        <v>124</v>
      </c>
      <c r="AM13" s="194" t="s">
        <v>31</v>
      </c>
      <c r="AN13" s="240"/>
      <c r="AO13" s="240"/>
      <c r="AP13" s="240"/>
      <c r="AQ13" s="240"/>
      <c r="AR13" s="240"/>
      <c r="AS13" s="240"/>
      <c r="AT13" s="240"/>
      <c r="AU13" s="249"/>
      <c r="AV13" s="249"/>
      <c r="AW13" s="249"/>
      <c r="AX13" s="249"/>
      <c r="AY13" s="252"/>
    </row>
    <row r="14" spans="1:51" s="3" customFormat="1" ht="409.5" x14ac:dyDescent="0.2">
      <c r="A14" s="70">
        <v>42</v>
      </c>
      <c r="B14" s="70">
        <v>1030</v>
      </c>
      <c r="C14" s="71" t="s">
        <v>142</v>
      </c>
      <c r="D14" s="74">
        <v>70</v>
      </c>
      <c r="E14" s="71" t="s">
        <v>143</v>
      </c>
      <c r="F14" s="74">
        <v>390</v>
      </c>
      <c r="G14" s="72" t="s">
        <v>144</v>
      </c>
      <c r="H14" s="73" t="s">
        <v>145</v>
      </c>
      <c r="I14" s="74" t="s">
        <v>146</v>
      </c>
      <c r="J14" s="75">
        <v>1</v>
      </c>
      <c r="K14" s="75">
        <v>1</v>
      </c>
      <c r="L14" s="75">
        <v>0.04</v>
      </c>
      <c r="M14" s="75">
        <v>0.04</v>
      </c>
      <c r="N14" s="75">
        <v>0.04</v>
      </c>
      <c r="O14" s="77">
        <v>0.28000000000000003</v>
      </c>
      <c r="P14" s="77">
        <v>0.28000000000000003</v>
      </c>
      <c r="Q14" s="77">
        <v>0.28000000000000003</v>
      </c>
      <c r="R14" s="78">
        <v>0.28000000000000003</v>
      </c>
      <c r="S14" s="79">
        <v>0.28000000000000003</v>
      </c>
      <c r="T14" s="79">
        <v>0.28000000000000003</v>
      </c>
      <c r="U14" s="80">
        <v>0.28000000000000003</v>
      </c>
      <c r="V14" s="80">
        <v>0.28000000000000003</v>
      </c>
      <c r="W14" s="80">
        <v>0.28000000000000003</v>
      </c>
      <c r="X14" s="81">
        <v>0.28000000000000003</v>
      </c>
      <c r="Y14" s="78">
        <v>0.28000000000000003</v>
      </c>
      <c r="Z14" s="78">
        <v>0.21</v>
      </c>
      <c r="AA14" s="154">
        <v>0.35</v>
      </c>
      <c r="AB14" s="75">
        <v>0.35</v>
      </c>
      <c r="AC14" s="75">
        <v>0.35</v>
      </c>
      <c r="AD14" s="154">
        <v>0.35</v>
      </c>
      <c r="AE14" s="154">
        <v>0.35</v>
      </c>
      <c r="AF14" s="154" t="s">
        <v>202</v>
      </c>
      <c r="AG14" s="164">
        <v>0.31680000000000003</v>
      </c>
      <c r="AH14" s="154">
        <v>0.12</v>
      </c>
      <c r="AI14" s="154"/>
      <c r="AJ14" s="154"/>
      <c r="AK14" s="154"/>
      <c r="AL14" s="154"/>
      <c r="AM14" s="154"/>
      <c r="AN14" s="164">
        <v>6.4799999999999996E-2</v>
      </c>
      <c r="AO14" s="164">
        <v>0.1593</v>
      </c>
      <c r="AP14" s="164">
        <v>0.25380000000000003</v>
      </c>
      <c r="AQ14" s="164" t="s">
        <v>202</v>
      </c>
      <c r="AR14" s="164">
        <v>0.31680000000000003</v>
      </c>
      <c r="AS14" s="76">
        <f>+AR14/AD14</f>
        <v>0.90514285714285725</v>
      </c>
      <c r="AT14" s="82">
        <f>+(T14+N14+Z14+AR14)/K14</f>
        <v>0.8468</v>
      </c>
      <c r="AU14" s="200" t="s">
        <v>190</v>
      </c>
      <c r="AV14" s="201" t="s">
        <v>205</v>
      </c>
      <c r="AW14" s="201" t="s">
        <v>206</v>
      </c>
      <c r="AX14" s="163" t="s">
        <v>187</v>
      </c>
      <c r="AY14" s="170" t="s">
        <v>175</v>
      </c>
    </row>
    <row r="15" spans="1:51" x14ac:dyDescent="0.25">
      <c r="A15" s="4"/>
      <c r="B15" s="4"/>
      <c r="C15" s="4"/>
      <c r="D15" s="4"/>
      <c r="E15" s="4"/>
      <c r="F15" s="4"/>
      <c r="G15" s="4"/>
      <c r="H15" s="4"/>
      <c r="I15" s="4"/>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4"/>
      <c r="AO15" s="4"/>
      <c r="AP15" s="4"/>
      <c r="AQ15" s="4"/>
      <c r="AR15" s="4"/>
      <c r="AS15" s="4"/>
      <c r="AT15" s="4"/>
      <c r="AX15" s="1" t="s">
        <v>177</v>
      </c>
    </row>
    <row r="16" spans="1:51" x14ac:dyDescent="0.25">
      <c r="A16" s="4"/>
      <c r="B16" s="4"/>
      <c r="C16" s="4"/>
      <c r="D16" s="4"/>
      <c r="E16" s="4"/>
      <c r="F16" s="4"/>
      <c r="G16" s="4"/>
      <c r="H16" s="4"/>
      <c r="I16" s="4"/>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4"/>
      <c r="AO16" s="4"/>
      <c r="AP16" s="4"/>
      <c r="AQ16" s="4"/>
      <c r="AR16" s="4"/>
      <c r="AS16" s="4"/>
      <c r="AT16" s="4"/>
    </row>
    <row r="17" spans="1:46" x14ac:dyDescent="0.25">
      <c r="A17" s="65" t="s">
        <v>127</v>
      </c>
      <c r="B17" s="4"/>
      <c r="C17" s="4"/>
      <c r="D17" s="4"/>
      <c r="E17" s="4"/>
      <c r="F17" s="4"/>
      <c r="G17" s="4"/>
      <c r="H17" s="4"/>
      <c r="I17" s="4"/>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4"/>
      <c r="AO17" s="4"/>
      <c r="AP17" s="4"/>
      <c r="AQ17" s="4"/>
      <c r="AR17" s="4"/>
      <c r="AS17" s="4"/>
      <c r="AT17" s="4"/>
    </row>
    <row r="18" spans="1:46" ht="25.5" customHeight="1" x14ac:dyDescent="0.25">
      <c r="A18" s="195" t="s">
        <v>128</v>
      </c>
      <c r="B18" s="241" t="s">
        <v>129</v>
      </c>
      <c r="C18" s="241"/>
      <c r="D18" s="241"/>
      <c r="E18" s="241"/>
      <c r="F18" s="241"/>
      <c r="G18" s="241"/>
      <c r="H18" s="242" t="s">
        <v>130</v>
      </c>
      <c r="I18" s="242"/>
      <c r="J18" s="242"/>
      <c r="K18" s="242"/>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4"/>
      <c r="AO18" s="4"/>
      <c r="AP18" s="4"/>
      <c r="AQ18" s="4"/>
      <c r="AR18" s="4"/>
      <c r="AS18" s="4"/>
      <c r="AT18" s="4"/>
    </row>
    <row r="19" spans="1:46" ht="25.5" customHeight="1" x14ac:dyDescent="0.25">
      <c r="A19" s="64">
        <v>11</v>
      </c>
      <c r="B19" s="237" t="s">
        <v>131</v>
      </c>
      <c r="C19" s="237"/>
      <c r="D19" s="237"/>
      <c r="E19" s="237"/>
      <c r="F19" s="237"/>
      <c r="G19" s="237"/>
      <c r="H19" s="238" t="s">
        <v>133</v>
      </c>
      <c r="I19" s="238"/>
      <c r="J19" s="238"/>
      <c r="K19" s="238"/>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4"/>
      <c r="AO19" s="4"/>
      <c r="AP19" s="4"/>
      <c r="AQ19" s="4"/>
      <c r="AR19" s="4"/>
      <c r="AS19" s="4"/>
      <c r="AT19" s="4"/>
    </row>
    <row r="33" spans="44:44" x14ac:dyDescent="0.25">
      <c r="AR33" s="199"/>
    </row>
  </sheetData>
  <mergeCells count="50">
    <mergeCell ref="A5:R5"/>
    <mergeCell ref="A2:G4"/>
    <mergeCell ref="H4:AM4"/>
    <mergeCell ref="H2:AY2"/>
    <mergeCell ref="H3:AY3"/>
    <mergeCell ref="AN4:AY4"/>
    <mergeCell ref="S5:AY5"/>
    <mergeCell ref="A6:R6"/>
    <mergeCell ref="A7:R7"/>
    <mergeCell ref="A8:R8"/>
    <mergeCell ref="S6:AY6"/>
    <mergeCell ref="S7:AY7"/>
    <mergeCell ref="S8:AY8"/>
    <mergeCell ref="A9:Q9"/>
    <mergeCell ref="A10:C10"/>
    <mergeCell ref="D10:E10"/>
    <mergeCell ref="F10:AR10"/>
    <mergeCell ref="AS10:AS13"/>
    <mergeCell ref="AR12:AR13"/>
    <mergeCell ref="AA12:AG12"/>
    <mergeCell ref="AH12:AM12"/>
    <mergeCell ref="AN12:AN13"/>
    <mergeCell ref="I11:I13"/>
    <mergeCell ref="J11:J13"/>
    <mergeCell ref="L11:AM11"/>
    <mergeCell ref="AN11:AR11"/>
    <mergeCell ref="AX10:AX13"/>
    <mergeCell ref="AY10:AY13"/>
    <mergeCell ref="A11:A13"/>
    <mergeCell ref="B11:B13"/>
    <mergeCell ref="C11:C13"/>
    <mergeCell ref="D11:D13"/>
    <mergeCell ref="E11:E13"/>
    <mergeCell ref="F11:F13"/>
    <mergeCell ref="G11:G13"/>
    <mergeCell ref="H11:H13"/>
    <mergeCell ref="AU10:AU13"/>
    <mergeCell ref="AV10:AV13"/>
    <mergeCell ref="AW10:AW13"/>
    <mergeCell ref="AT10:AT13"/>
    <mergeCell ref="B19:G19"/>
    <mergeCell ref="H19:K19"/>
    <mergeCell ref="AO12:AO13"/>
    <mergeCell ref="AP12:AP13"/>
    <mergeCell ref="AQ12:AQ13"/>
    <mergeCell ref="B18:G18"/>
    <mergeCell ref="H18:K18"/>
    <mergeCell ref="L12:N12"/>
    <mergeCell ref="O12:T12"/>
    <mergeCell ref="U12:Z12"/>
  </mergeCells>
  <dataValidations count="1">
    <dataValidation type="list" allowBlank="1" showInputMessage="1" showErrorMessage="1" sqref="I14" xr:uid="{69C4683D-AC54-426D-A928-A4BA3DEFC553}">
      <formula1>#REF!</formula1>
    </dataValidation>
  </dataValidations>
  <hyperlinks>
    <hyperlink ref="AY14" r:id="rId1" display="https://datosabiertos.bogota.gov.co/organization/sda" xr:uid="{700C84FD-EC36-4855-B0CA-3F5505B62DED}"/>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45"/>
  <sheetViews>
    <sheetView zoomScale="24" zoomScaleNormal="24" zoomScaleSheetLayoutView="40" workbookViewId="0">
      <selection activeCell="AK20" sqref="AK20"/>
    </sheetView>
  </sheetViews>
  <sheetFormatPr baseColWidth="10" defaultRowHeight="15.75" x14ac:dyDescent="0.25"/>
  <cols>
    <col min="1" max="1" width="5.140625" style="1" customWidth="1"/>
    <col min="2" max="2" width="12.140625" style="1" customWidth="1"/>
    <col min="3" max="3" width="14.85546875" style="1" customWidth="1"/>
    <col min="4" max="4" width="6.42578125" style="6" customWidth="1"/>
    <col min="5" max="5" width="16.140625" style="6" customWidth="1"/>
    <col min="6" max="6" width="14.140625" style="6" customWidth="1"/>
    <col min="7" max="7" width="9.28515625" style="20" customWidth="1"/>
    <col min="8" max="8" width="14.5703125" style="7" customWidth="1"/>
    <col min="9" max="9" width="16.28515625" style="7" customWidth="1"/>
    <col min="10" max="10" width="15.7109375" style="7" customWidth="1"/>
    <col min="11" max="11" width="15.42578125" style="7" customWidth="1"/>
    <col min="12" max="12" width="21.85546875" style="7" customWidth="1"/>
    <col min="13" max="13" width="18.28515625" style="7" customWidth="1"/>
    <col min="14" max="14" width="14.7109375" style="7" customWidth="1"/>
    <col min="15" max="15" width="15" style="7" customWidth="1"/>
    <col min="16" max="17" width="15.28515625" style="7" customWidth="1"/>
    <col min="18" max="18" width="15.140625" style="7" customWidth="1"/>
    <col min="19" max="19" width="18.28515625" style="7" customWidth="1"/>
    <col min="20" max="20" width="14.28515625" style="7" customWidth="1"/>
    <col min="21" max="21" width="14.85546875" style="7" customWidth="1"/>
    <col min="22" max="22" width="14" style="7" customWidth="1"/>
    <col min="23" max="23" width="13.42578125" style="7" customWidth="1"/>
    <col min="24" max="24" width="14.7109375" style="7" customWidth="1"/>
    <col min="25" max="25" width="16.140625" style="7" customWidth="1"/>
    <col min="26" max="26" width="18" style="7" customWidth="1"/>
    <col min="27" max="29" width="16.28515625" style="7" customWidth="1"/>
    <col min="30" max="30" width="18.28515625" style="7" customWidth="1"/>
    <col min="31" max="31" width="15.7109375" style="7" customWidth="1"/>
    <col min="32" max="35" width="16.28515625" style="7" customWidth="1"/>
    <col min="36" max="36" width="18.28515625" style="7" customWidth="1"/>
    <col min="37" max="37" width="15.5703125" style="1" customWidth="1"/>
    <col min="38" max="38" width="15.7109375" style="1" customWidth="1"/>
    <col min="39" max="39" width="15.5703125" style="17" customWidth="1"/>
    <col min="40" max="40" width="15.5703125" style="22" customWidth="1"/>
    <col min="41" max="41" width="9.7109375" style="1" customWidth="1"/>
    <col min="42" max="42" width="11.140625" style="1" customWidth="1"/>
    <col min="43" max="43" width="103.28515625" style="1" customWidth="1"/>
    <col min="44" max="45" width="26" style="1" customWidth="1"/>
    <col min="46" max="46" width="56.7109375" style="1" customWidth="1"/>
    <col min="47" max="47" width="32" style="1" customWidth="1"/>
    <col min="48" max="16384" width="11.42578125" style="1"/>
  </cols>
  <sheetData>
    <row r="1" spans="1:47" s="36" customFormat="1" ht="57" customHeight="1" x14ac:dyDescent="0.5">
      <c r="A1" s="317"/>
      <c r="B1" s="318"/>
      <c r="C1" s="318"/>
      <c r="D1" s="318"/>
      <c r="E1" s="319"/>
      <c r="F1" s="281" t="s">
        <v>137</v>
      </c>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row>
    <row r="2" spans="1:47" s="36" customFormat="1" ht="66.75" customHeight="1" x14ac:dyDescent="0.5">
      <c r="A2" s="258"/>
      <c r="B2" s="259"/>
      <c r="C2" s="259"/>
      <c r="D2" s="259"/>
      <c r="E2" s="320"/>
      <c r="F2" s="328" t="s">
        <v>134</v>
      </c>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row>
    <row r="3" spans="1:47" s="35" customFormat="1" ht="40.5" customHeight="1" thickBot="1" x14ac:dyDescent="0.45">
      <c r="A3" s="321"/>
      <c r="B3" s="322"/>
      <c r="C3" s="322"/>
      <c r="D3" s="322"/>
      <c r="E3" s="323"/>
      <c r="F3" s="280" t="s">
        <v>125</v>
      </c>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t="s">
        <v>126</v>
      </c>
      <c r="AN3" s="280"/>
      <c r="AO3" s="280"/>
      <c r="AP3" s="280"/>
      <c r="AQ3" s="280"/>
      <c r="AR3" s="280"/>
      <c r="AS3" s="280"/>
      <c r="AT3" s="280"/>
      <c r="AU3" s="280"/>
    </row>
    <row r="4" spans="1:47" ht="46.5" customHeight="1" x14ac:dyDescent="0.25">
      <c r="A4" s="324" t="s">
        <v>0</v>
      </c>
      <c r="B4" s="269"/>
      <c r="C4" s="269"/>
      <c r="D4" s="269"/>
      <c r="E4" s="269"/>
      <c r="F4" s="269"/>
      <c r="G4" s="269"/>
      <c r="H4" s="269"/>
      <c r="I4" s="269"/>
      <c r="J4" s="269"/>
      <c r="K4" s="269"/>
      <c r="L4" s="269"/>
      <c r="M4" s="269"/>
      <c r="N4" s="269"/>
      <c r="O4" s="269"/>
      <c r="P4" s="270"/>
      <c r="Q4" s="266" t="s">
        <v>138</v>
      </c>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row>
    <row r="5" spans="1:47" ht="36" customHeight="1" thickBot="1" x14ac:dyDescent="0.3">
      <c r="A5" s="325" t="s">
        <v>2</v>
      </c>
      <c r="B5" s="326"/>
      <c r="C5" s="326"/>
      <c r="D5" s="326"/>
      <c r="E5" s="326"/>
      <c r="F5" s="326"/>
      <c r="G5" s="326"/>
      <c r="H5" s="326"/>
      <c r="I5" s="326"/>
      <c r="J5" s="326"/>
      <c r="K5" s="326"/>
      <c r="L5" s="326"/>
      <c r="M5" s="326"/>
      <c r="N5" s="326"/>
      <c r="O5" s="326"/>
      <c r="P5" s="327"/>
      <c r="Q5" s="266" t="s">
        <v>139</v>
      </c>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row>
    <row r="6" spans="1:47" ht="14.25" customHeight="1" thickBot="1" x14ac:dyDescent="0.3">
      <c r="A6" s="4"/>
      <c r="B6" s="4"/>
      <c r="C6" s="4"/>
      <c r="D6" s="66"/>
      <c r="E6" s="66"/>
      <c r="F6" s="66"/>
      <c r="G6" s="67"/>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4"/>
      <c r="AL6" s="4"/>
      <c r="AM6" s="16"/>
      <c r="AN6" s="16"/>
      <c r="AO6" s="4"/>
      <c r="AP6" s="4"/>
    </row>
    <row r="7" spans="1:47" s="25" customFormat="1" ht="33.75" customHeight="1" x14ac:dyDescent="0.25">
      <c r="A7" s="260" t="s">
        <v>57</v>
      </c>
      <c r="B7" s="257" t="s">
        <v>67</v>
      </c>
      <c r="C7" s="257"/>
      <c r="D7" s="257"/>
      <c r="E7" s="257" t="s">
        <v>71</v>
      </c>
      <c r="F7" s="257" t="s">
        <v>112</v>
      </c>
      <c r="G7" s="257" t="s">
        <v>72</v>
      </c>
      <c r="H7" s="257" t="s">
        <v>117</v>
      </c>
      <c r="I7" s="39"/>
      <c r="J7" s="329" t="s">
        <v>73</v>
      </c>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1"/>
      <c r="AK7" s="257" t="s">
        <v>74</v>
      </c>
      <c r="AL7" s="257"/>
      <c r="AM7" s="257"/>
      <c r="AN7" s="257"/>
      <c r="AO7" s="257" t="s">
        <v>76</v>
      </c>
      <c r="AP7" s="257" t="s">
        <v>77</v>
      </c>
      <c r="AQ7" s="257" t="s">
        <v>183</v>
      </c>
      <c r="AR7" s="257" t="s">
        <v>78</v>
      </c>
      <c r="AS7" s="257" t="s">
        <v>79</v>
      </c>
      <c r="AT7" s="257" t="s">
        <v>80</v>
      </c>
      <c r="AU7" s="340" t="s">
        <v>81</v>
      </c>
    </row>
    <row r="8" spans="1:47" s="25" customFormat="1" ht="39.75" customHeight="1" x14ac:dyDescent="0.25">
      <c r="A8" s="253"/>
      <c r="B8" s="239"/>
      <c r="C8" s="239"/>
      <c r="D8" s="239"/>
      <c r="E8" s="239"/>
      <c r="F8" s="239"/>
      <c r="G8" s="239"/>
      <c r="H8" s="239"/>
      <c r="I8" s="244">
        <v>2016</v>
      </c>
      <c r="J8" s="245"/>
      <c r="K8" s="245"/>
      <c r="L8" s="246"/>
      <c r="M8" s="244">
        <v>2017</v>
      </c>
      <c r="N8" s="245"/>
      <c r="O8" s="245"/>
      <c r="P8" s="245"/>
      <c r="Q8" s="245"/>
      <c r="R8" s="246"/>
      <c r="S8" s="244">
        <v>2018</v>
      </c>
      <c r="T8" s="245"/>
      <c r="U8" s="245"/>
      <c r="V8" s="245"/>
      <c r="W8" s="245"/>
      <c r="X8" s="246"/>
      <c r="Y8" s="244">
        <v>2019</v>
      </c>
      <c r="Z8" s="245"/>
      <c r="AA8" s="245"/>
      <c r="AB8" s="245"/>
      <c r="AC8" s="245"/>
      <c r="AD8" s="246"/>
      <c r="AE8" s="244">
        <v>2020</v>
      </c>
      <c r="AF8" s="245"/>
      <c r="AG8" s="245"/>
      <c r="AH8" s="245"/>
      <c r="AI8" s="245"/>
      <c r="AJ8" s="246"/>
      <c r="AK8" s="239" t="s">
        <v>75</v>
      </c>
      <c r="AL8" s="239"/>
      <c r="AM8" s="239"/>
      <c r="AN8" s="239"/>
      <c r="AO8" s="239"/>
      <c r="AP8" s="239"/>
      <c r="AQ8" s="239"/>
      <c r="AR8" s="239"/>
      <c r="AS8" s="239"/>
      <c r="AT8" s="239"/>
      <c r="AU8" s="341"/>
    </row>
    <row r="9" spans="1:47" s="25" customFormat="1" ht="48" customHeight="1" thickBot="1" x14ac:dyDescent="0.3">
      <c r="A9" s="254"/>
      <c r="B9" s="38" t="s">
        <v>68</v>
      </c>
      <c r="C9" s="38" t="s">
        <v>69</v>
      </c>
      <c r="D9" s="38" t="s">
        <v>70</v>
      </c>
      <c r="E9" s="240"/>
      <c r="F9" s="240"/>
      <c r="G9" s="316"/>
      <c r="H9" s="336"/>
      <c r="I9" s="38" t="s">
        <v>118</v>
      </c>
      <c r="J9" s="38" t="s">
        <v>120</v>
      </c>
      <c r="K9" s="38" t="s">
        <v>121</v>
      </c>
      <c r="L9" s="38" t="s">
        <v>31</v>
      </c>
      <c r="M9" s="38" t="s">
        <v>119</v>
      </c>
      <c r="N9" s="38" t="s">
        <v>122</v>
      </c>
      <c r="O9" s="38" t="s">
        <v>123</v>
      </c>
      <c r="P9" s="38" t="s">
        <v>120</v>
      </c>
      <c r="Q9" s="38" t="s">
        <v>124</v>
      </c>
      <c r="R9" s="38" t="s">
        <v>31</v>
      </c>
      <c r="S9" s="38" t="s">
        <v>119</v>
      </c>
      <c r="T9" s="38" t="s">
        <v>122</v>
      </c>
      <c r="U9" s="38" t="s">
        <v>123</v>
      </c>
      <c r="V9" s="38" t="s">
        <v>120</v>
      </c>
      <c r="W9" s="38" t="s">
        <v>124</v>
      </c>
      <c r="X9" s="38" t="s">
        <v>31</v>
      </c>
      <c r="Y9" s="38" t="s">
        <v>119</v>
      </c>
      <c r="Z9" s="38" t="s">
        <v>122</v>
      </c>
      <c r="AA9" s="38" t="s">
        <v>123</v>
      </c>
      <c r="AB9" s="38" t="s">
        <v>120</v>
      </c>
      <c r="AC9" s="182" t="s">
        <v>124</v>
      </c>
      <c r="AD9" s="38" t="s">
        <v>31</v>
      </c>
      <c r="AE9" s="38" t="s">
        <v>119</v>
      </c>
      <c r="AF9" s="38" t="s">
        <v>122</v>
      </c>
      <c r="AG9" s="38" t="s">
        <v>123</v>
      </c>
      <c r="AH9" s="38" t="s">
        <v>120</v>
      </c>
      <c r="AI9" s="38" t="s">
        <v>124</v>
      </c>
      <c r="AJ9" s="38" t="s">
        <v>31</v>
      </c>
      <c r="AK9" s="69" t="s">
        <v>4</v>
      </c>
      <c r="AL9" s="38" t="s">
        <v>5</v>
      </c>
      <c r="AM9" s="38" t="s">
        <v>6</v>
      </c>
      <c r="AN9" s="182" t="s">
        <v>7</v>
      </c>
      <c r="AO9" s="240"/>
      <c r="AP9" s="240"/>
      <c r="AQ9" s="316"/>
      <c r="AR9" s="316"/>
      <c r="AS9" s="316"/>
      <c r="AT9" s="316"/>
      <c r="AU9" s="342"/>
    </row>
    <row r="10" spans="1:47" s="5" customFormat="1" ht="61.5" customHeight="1" x14ac:dyDescent="0.25">
      <c r="A10" s="304" t="s">
        <v>147</v>
      </c>
      <c r="B10" s="289">
        <v>1</v>
      </c>
      <c r="C10" s="313" t="s">
        <v>148</v>
      </c>
      <c r="D10" s="315" t="s">
        <v>149</v>
      </c>
      <c r="E10" s="286">
        <v>70</v>
      </c>
      <c r="F10" s="286" t="s">
        <v>156</v>
      </c>
      <c r="G10" s="41" t="s">
        <v>8</v>
      </c>
      <c r="H10" s="83">
        <f>+L10+R10+X10+Y10+AE10</f>
        <v>0.30000000000000004</v>
      </c>
      <c r="I10" s="83">
        <v>0.04</v>
      </c>
      <c r="J10" s="83">
        <v>0.04</v>
      </c>
      <c r="K10" s="90">
        <v>0.04</v>
      </c>
      <c r="L10" s="202">
        <v>0.04</v>
      </c>
      <c r="M10" s="88">
        <v>0.04</v>
      </c>
      <c r="N10" s="89">
        <v>0.08</v>
      </c>
      <c r="O10" s="89">
        <v>0.08</v>
      </c>
      <c r="P10" s="89">
        <v>0.08</v>
      </c>
      <c r="Q10" s="89">
        <v>0.08</v>
      </c>
      <c r="R10" s="89">
        <v>0.08</v>
      </c>
      <c r="S10" s="88">
        <v>0.08</v>
      </c>
      <c r="T10" s="203">
        <v>0.1</v>
      </c>
      <c r="U10" s="203">
        <v>0.1</v>
      </c>
      <c r="V10" s="203">
        <v>0.1</v>
      </c>
      <c r="W10" s="203">
        <v>0.1</v>
      </c>
      <c r="X10" s="203">
        <v>0.1</v>
      </c>
      <c r="Y10" s="89">
        <v>0.06</v>
      </c>
      <c r="Z10" s="89">
        <v>0.06</v>
      </c>
      <c r="AA10" s="89">
        <v>0.06</v>
      </c>
      <c r="AB10" s="89">
        <v>0.06</v>
      </c>
      <c r="AC10" s="89">
        <v>0.06</v>
      </c>
      <c r="AD10" s="89">
        <v>0.06</v>
      </c>
      <c r="AE10" s="203">
        <v>0.02</v>
      </c>
      <c r="AF10" s="203"/>
      <c r="AG10" s="204"/>
      <c r="AH10" s="205"/>
      <c r="AI10" s="205"/>
      <c r="AJ10" s="205"/>
      <c r="AK10" s="206">
        <v>8.6999999999999994E-3</v>
      </c>
      <c r="AL10" s="207">
        <f>+AK10+1.71%</f>
        <v>2.58E-2</v>
      </c>
      <c r="AM10" s="207">
        <f>+AL10+1.71%</f>
        <v>4.2900000000000001E-2</v>
      </c>
      <c r="AN10" s="207">
        <v>0.06</v>
      </c>
      <c r="AO10" s="183">
        <f>+AN10/AC10</f>
        <v>1</v>
      </c>
      <c r="AP10" s="184">
        <f>(R10+L10+X10+AN10)/H10</f>
        <v>0.93333333333333324</v>
      </c>
      <c r="AQ10" s="343" t="s">
        <v>197</v>
      </c>
      <c r="AR10" s="345" t="s">
        <v>163</v>
      </c>
      <c r="AS10" s="345" t="s">
        <v>163</v>
      </c>
      <c r="AT10" s="348" t="s">
        <v>184</v>
      </c>
      <c r="AU10" s="349" t="s">
        <v>176</v>
      </c>
    </row>
    <row r="11" spans="1:47" s="5" customFormat="1" ht="61.5" customHeight="1" x14ac:dyDescent="0.25">
      <c r="A11" s="304"/>
      <c r="B11" s="290"/>
      <c r="C11" s="302"/>
      <c r="D11" s="308"/>
      <c r="E11" s="287"/>
      <c r="F11" s="287"/>
      <c r="G11" s="44" t="s">
        <v>9</v>
      </c>
      <c r="H11" s="84">
        <f>+L11+R11+X11+AC11+AE11</f>
        <v>6622579257</v>
      </c>
      <c r="I11" s="94">
        <v>1215000000</v>
      </c>
      <c r="J11" s="94">
        <v>1215000000</v>
      </c>
      <c r="K11" s="94">
        <v>1017857121</v>
      </c>
      <c r="L11" s="93">
        <v>971913980</v>
      </c>
      <c r="M11" s="93">
        <v>971913980</v>
      </c>
      <c r="N11" s="95">
        <v>1325800000</v>
      </c>
      <c r="O11" s="95">
        <v>1325800000</v>
      </c>
      <c r="P11" s="95">
        <v>1425771668</v>
      </c>
      <c r="Q11" s="95">
        <v>1425771668</v>
      </c>
      <c r="R11" s="95">
        <v>1349673901</v>
      </c>
      <c r="S11" s="96">
        <v>1349673901</v>
      </c>
      <c r="T11" s="95">
        <v>1294863000</v>
      </c>
      <c r="U11" s="95">
        <v>1294863000</v>
      </c>
      <c r="V11" s="95">
        <v>1315936833</v>
      </c>
      <c r="W11" s="95">
        <v>1189181333</v>
      </c>
      <c r="X11" s="95">
        <v>1173330005</v>
      </c>
      <c r="Y11" s="95">
        <v>1398193000</v>
      </c>
      <c r="Z11" s="95">
        <v>1398193000</v>
      </c>
      <c r="AA11" s="102">
        <v>1570147789</v>
      </c>
      <c r="AB11" s="102">
        <v>1589241352</v>
      </c>
      <c r="AC11" s="102">
        <v>1748375371</v>
      </c>
      <c r="AD11" s="208">
        <v>1643360334</v>
      </c>
      <c r="AE11" s="95">
        <v>1379286000</v>
      </c>
      <c r="AF11" s="95"/>
      <c r="AG11" s="102"/>
      <c r="AH11" s="208"/>
      <c r="AI11" s="208"/>
      <c r="AJ11" s="208"/>
      <c r="AK11" s="208">
        <v>529137000</v>
      </c>
      <c r="AL11" s="209">
        <v>1366878789</v>
      </c>
      <c r="AM11" s="210">
        <v>1531730371</v>
      </c>
      <c r="AN11" s="210">
        <v>1643360334</v>
      </c>
      <c r="AO11" s="185">
        <f>+AN11/AC11</f>
        <v>0.93993564611932523</v>
      </c>
      <c r="AP11" s="184">
        <f>(R11+L11+X11+AN11)/H11</f>
        <v>0.77587266540734734</v>
      </c>
      <c r="AQ11" s="344"/>
      <c r="AR11" s="346"/>
      <c r="AS11" s="346"/>
      <c r="AT11" s="348"/>
      <c r="AU11" s="350"/>
    </row>
    <row r="12" spans="1:47" s="179" customFormat="1" ht="77.25" customHeight="1" x14ac:dyDescent="0.25">
      <c r="A12" s="304"/>
      <c r="B12" s="290"/>
      <c r="C12" s="302"/>
      <c r="D12" s="308"/>
      <c r="E12" s="287"/>
      <c r="F12" s="287"/>
      <c r="G12" s="171" t="s">
        <v>10</v>
      </c>
      <c r="H12" s="172"/>
      <c r="I12" s="173"/>
      <c r="J12" s="173"/>
      <c r="K12" s="173"/>
      <c r="L12" s="174"/>
      <c r="M12" s="174"/>
      <c r="N12" s="172"/>
      <c r="O12" s="172"/>
      <c r="P12" s="172"/>
      <c r="Q12" s="172"/>
      <c r="R12" s="172"/>
      <c r="S12" s="175"/>
      <c r="T12" s="172"/>
      <c r="U12" s="172"/>
      <c r="V12" s="172"/>
      <c r="W12" s="172"/>
      <c r="X12" s="172"/>
      <c r="Y12" s="172"/>
      <c r="Z12" s="172"/>
      <c r="AA12" s="172"/>
      <c r="AB12" s="172"/>
      <c r="AC12" s="172"/>
      <c r="AD12" s="172"/>
      <c r="AE12" s="172"/>
      <c r="AF12" s="172"/>
      <c r="AG12" s="176"/>
      <c r="AH12" s="177"/>
      <c r="AI12" s="177"/>
      <c r="AJ12" s="177"/>
      <c r="AK12" s="172"/>
      <c r="AL12" s="178"/>
      <c r="AM12" s="178"/>
      <c r="AN12" s="178"/>
      <c r="AO12" s="186"/>
      <c r="AP12" s="98"/>
      <c r="AQ12" s="344"/>
      <c r="AR12" s="346"/>
      <c r="AS12" s="346"/>
      <c r="AT12" s="348"/>
      <c r="AU12" s="350"/>
    </row>
    <row r="13" spans="1:47" s="179" customFormat="1" ht="77.25" customHeight="1" x14ac:dyDescent="0.25">
      <c r="A13" s="304"/>
      <c r="B13" s="290"/>
      <c r="C13" s="302"/>
      <c r="D13" s="308"/>
      <c r="E13" s="287"/>
      <c r="F13" s="287"/>
      <c r="G13" s="180" t="s">
        <v>11</v>
      </c>
      <c r="H13" s="84">
        <f>+R13+X13+AC13</f>
        <v>1389633111</v>
      </c>
      <c r="I13" s="125"/>
      <c r="J13" s="125"/>
      <c r="K13" s="125"/>
      <c r="L13" s="181"/>
      <c r="M13" s="181"/>
      <c r="N13" s="95">
        <v>625903419</v>
      </c>
      <c r="O13" s="95">
        <v>625903419</v>
      </c>
      <c r="P13" s="95">
        <v>625903419</v>
      </c>
      <c r="Q13" s="95">
        <v>620935578</v>
      </c>
      <c r="R13" s="95">
        <v>561384078</v>
      </c>
      <c r="S13" s="101">
        <v>561384078</v>
      </c>
      <c r="T13" s="102">
        <v>646151292</v>
      </c>
      <c r="U13" s="102">
        <v>646151292</v>
      </c>
      <c r="V13" s="102">
        <v>646151292</v>
      </c>
      <c r="W13" s="102">
        <v>646151292</v>
      </c>
      <c r="X13" s="102">
        <v>646151292</v>
      </c>
      <c r="Y13" s="103">
        <v>182097741</v>
      </c>
      <c r="Z13" s="103">
        <v>182097741</v>
      </c>
      <c r="AA13" s="103">
        <v>182097741</v>
      </c>
      <c r="AB13" s="103">
        <v>182097741</v>
      </c>
      <c r="AC13" s="103">
        <v>182097741</v>
      </c>
      <c r="AD13" s="100">
        <v>182097741</v>
      </c>
      <c r="AE13" s="85"/>
      <c r="AF13" s="85"/>
      <c r="AG13" s="99"/>
      <c r="AH13" s="100"/>
      <c r="AI13" s="100"/>
      <c r="AJ13" s="100"/>
      <c r="AK13" s="208">
        <v>138454040</v>
      </c>
      <c r="AL13" s="209">
        <v>182097741</v>
      </c>
      <c r="AM13" s="209">
        <v>182097741</v>
      </c>
      <c r="AN13" s="209">
        <v>182097741</v>
      </c>
      <c r="AO13" s="185">
        <f>+AN13/AC13</f>
        <v>1</v>
      </c>
      <c r="AP13" s="187"/>
      <c r="AQ13" s="344"/>
      <c r="AR13" s="346"/>
      <c r="AS13" s="346"/>
      <c r="AT13" s="348"/>
      <c r="AU13" s="350"/>
    </row>
    <row r="14" spans="1:47" s="179" customFormat="1" ht="77.25" customHeight="1" x14ac:dyDescent="0.25">
      <c r="A14" s="304"/>
      <c r="B14" s="290"/>
      <c r="C14" s="302"/>
      <c r="D14" s="308"/>
      <c r="E14" s="287"/>
      <c r="F14" s="287"/>
      <c r="G14" s="171" t="s">
        <v>12</v>
      </c>
      <c r="H14" s="84">
        <f>+L14+R14+X14+Y14+AE14</f>
        <v>0.30000000000000004</v>
      </c>
      <c r="I14" s="83">
        <f t="shared" ref="I14" si="0">+I10+I12</f>
        <v>0.04</v>
      </c>
      <c r="J14" s="83">
        <f t="shared" ref="J14:L15" si="1">+J10+J12</f>
        <v>0.04</v>
      </c>
      <c r="K14" s="83">
        <f t="shared" si="1"/>
        <v>0.04</v>
      </c>
      <c r="L14" s="105">
        <f t="shared" si="1"/>
        <v>0.04</v>
      </c>
      <c r="M14" s="105">
        <f t="shared" ref="M14:W15" si="2">+M10+M12</f>
        <v>0.04</v>
      </c>
      <c r="N14" s="106">
        <f t="shared" si="2"/>
        <v>0.08</v>
      </c>
      <c r="O14" s="106">
        <f t="shared" si="2"/>
        <v>0.08</v>
      </c>
      <c r="P14" s="106">
        <f t="shared" si="2"/>
        <v>0.08</v>
      </c>
      <c r="Q14" s="106">
        <f t="shared" si="2"/>
        <v>0.08</v>
      </c>
      <c r="R14" s="211">
        <v>0.08</v>
      </c>
      <c r="S14" s="128">
        <f t="shared" si="2"/>
        <v>0.08</v>
      </c>
      <c r="T14" s="211">
        <v>0.1</v>
      </c>
      <c r="U14" s="211">
        <v>0.1</v>
      </c>
      <c r="V14" s="211">
        <v>0.1</v>
      </c>
      <c r="W14" s="211">
        <v>0.1</v>
      </c>
      <c r="X14" s="211">
        <v>0.1</v>
      </c>
      <c r="Y14" s="211">
        <f t="shared" ref="Y14:Z15" si="3">+Y10+Y12</f>
        <v>0.06</v>
      </c>
      <c r="Z14" s="211">
        <f t="shared" si="3"/>
        <v>0.06</v>
      </c>
      <c r="AA14" s="212">
        <v>0.06</v>
      </c>
      <c r="AB14" s="212">
        <v>0.06</v>
      </c>
      <c r="AC14" s="212">
        <v>0.06</v>
      </c>
      <c r="AD14" s="213">
        <v>0.06</v>
      </c>
      <c r="AE14" s="106">
        <f t="shared" ref="AE14:AE15" si="4">+AE10+AE12</f>
        <v>0.02</v>
      </c>
      <c r="AF14" s="106"/>
      <c r="AG14" s="104"/>
      <c r="AH14" s="23"/>
      <c r="AI14" s="23"/>
      <c r="AJ14" s="23"/>
      <c r="AK14" s="128">
        <f t="shared" ref="AK14:AL14" si="5">+AK10+AK12</f>
        <v>8.6999999999999994E-3</v>
      </c>
      <c r="AL14" s="128">
        <f t="shared" si="5"/>
        <v>2.58E-2</v>
      </c>
      <c r="AM14" s="128">
        <f t="shared" ref="AM14:AN14" si="6">+AM10+AM12</f>
        <v>4.2900000000000001E-2</v>
      </c>
      <c r="AN14" s="128">
        <f t="shared" si="6"/>
        <v>0.06</v>
      </c>
      <c r="AO14" s="185">
        <f>+AN14/AC14</f>
        <v>1</v>
      </c>
      <c r="AP14" s="184">
        <f>(R14+L14+X14+AN14)/H14</f>
        <v>0.93333333333333324</v>
      </c>
      <c r="AQ14" s="344"/>
      <c r="AR14" s="346"/>
      <c r="AS14" s="346"/>
      <c r="AT14" s="348"/>
      <c r="AU14" s="350"/>
    </row>
    <row r="15" spans="1:47" s="179" customFormat="1" ht="77.25" customHeight="1" thickBot="1" x14ac:dyDescent="0.3">
      <c r="A15" s="305"/>
      <c r="B15" s="291"/>
      <c r="C15" s="314"/>
      <c r="D15" s="309"/>
      <c r="E15" s="287"/>
      <c r="F15" s="287"/>
      <c r="G15" s="180" t="s">
        <v>13</v>
      </c>
      <c r="H15" s="86">
        <f>+H11+H13</f>
        <v>8012212368</v>
      </c>
      <c r="I15" s="107">
        <f>+I11+I13</f>
        <v>1215000000</v>
      </c>
      <c r="J15" s="107">
        <f>+J11+J13</f>
        <v>1215000000</v>
      </c>
      <c r="K15" s="107">
        <f>+K11+K13</f>
        <v>1017857121</v>
      </c>
      <c r="L15" s="108">
        <f t="shared" si="1"/>
        <v>971913980</v>
      </c>
      <c r="M15" s="108">
        <f t="shared" si="2"/>
        <v>971913980</v>
      </c>
      <c r="N15" s="107">
        <f t="shared" si="2"/>
        <v>1951703419</v>
      </c>
      <c r="O15" s="107">
        <f t="shared" si="2"/>
        <v>1951703419</v>
      </c>
      <c r="P15" s="107">
        <f t="shared" si="2"/>
        <v>2051675087</v>
      </c>
      <c r="Q15" s="107">
        <f t="shared" si="2"/>
        <v>2046707246</v>
      </c>
      <c r="R15" s="160">
        <v>1911057979</v>
      </c>
      <c r="S15" s="214">
        <f t="shared" si="2"/>
        <v>1911057979</v>
      </c>
      <c r="T15" s="214">
        <f t="shared" si="2"/>
        <v>1941014292</v>
      </c>
      <c r="U15" s="214">
        <f t="shared" si="2"/>
        <v>1941014292</v>
      </c>
      <c r="V15" s="214">
        <f t="shared" si="2"/>
        <v>1962088125</v>
      </c>
      <c r="W15" s="214">
        <f t="shared" si="2"/>
        <v>1835332625</v>
      </c>
      <c r="X15" s="214">
        <v>1819481297</v>
      </c>
      <c r="Y15" s="160">
        <f t="shared" si="3"/>
        <v>1580290741</v>
      </c>
      <c r="Z15" s="160">
        <f t="shared" si="3"/>
        <v>1580290741</v>
      </c>
      <c r="AA15" s="215">
        <v>1580290741</v>
      </c>
      <c r="AB15" s="215">
        <v>1580290741</v>
      </c>
      <c r="AC15" s="215">
        <v>1580290741</v>
      </c>
      <c r="AD15" s="216">
        <v>1825458075</v>
      </c>
      <c r="AE15" s="107">
        <f t="shared" si="4"/>
        <v>1379286000</v>
      </c>
      <c r="AF15" s="107"/>
      <c r="AG15" s="86"/>
      <c r="AH15" s="109"/>
      <c r="AI15" s="109"/>
      <c r="AJ15" s="109"/>
      <c r="AK15" s="160">
        <f t="shared" ref="AK15:AL15" si="7">+AK11+AK13</f>
        <v>667591040</v>
      </c>
      <c r="AL15" s="160">
        <f t="shared" si="7"/>
        <v>1548976530</v>
      </c>
      <c r="AM15" s="160">
        <f t="shared" ref="AM15:AN15" si="8">+AM11+AM13</f>
        <v>1713828112</v>
      </c>
      <c r="AN15" s="160">
        <f t="shared" si="8"/>
        <v>1825458075</v>
      </c>
      <c r="AO15" s="188">
        <f>+AN15/AC15</f>
        <v>1.1551406507924353</v>
      </c>
      <c r="AP15" s="133">
        <f>(R15+L15+X15+AN15)/H15</f>
        <v>0.81474517039411554</v>
      </c>
      <c r="AQ15" s="344"/>
      <c r="AR15" s="347"/>
      <c r="AS15" s="347"/>
      <c r="AT15" s="348"/>
      <c r="AU15" s="351"/>
    </row>
    <row r="16" spans="1:47" s="5" customFormat="1" ht="61.5" customHeight="1" x14ac:dyDescent="0.25">
      <c r="A16" s="306" t="s">
        <v>150</v>
      </c>
      <c r="B16" s="298">
        <v>2</v>
      </c>
      <c r="C16" s="301" t="s">
        <v>151</v>
      </c>
      <c r="D16" s="307" t="s">
        <v>152</v>
      </c>
      <c r="E16" s="287"/>
      <c r="F16" s="287"/>
      <c r="G16" s="41" t="s">
        <v>8</v>
      </c>
      <c r="H16" s="83">
        <f>+AE16</f>
        <v>0.5</v>
      </c>
      <c r="I16" s="110">
        <v>0.09</v>
      </c>
      <c r="J16" s="110">
        <v>0.09</v>
      </c>
      <c r="K16" s="110">
        <v>0.09</v>
      </c>
      <c r="L16" s="89">
        <v>0.09</v>
      </c>
      <c r="M16" s="83">
        <v>0.09</v>
      </c>
      <c r="N16" s="83">
        <v>0.14000000000000001</v>
      </c>
      <c r="O16" s="83">
        <v>0.14000000000000001</v>
      </c>
      <c r="P16" s="89">
        <v>0.14000000000000001</v>
      </c>
      <c r="Q16" s="89">
        <v>0.14000000000000001</v>
      </c>
      <c r="R16" s="89">
        <v>0.13</v>
      </c>
      <c r="S16" s="123">
        <v>0.13</v>
      </c>
      <c r="T16" s="89">
        <v>0.28000000000000003</v>
      </c>
      <c r="U16" s="89">
        <v>0.28000000000000003</v>
      </c>
      <c r="V16" s="89">
        <v>0.28000000000000003</v>
      </c>
      <c r="W16" s="89">
        <v>0.28000000000000003</v>
      </c>
      <c r="X16" s="123">
        <v>0.26500000000000001</v>
      </c>
      <c r="Y16" s="89">
        <v>0.42</v>
      </c>
      <c r="Z16" s="89">
        <v>0.42</v>
      </c>
      <c r="AA16" s="212">
        <v>0.42</v>
      </c>
      <c r="AB16" s="212">
        <v>0.42</v>
      </c>
      <c r="AC16" s="212">
        <v>0.42</v>
      </c>
      <c r="AD16" s="217">
        <v>0.42</v>
      </c>
      <c r="AE16" s="89">
        <v>0.5</v>
      </c>
      <c r="AF16" s="89"/>
      <c r="AG16" s="218"/>
      <c r="AH16" s="217"/>
      <c r="AI16" s="217"/>
      <c r="AJ16" s="217"/>
      <c r="AK16" s="206">
        <f>+X16+2.96%</f>
        <v>0.29460000000000003</v>
      </c>
      <c r="AL16" s="207">
        <v>0.34050000000000002</v>
      </c>
      <c r="AM16" s="219">
        <v>0.38340000000000002</v>
      </c>
      <c r="AN16" s="219">
        <v>0.42</v>
      </c>
      <c r="AO16" s="131">
        <f>+AN16/AC16</f>
        <v>1</v>
      </c>
      <c r="AP16" s="135">
        <f>+AN16/H16</f>
        <v>0.84</v>
      </c>
      <c r="AQ16" s="362" t="s">
        <v>192</v>
      </c>
      <c r="AR16" s="355" t="s">
        <v>163</v>
      </c>
      <c r="AS16" s="355" t="s">
        <v>163</v>
      </c>
      <c r="AT16" s="364" t="s">
        <v>193</v>
      </c>
      <c r="AU16" s="365" t="s">
        <v>186</v>
      </c>
    </row>
    <row r="17" spans="1:47" s="5" customFormat="1" ht="61.5" customHeight="1" x14ac:dyDescent="0.25">
      <c r="A17" s="304"/>
      <c r="B17" s="299"/>
      <c r="C17" s="302"/>
      <c r="D17" s="308"/>
      <c r="E17" s="287"/>
      <c r="F17" s="287"/>
      <c r="G17" s="44" t="s">
        <v>9</v>
      </c>
      <c r="H17" s="84">
        <f>+L17+R17+X17+AC17+AE17</f>
        <v>3790637180</v>
      </c>
      <c r="I17" s="92">
        <v>1499125475</v>
      </c>
      <c r="J17" s="92">
        <v>1499125475</v>
      </c>
      <c r="K17" s="92">
        <v>1444010457</v>
      </c>
      <c r="L17" s="91">
        <v>1435292010</v>
      </c>
      <c r="M17" s="91">
        <v>1435292010</v>
      </c>
      <c r="N17" s="94">
        <v>386092000</v>
      </c>
      <c r="O17" s="94">
        <v>386092000</v>
      </c>
      <c r="P17" s="95">
        <v>296592000</v>
      </c>
      <c r="Q17" s="95">
        <v>296592000</v>
      </c>
      <c r="R17" s="95">
        <v>363574367</v>
      </c>
      <c r="S17" s="101">
        <v>363574367</v>
      </c>
      <c r="T17" s="102">
        <v>899618000</v>
      </c>
      <c r="U17" s="102">
        <v>899618000</v>
      </c>
      <c r="V17" s="102">
        <v>878544166.99666667</v>
      </c>
      <c r="W17" s="102">
        <v>867910866.9666667</v>
      </c>
      <c r="X17" s="102">
        <v>294809766</v>
      </c>
      <c r="Y17" s="103">
        <v>1149042000</v>
      </c>
      <c r="Z17" s="103">
        <v>1149042000</v>
      </c>
      <c r="AA17" s="102">
        <v>1070690357</v>
      </c>
      <c r="AB17" s="102">
        <v>739913342</v>
      </c>
      <c r="AC17" s="102">
        <v>571733037</v>
      </c>
      <c r="AD17" s="208">
        <v>512297155</v>
      </c>
      <c r="AE17" s="102">
        <v>1125228000</v>
      </c>
      <c r="AF17" s="102"/>
      <c r="AG17" s="102"/>
      <c r="AH17" s="208"/>
      <c r="AI17" s="208"/>
      <c r="AJ17" s="208"/>
      <c r="AK17" s="213">
        <v>136407000</v>
      </c>
      <c r="AL17" s="220">
        <v>274186000</v>
      </c>
      <c r="AM17" s="210">
        <v>295439803</v>
      </c>
      <c r="AN17" s="210">
        <v>512297155</v>
      </c>
      <c r="AO17" s="131">
        <f>+AN17/AC17</f>
        <v>0.89604259653793628</v>
      </c>
      <c r="AP17" s="132">
        <f>(L17+R17+X17+AN17)/H17</f>
        <v>0.68747631974632828</v>
      </c>
      <c r="AQ17" s="363"/>
      <c r="AR17" s="356"/>
      <c r="AS17" s="356"/>
      <c r="AT17" s="338"/>
      <c r="AU17" s="338"/>
    </row>
    <row r="18" spans="1:47" s="5" customFormat="1" ht="61.5" customHeight="1" x14ac:dyDescent="0.25">
      <c r="A18" s="304"/>
      <c r="B18" s="299"/>
      <c r="C18" s="302"/>
      <c r="D18" s="308"/>
      <c r="E18" s="287"/>
      <c r="F18" s="287"/>
      <c r="G18" s="41" t="s">
        <v>10</v>
      </c>
      <c r="H18" s="85"/>
      <c r="I18" s="125"/>
      <c r="J18" s="125"/>
      <c r="K18" s="125"/>
      <c r="L18" s="98"/>
      <c r="M18" s="98"/>
      <c r="N18" s="85"/>
      <c r="O18" s="85"/>
      <c r="P18" s="85"/>
      <c r="Q18" s="85"/>
      <c r="R18" s="85"/>
      <c r="S18" s="98"/>
      <c r="T18" s="85"/>
      <c r="U18" s="85"/>
      <c r="V18" s="85"/>
      <c r="W18" s="85"/>
      <c r="X18" s="85"/>
      <c r="Y18" s="111"/>
      <c r="Z18" s="111"/>
      <c r="AA18" s="85"/>
      <c r="AB18" s="85"/>
      <c r="AC18" s="85"/>
      <c r="AD18" s="85"/>
      <c r="AE18" s="85"/>
      <c r="AF18" s="85"/>
      <c r="AG18" s="99"/>
      <c r="AH18" s="100"/>
      <c r="AI18" s="100"/>
      <c r="AJ18" s="100"/>
      <c r="AK18" s="85"/>
      <c r="AL18" s="162"/>
      <c r="AM18" s="162"/>
      <c r="AN18" s="162"/>
      <c r="AO18" s="98"/>
      <c r="AP18" s="98"/>
      <c r="AQ18" s="363"/>
      <c r="AR18" s="356"/>
      <c r="AS18" s="356"/>
      <c r="AT18" s="338"/>
      <c r="AU18" s="338"/>
    </row>
    <row r="19" spans="1:47" s="5" customFormat="1" ht="61.5" customHeight="1" x14ac:dyDescent="0.25">
      <c r="A19" s="304"/>
      <c r="B19" s="299"/>
      <c r="C19" s="302"/>
      <c r="D19" s="308"/>
      <c r="E19" s="287"/>
      <c r="F19" s="287"/>
      <c r="G19" s="44" t="s">
        <v>11</v>
      </c>
      <c r="H19" s="84">
        <f>+R19+X19+AA19</f>
        <v>1515578528</v>
      </c>
      <c r="I19" s="125"/>
      <c r="J19" s="125"/>
      <c r="K19" s="125"/>
      <c r="L19" s="112"/>
      <c r="M19" s="112"/>
      <c r="N19" s="113">
        <v>1343085300</v>
      </c>
      <c r="O19" s="113">
        <v>1343085300</v>
      </c>
      <c r="P19" s="113">
        <v>1343085300</v>
      </c>
      <c r="Q19" s="113">
        <v>1331606362</v>
      </c>
      <c r="R19" s="113">
        <v>1267034062</v>
      </c>
      <c r="S19" s="91">
        <v>1267034062</v>
      </c>
      <c r="T19" s="91">
        <v>192550033</v>
      </c>
      <c r="U19" s="91">
        <v>192550033</v>
      </c>
      <c r="V19" s="91">
        <v>192550033</v>
      </c>
      <c r="W19" s="91">
        <v>192550033</v>
      </c>
      <c r="X19" s="91">
        <v>192550033</v>
      </c>
      <c r="Y19" s="103">
        <v>55994433</v>
      </c>
      <c r="Z19" s="103">
        <v>55994433</v>
      </c>
      <c r="AA19" s="103">
        <v>55994433</v>
      </c>
      <c r="AB19" s="103">
        <v>55994433</v>
      </c>
      <c r="AC19" s="103">
        <v>55994433</v>
      </c>
      <c r="AD19" s="100">
        <v>55994433</v>
      </c>
      <c r="AE19" s="85"/>
      <c r="AF19" s="85"/>
      <c r="AG19" s="99"/>
      <c r="AH19" s="100"/>
      <c r="AI19" s="100"/>
      <c r="AJ19" s="100"/>
      <c r="AK19" s="213">
        <v>49380900</v>
      </c>
      <c r="AL19" s="220">
        <v>55994433</v>
      </c>
      <c r="AM19" s="220">
        <v>55994433</v>
      </c>
      <c r="AN19" s="220">
        <v>55994433</v>
      </c>
      <c r="AO19" s="131">
        <f>+AN19/AC19</f>
        <v>1</v>
      </c>
      <c r="AP19" s="97"/>
      <c r="AQ19" s="363"/>
      <c r="AR19" s="356"/>
      <c r="AS19" s="356"/>
      <c r="AT19" s="338"/>
      <c r="AU19" s="338"/>
    </row>
    <row r="20" spans="1:47" s="5" customFormat="1" ht="61.5" customHeight="1" x14ac:dyDescent="0.25">
      <c r="A20" s="304"/>
      <c r="B20" s="299"/>
      <c r="C20" s="302"/>
      <c r="D20" s="308"/>
      <c r="E20" s="287"/>
      <c r="F20" s="287"/>
      <c r="G20" s="41" t="s">
        <v>12</v>
      </c>
      <c r="H20" s="140">
        <v>0.5</v>
      </c>
      <c r="I20" s="83">
        <f t="shared" ref="I20" si="9">+I16+I18</f>
        <v>0.09</v>
      </c>
      <c r="J20" s="83">
        <f t="shared" ref="J20:L21" si="10">+J16+J18</f>
        <v>0.09</v>
      </c>
      <c r="K20" s="83">
        <f t="shared" si="10"/>
        <v>0.09</v>
      </c>
      <c r="L20" s="105">
        <f t="shared" si="10"/>
        <v>0.09</v>
      </c>
      <c r="M20" s="105">
        <f t="shared" ref="M20:W21" si="11">+M16+M18</f>
        <v>0.09</v>
      </c>
      <c r="N20" s="106">
        <f t="shared" si="11"/>
        <v>0.14000000000000001</v>
      </c>
      <c r="O20" s="106">
        <f t="shared" si="11"/>
        <v>0.14000000000000001</v>
      </c>
      <c r="P20" s="106">
        <f t="shared" si="11"/>
        <v>0.14000000000000001</v>
      </c>
      <c r="Q20" s="106">
        <f t="shared" si="11"/>
        <v>0.14000000000000001</v>
      </c>
      <c r="R20" s="106">
        <v>0.13</v>
      </c>
      <c r="S20" s="105">
        <f t="shared" si="11"/>
        <v>0.13</v>
      </c>
      <c r="T20" s="106">
        <v>0.28000000000000003</v>
      </c>
      <c r="U20" s="106">
        <v>0.28000000000000003</v>
      </c>
      <c r="V20" s="106">
        <v>0.28000000000000003</v>
      </c>
      <c r="W20" s="106">
        <v>0.28000000000000003</v>
      </c>
      <c r="X20" s="106">
        <v>0.26500000000000001</v>
      </c>
      <c r="Y20" s="106">
        <f t="shared" ref="Y20:Z21" si="12">+Y16+Y18</f>
        <v>0.42</v>
      </c>
      <c r="Z20" s="106">
        <f t="shared" si="12"/>
        <v>0.42</v>
      </c>
      <c r="AA20" s="166">
        <v>0.42</v>
      </c>
      <c r="AB20" s="166">
        <v>0.42</v>
      </c>
      <c r="AC20" s="166">
        <v>0.42</v>
      </c>
      <c r="AD20" s="213">
        <v>0.42</v>
      </c>
      <c r="AE20" s="106">
        <f t="shared" ref="AE20:AE21" si="13">+AE16+AE18</f>
        <v>0.5</v>
      </c>
      <c r="AF20" s="106"/>
      <c r="AG20" s="104"/>
      <c r="AH20" s="23"/>
      <c r="AI20" s="23"/>
      <c r="AJ20" s="23"/>
      <c r="AK20" s="128">
        <f t="shared" ref="AK20:AL20" si="14">+AK16+AK18</f>
        <v>0.29460000000000003</v>
      </c>
      <c r="AL20" s="128">
        <f t="shared" si="14"/>
        <v>0.34050000000000002</v>
      </c>
      <c r="AM20" s="128">
        <f t="shared" ref="AM20:AN20" si="15">+AM16+AM18</f>
        <v>0.38340000000000002</v>
      </c>
      <c r="AN20" s="128">
        <f t="shared" si="15"/>
        <v>0.42</v>
      </c>
      <c r="AO20" s="131">
        <f>+AN20/AC20</f>
        <v>1</v>
      </c>
      <c r="AP20" s="132">
        <f>+AN20/H20</f>
        <v>0.84</v>
      </c>
      <c r="AQ20" s="363"/>
      <c r="AR20" s="356"/>
      <c r="AS20" s="356"/>
      <c r="AT20" s="338"/>
      <c r="AU20" s="338"/>
    </row>
    <row r="21" spans="1:47" s="5" customFormat="1" ht="70.5" customHeight="1" thickBot="1" x14ac:dyDescent="0.3">
      <c r="A21" s="304"/>
      <c r="B21" s="300"/>
      <c r="C21" s="303"/>
      <c r="D21" s="309"/>
      <c r="E21" s="287"/>
      <c r="F21" s="287"/>
      <c r="G21" s="44" t="s">
        <v>13</v>
      </c>
      <c r="H21" s="86">
        <f>+H17+H19</f>
        <v>5306215708</v>
      </c>
      <c r="I21" s="107">
        <f>+I17+I19</f>
        <v>1499125475</v>
      </c>
      <c r="J21" s="107">
        <f>+J17+J19</f>
        <v>1499125475</v>
      </c>
      <c r="K21" s="107">
        <f>+K17+K19</f>
        <v>1444010457</v>
      </c>
      <c r="L21" s="107">
        <f t="shared" si="10"/>
        <v>1435292010</v>
      </c>
      <c r="M21" s="107">
        <f t="shared" si="11"/>
        <v>1435292010</v>
      </c>
      <c r="N21" s="107">
        <f t="shared" si="11"/>
        <v>1729177300</v>
      </c>
      <c r="O21" s="107">
        <f t="shared" si="11"/>
        <v>1729177300</v>
      </c>
      <c r="P21" s="107">
        <f t="shared" si="11"/>
        <v>1639677300</v>
      </c>
      <c r="Q21" s="107">
        <f t="shared" si="11"/>
        <v>1628198362</v>
      </c>
      <c r="R21" s="107">
        <v>1630608429</v>
      </c>
      <c r="S21" s="108">
        <f t="shared" si="11"/>
        <v>1630608429</v>
      </c>
      <c r="T21" s="108">
        <f t="shared" si="11"/>
        <v>1092168033</v>
      </c>
      <c r="U21" s="108">
        <f t="shared" si="11"/>
        <v>1092168033</v>
      </c>
      <c r="V21" s="108">
        <f t="shared" si="11"/>
        <v>1071094199.9966667</v>
      </c>
      <c r="W21" s="108">
        <f t="shared" si="11"/>
        <v>1060460899.9666667</v>
      </c>
      <c r="X21" s="108">
        <v>487359799</v>
      </c>
      <c r="Y21" s="107">
        <f t="shared" si="12"/>
        <v>1205036433</v>
      </c>
      <c r="Z21" s="107">
        <f t="shared" si="12"/>
        <v>1205036433</v>
      </c>
      <c r="AA21" s="86">
        <v>1205036433</v>
      </c>
      <c r="AB21" s="86">
        <v>1205036433</v>
      </c>
      <c r="AC21" s="86">
        <v>1205036433</v>
      </c>
      <c r="AD21" s="216">
        <v>568291588</v>
      </c>
      <c r="AE21" s="107">
        <f t="shared" si="13"/>
        <v>1125228000</v>
      </c>
      <c r="AF21" s="107"/>
      <c r="AG21" s="86"/>
      <c r="AH21" s="109"/>
      <c r="AI21" s="109"/>
      <c r="AJ21" s="109"/>
      <c r="AK21" s="160">
        <f t="shared" ref="AK21:AL21" si="16">+AK17+AK19</f>
        <v>185787900</v>
      </c>
      <c r="AL21" s="160">
        <f t="shared" si="16"/>
        <v>330180433</v>
      </c>
      <c r="AM21" s="160">
        <f t="shared" ref="AM21:AN21" si="17">+AM17+AM19</f>
        <v>351434236</v>
      </c>
      <c r="AN21" s="160">
        <f t="shared" si="17"/>
        <v>568291588</v>
      </c>
      <c r="AO21" s="133">
        <f>+AN21/AM21</f>
        <v>1.6170638195875715</v>
      </c>
      <c r="AP21" s="134">
        <f>(L21+R21+X21+AN21)/H21</f>
        <v>0.77674034619174592</v>
      </c>
      <c r="AQ21" s="363"/>
      <c r="AR21" s="357"/>
      <c r="AS21" s="357"/>
      <c r="AT21" s="339"/>
      <c r="AU21" s="339"/>
    </row>
    <row r="22" spans="1:47" s="5" customFormat="1" ht="52.5" customHeight="1" x14ac:dyDescent="0.25">
      <c r="A22" s="304"/>
      <c r="B22" s="298">
        <v>4</v>
      </c>
      <c r="C22" s="301" t="s">
        <v>153</v>
      </c>
      <c r="D22" s="287" t="s">
        <v>149</v>
      </c>
      <c r="E22" s="287"/>
      <c r="F22" s="287"/>
      <c r="G22" s="40" t="s">
        <v>8</v>
      </c>
      <c r="H22" s="83">
        <f>+R22+X22+AA26+AE26</f>
        <v>1</v>
      </c>
      <c r="I22" s="83">
        <v>0</v>
      </c>
      <c r="J22" s="83">
        <v>0</v>
      </c>
      <c r="K22" s="83">
        <v>0</v>
      </c>
      <c r="L22" s="221">
        <v>0</v>
      </c>
      <c r="M22" s="222">
        <v>0</v>
      </c>
      <c r="N22" s="89">
        <v>0.32</v>
      </c>
      <c r="O22" s="89">
        <v>0.32</v>
      </c>
      <c r="P22" s="89">
        <v>0.32</v>
      </c>
      <c r="Q22" s="89">
        <v>0.32</v>
      </c>
      <c r="R22" s="89">
        <v>0.32</v>
      </c>
      <c r="S22" s="121">
        <v>0.32</v>
      </c>
      <c r="T22" s="89">
        <v>0.28000000000000003</v>
      </c>
      <c r="U22" s="89">
        <v>0.28000000000000003</v>
      </c>
      <c r="V22" s="89">
        <v>0.28000000000000003</v>
      </c>
      <c r="W22" s="89">
        <v>0.28000000000000003</v>
      </c>
      <c r="X22" s="89">
        <v>0.21</v>
      </c>
      <c r="Y22" s="89">
        <v>0.3</v>
      </c>
      <c r="Z22" s="89">
        <v>0.3</v>
      </c>
      <c r="AA22" s="212">
        <v>0.3</v>
      </c>
      <c r="AB22" s="212">
        <v>0.3</v>
      </c>
      <c r="AC22" s="212">
        <v>0.3</v>
      </c>
      <c r="AD22" s="217">
        <v>0.3</v>
      </c>
      <c r="AE22" s="89">
        <v>0.12</v>
      </c>
      <c r="AF22" s="89"/>
      <c r="AG22" s="204"/>
      <c r="AH22" s="205"/>
      <c r="AI22" s="205"/>
      <c r="AJ22" s="205"/>
      <c r="AK22" s="206">
        <v>1.4800000000000001E-2</v>
      </c>
      <c r="AL22" s="223">
        <f>+AK22+9.45%</f>
        <v>0.10929999999999998</v>
      </c>
      <c r="AM22" s="207">
        <f>+AL22+9.45%</f>
        <v>0.20379999999999998</v>
      </c>
      <c r="AN22" s="207">
        <v>0.3</v>
      </c>
      <c r="AO22" s="183">
        <f>+AN22/AC22</f>
        <v>1</v>
      </c>
      <c r="AP22" s="184">
        <f>(R22+L22+X22+AN22)/H22</f>
        <v>0.83000000000000007</v>
      </c>
      <c r="AQ22" s="361" t="s">
        <v>195</v>
      </c>
      <c r="AR22" s="367" t="s">
        <v>163</v>
      </c>
      <c r="AS22" s="370" t="s">
        <v>163</v>
      </c>
      <c r="AT22" s="373" t="s">
        <v>196</v>
      </c>
      <c r="AU22" s="337" t="s">
        <v>185</v>
      </c>
    </row>
    <row r="23" spans="1:47" s="5" customFormat="1" ht="52.5" customHeight="1" x14ac:dyDescent="0.25">
      <c r="A23" s="304"/>
      <c r="B23" s="299"/>
      <c r="C23" s="302"/>
      <c r="D23" s="287"/>
      <c r="E23" s="287"/>
      <c r="F23" s="287"/>
      <c r="G23" s="44" t="s">
        <v>9</v>
      </c>
      <c r="H23" s="84">
        <f>+L23+R23+X23+AC23+AE23</f>
        <v>805930818</v>
      </c>
      <c r="I23" s="92">
        <v>0</v>
      </c>
      <c r="J23" s="92">
        <v>0</v>
      </c>
      <c r="K23" s="92">
        <v>0</v>
      </c>
      <c r="L23" s="124">
        <v>0</v>
      </c>
      <c r="M23" s="124">
        <v>0</v>
      </c>
      <c r="N23" s="114">
        <v>551655000</v>
      </c>
      <c r="O23" s="114">
        <v>551655000</v>
      </c>
      <c r="P23" s="114">
        <v>561155000</v>
      </c>
      <c r="Q23" s="114">
        <v>561155000</v>
      </c>
      <c r="R23" s="114">
        <v>564070118</v>
      </c>
      <c r="S23" s="124">
        <v>564070118</v>
      </c>
      <c r="T23" s="114">
        <v>369713000</v>
      </c>
      <c r="U23" s="114">
        <v>369713000</v>
      </c>
      <c r="V23" s="114">
        <v>369713000</v>
      </c>
      <c r="W23" s="114">
        <v>369713000</v>
      </c>
      <c r="X23" s="114">
        <v>73741700</v>
      </c>
      <c r="Y23" s="114">
        <v>72440000</v>
      </c>
      <c r="Z23" s="114">
        <v>72440000</v>
      </c>
      <c r="AA23" s="102">
        <v>72440000</v>
      </c>
      <c r="AB23" s="102">
        <v>72380000</v>
      </c>
      <c r="AC23" s="102">
        <v>92120000</v>
      </c>
      <c r="AD23" s="208">
        <v>80934000</v>
      </c>
      <c r="AE23" s="114">
        <v>75999000</v>
      </c>
      <c r="AF23" s="114"/>
      <c r="AG23" s="102"/>
      <c r="AH23" s="208"/>
      <c r="AI23" s="208"/>
      <c r="AJ23" s="208"/>
      <c r="AK23" s="213">
        <v>65800000</v>
      </c>
      <c r="AL23" s="220">
        <v>65800000</v>
      </c>
      <c r="AM23" s="210">
        <v>65800000</v>
      </c>
      <c r="AN23" s="210">
        <v>80934000</v>
      </c>
      <c r="AO23" s="185">
        <f>+AN23/AC23</f>
        <v>0.87857142857142856</v>
      </c>
      <c r="AP23" s="184">
        <f>(R23+L23+X23+AN23)/H23</f>
        <v>0.8918207393826203</v>
      </c>
      <c r="AQ23" s="366"/>
      <c r="AR23" s="368"/>
      <c r="AS23" s="371"/>
      <c r="AT23" s="338"/>
      <c r="AU23" s="338"/>
    </row>
    <row r="24" spans="1:47" s="5" customFormat="1" ht="52.5" customHeight="1" x14ac:dyDescent="0.25">
      <c r="A24" s="304"/>
      <c r="B24" s="299"/>
      <c r="C24" s="302"/>
      <c r="D24" s="287"/>
      <c r="E24" s="287"/>
      <c r="F24" s="287"/>
      <c r="G24" s="41" t="s">
        <v>10</v>
      </c>
      <c r="H24" s="85"/>
      <c r="I24" s="125"/>
      <c r="J24" s="125"/>
      <c r="K24" s="125"/>
      <c r="L24" s="115"/>
      <c r="M24" s="115"/>
      <c r="N24" s="116"/>
      <c r="O24" s="116"/>
      <c r="P24" s="116"/>
      <c r="Q24" s="116"/>
      <c r="R24" s="116"/>
      <c r="S24" s="115"/>
      <c r="T24" s="116"/>
      <c r="U24" s="116"/>
      <c r="V24" s="116"/>
      <c r="W24" s="116"/>
      <c r="X24" s="116"/>
      <c r="Y24" s="117">
        <v>0.05</v>
      </c>
      <c r="Z24" s="117">
        <v>0.05</v>
      </c>
      <c r="AA24" s="167">
        <v>0.05</v>
      </c>
      <c r="AB24" s="167">
        <v>0.05</v>
      </c>
      <c r="AC24" s="167">
        <v>0.05</v>
      </c>
      <c r="AD24" s="100">
        <v>0.05</v>
      </c>
      <c r="AE24" s="116"/>
      <c r="AF24" s="116"/>
      <c r="AG24" s="99"/>
      <c r="AH24" s="100"/>
      <c r="AI24" s="100"/>
      <c r="AJ24" s="100"/>
      <c r="AK24" s="212">
        <v>0.05</v>
      </c>
      <c r="AL24" s="224">
        <v>0.05</v>
      </c>
      <c r="AM24" s="224">
        <v>0.05</v>
      </c>
      <c r="AN24" s="224">
        <v>0.05</v>
      </c>
      <c r="AO24" s="186"/>
      <c r="AP24" s="98"/>
      <c r="AQ24" s="366"/>
      <c r="AR24" s="368"/>
      <c r="AS24" s="371"/>
      <c r="AT24" s="338"/>
      <c r="AU24" s="338"/>
    </row>
    <row r="25" spans="1:47" s="5" customFormat="1" ht="52.5" customHeight="1" x14ac:dyDescent="0.25">
      <c r="A25" s="304"/>
      <c r="B25" s="299"/>
      <c r="C25" s="302"/>
      <c r="D25" s="287"/>
      <c r="E25" s="287"/>
      <c r="F25" s="287"/>
      <c r="G25" s="44" t="s">
        <v>11</v>
      </c>
      <c r="H25" s="84">
        <f>+R25+X25+AA25</f>
        <v>62924246</v>
      </c>
      <c r="I25" s="125"/>
      <c r="J25" s="125"/>
      <c r="K25" s="125"/>
      <c r="L25" s="118"/>
      <c r="M25" s="118"/>
      <c r="N25" s="119">
        <v>0</v>
      </c>
      <c r="O25" s="119">
        <v>0</v>
      </c>
      <c r="P25" s="119">
        <v>0</v>
      </c>
      <c r="Q25" s="119">
        <v>0</v>
      </c>
      <c r="R25" s="119"/>
      <c r="S25" s="118"/>
      <c r="T25" s="120">
        <v>54359346</v>
      </c>
      <c r="U25" s="120">
        <v>54359346</v>
      </c>
      <c r="V25" s="120">
        <v>54359346</v>
      </c>
      <c r="W25" s="120">
        <v>54359346</v>
      </c>
      <c r="X25" s="120">
        <v>54359346</v>
      </c>
      <c r="Y25" s="102">
        <v>8564900</v>
      </c>
      <c r="Z25" s="102">
        <v>8564900</v>
      </c>
      <c r="AA25" s="103">
        <v>8564900</v>
      </c>
      <c r="AB25" s="103">
        <v>8564900</v>
      </c>
      <c r="AC25" s="103">
        <v>8564900</v>
      </c>
      <c r="AD25" s="100">
        <v>8564900</v>
      </c>
      <c r="AE25" s="153"/>
      <c r="AF25" s="85"/>
      <c r="AG25" s="99"/>
      <c r="AH25" s="100"/>
      <c r="AI25" s="100"/>
      <c r="AJ25" s="100"/>
      <c r="AK25" s="213">
        <v>8564900</v>
      </c>
      <c r="AL25" s="213">
        <v>8564900</v>
      </c>
      <c r="AM25" s="213">
        <v>8564900</v>
      </c>
      <c r="AN25" s="213">
        <v>8564900</v>
      </c>
      <c r="AO25" s="185">
        <f>+AN25/AC25</f>
        <v>1</v>
      </c>
      <c r="AP25" s="187"/>
      <c r="AQ25" s="366"/>
      <c r="AR25" s="368"/>
      <c r="AS25" s="371"/>
      <c r="AT25" s="338"/>
      <c r="AU25" s="338"/>
    </row>
    <row r="26" spans="1:47" s="5" customFormat="1" ht="52.5" customHeight="1" x14ac:dyDescent="0.25">
      <c r="A26" s="304"/>
      <c r="B26" s="299"/>
      <c r="C26" s="302"/>
      <c r="D26" s="287"/>
      <c r="E26" s="287"/>
      <c r="F26" s="287"/>
      <c r="G26" s="41" t="s">
        <v>12</v>
      </c>
      <c r="H26" s="140">
        <f>+L26+R26+X26+Y26+AE26</f>
        <v>1</v>
      </c>
      <c r="I26" s="83">
        <f t="shared" ref="I26" si="18">+I22+I24</f>
        <v>0</v>
      </c>
      <c r="J26" s="83">
        <f t="shared" ref="J26:L27" si="19">+J22+J24</f>
        <v>0</v>
      </c>
      <c r="K26" s="83">
        <f t="shared" si="19"/>
        <v>0</v>
      </c>
      <c r="L26" s="106">
        <f t="shared" si="19"/>
        <v>0</v>
      </c>
      <c r="M26" s="106">
        <f t="shared" ref="M26:W27" si="20">+M22+M24</f>
        <v>0</v>
      </c>
      <c r="N26" s="106">
        <f t="shared" si="20"/>
        <v>0.32</v>
      </c>
      <c r="O26" s="106">
        <f t="shared" si="20"/>
        <v>0.32</v>
      </c>
      <c r="P26" s="106">
        <f t="shared" si="20"/>
        <v>0.32</v>
      </c>
      <c r="Q26" s="106">
        <f t="shared" si="20"/>
        <v>0.32</v>
      </c>
      <c r="R26" s="106">
        <v>0.32</v>
      </c>
      <c r="S26" s="105">
        <f t="shared" si="20"/>
        <v>0.32</v>
      </c>
      <c r="T26" s="106">
        <v>0.28000000000000003</v>
      </c>
      <c r="U26" s="106">
        <v>0.28000000000000003</v>
      </c>
      <c r="V26" s="106">
        <v>0.28000000000000003</v>
      </c>
      <c r="W26" s="106">
        <v>0.28000000000000003</v>
      </c>
      <c r="X26" s="106">
        <v>0.21</v>
      </c>
      <c r="Y26" s="106">
        <f t="shared" ref="Y26:Z27" si="21">+Y22+Y24</f>
        <v>0.35</v>
      </c>
      <c r="Z26" s="106">
        <f t="shared" si="21"/>
        <v>0.35</v>
      </c>
      <c r="AA26" s="166">
        <v>0.35</v>
      </c>
      <c r="AB26" s="212">
        <v>0.35</v>
      </c>
      <c r="AC26" s="212">
        <v>0.35</v>
      </c>
      <c r="AD26" s="213">
        <v>0.35</v>
      </c>
      <c r="AE26" s="106">
        <f t="shared" ref="AE26:AE27" si="22">+AE22+AE24</f>
        <v>0.12</v>
      </c>
      <c r="AF26" s="106"/>
      <c r="AG26" s="104"/>
      <c r="AH26" s="23"/>
      <c r="AI26" s="23"/>
      <c r="AJ26" s="23"/>
      <c r="AK26" s="128">
        <f t="shared" ref="AK26:AL26" si="23">+AK22+AK24</f>
        <v>6.4799999999999996E-2</v>
      </c>
      <c r="AL26" s="128">
        <f t="shared" si="23"/>
        <v>0.1593</v>
      </c>
      <c r="AM26" s="128">
        <f t="shared" ref="AM26:AN26" si="24">+AM22+AM24</f>
        <v>0.25379999999999997</v>
      </c>
      <c r="AN26" s="128">
        <f t="shared" si="24"/>
        <v>0.35</v>
      </c>
      <c r="AO26" s="185">
        <f>+AN26/AC26</f>
        <v>1</v>
      </c>
      <c r="AP26" s="184">
        <f>(R26+L26+X26+AN26)/H26</f>
        <v>0.88</v>
      </c>
      <c r="AQ26" s="366"/>
      <c r="AR26" s="368"/>
      <c r="AS26" s="371"/>
      <c r="AT26" s="338"/>
      <c r="AU26" s="338"/>
    </row>
    <row r="27" spans="1:47" s="5" customFormat="1" ht="52.5" customHeight="1" thickBot="1" x14ac:dyDescent="0.3">
      <c r="A27" s="305"/>
      <c r="B27" s="300"/>
      <c r="C27" s="303"/>
      <c r="D27" s="287"/>
      <c r="E27" s="287"/>
      <c r="F27" s="287"/>
      <c r="G27" s="45" t="s">
        <v>13</v>
      </c>
      <c r="H27" s="86">
        <f>+H23+H25</f>
        <v>868855064</v>
      </c>
      <c r="I27" s="107">
        <f>+I23+I25</f>
        <v>0</v>
      </c>
      <c r="J27" s="107">
        <f>+J23+J25</f>
        <v>0</v>
      </c>
      <c r="K27" s="107">
        <f>+K23+K25</f>
        <v>0</v>
      </c>
      <c r="L27" s="107">
        <f t="shared" si="19"/>
        <v>0</v>
      </c>
      <c r="M27" s="107">
        <f t="shared" si="20"/>
        <v>0</v>
      </c>
      <c r="N27" s="107">
        <f t="shared" si="20"/>
        <v>551655000</v>
      </c>
      <c r="O27" s="107">
        <f t="shared" si="20"/>
        <v>551655000</v>
      </c>
      <c r="P27" s="107">
        <f t="shared" si="20"/>
        <v>561155000</v>
      </c>
      <c r="Q27" s="107">
        <f t="shared" si="20"/>
        <v>561155000</v>
      </c>
      <c r="R27" s="107">
        <v>564070118</v>
      </c>
      <c r="S27" s="108">
        <f t="shared" si="20"/>
        <v>564070118</v>
      </c>
      <c r="T27" s="108">
        <f t="shared" si="20"/>
        <v>424072346</v>
      </c>
      <c r="U27" s="108">
        <f t="shared" si="20"/>
        <v>424072346</v>
      </c>
      <c r="V27" s="108">
        <f t="shared" si="20"/>
        <v>424072346</v>
      </c>
      <c r="W27" s="108">
        <f t="shared" si="20"/>
        <v>424072346</v>
      </c>
      <c r="X27" s="108">
        <v>128101046</v>
      </c>
      <c r="Y27" s="107">
        <f t="shared" si="21"/>
        <v>81004900</v>
      </c>
      <c r="Z27" s="107">
        <f t="shared" si="21"/>
        <v>81004900</v>
      </c>
      <c r="AA27" s="86">
        <v>81004900</v>
      </c>
      <c r="AB27" s="215">
        <v>81004900</v>
      </c>
      <c r="AC27" s="215">
        <v>81004900</v>
      </c>
      <c r="AD27" s="216">
        <v>89498900</v>
      </c>
      <c r="AE27" s="107">
        <f t="shared" si="22"/>
        <v>75999000</v>
      </c>
      <c r="AF27" s="107"/>
      <c r="AG27" s="86"/>
      <c r="AH27" s="109"/>
      <c r="AI27" s="109"/>
      <c r="AJ27" s="109"/>
      <c r="AK27" s="160">
        <f t="shared" ref="AK27:AL27" si="25">+AK23+AK25</f>
        <v>74364900</v>
      </c>
      <c r="AL27" s="160">
        <f t="shared" si="25"/>
        <v>74364900</v>
      </c>
      <c r="AM27" s="160">
        <f t="shared" ref="AM27:AN27" si="26">+AM23+AM25</f>
        <v>74364900</v>
      </c>
      <c r="AN27" s="160">
        <f t="shared" si="26"/>
        <v>89498900</v>
      </c>
      <c r="AO27" s="188">
        <f>+AN27/AC27</f>
        <v>1.104857854277951</v>
      </c>
      <c r="AP27" s="133">
        <f>(R27+L27+X27+AN27)/H27</f>
        <v>0.89965530085234102</v>
      </c>
      <c r="AQ27" s="366"/>
      <c r="AR27" s="369"/>
      <c r="AS27" s="372"/>
      <c r="AT27" s="339"/>
      <c r="AU27" s="339"/>
    </row>
    <row r="28" spans="1:47" s="5" customFormat="1" ht="63.75" customHeight="1" x14ac:dyDescent="0.25">
      <c r="A28" s="306" t="s">
        <v>154</v>
      </c>
      <c r="B28" s="298">
        <v>3</v>
      </c>
      <c r="C28" s="310" t="s">
        <v>155</v>
      </c>
      <c r="D28" s="286" t="s">
        <v>149</v>
      </c>
      <c r="E28" s="287"/>
      <c r="F28" s="287"/>
      <c r="G28" s="42" t="s">
        <v>8</v>
      </c>
      <c r="H28" s="83">
        <f>+L28+R28+X32+Y32+AE28</f>
        <v>0.3</v>
      </c>
      <c r="I28" s="83">
        <v>0.02</v>
      </c>
      <c r="J28" s="83">
        <v>0.02</v>
      </c>
      <c r="K28" s="83">
        <v>0.02</v>
      </c>
      <c r="L28" s="123">
        <v>1.4E-2</v>
      </c>
      <c r="M28" s="121">
        <v>1.4E-2</v>
      </c>
      <c r="N28" s="122">
        <v>7.0000000000000007E-2</v>
      </c>
      <c r="O28" s="122">
        <v>7.0000000000000007E-2</v>
      </c>
      <c r="P28" s="122">
        <v>7.0000000000000007E-2</v>
      </c>
      <c r="Q28" s="122">
        <v>7.0000000000000007E-2</v>
      </c>
      <c r="R28" s="122">
        <v>6.4000000000000001E-2</v>
      </c>
      <c r="S28" s="121">
        <v>6.4000000000000001E-2</v>
      </c>
      <c r="T28" s="123">
        <v>8.7999999999999995E-2</v>
      </c>
      <c r="U28" s="123">
        <v>8.7999999999999995E-2</v>
      </c>
      <c r="V28" s="123">
        <v>8.7999999999999995E-2</v>
      </c>
      <c r="W28" s="123">
        <v>8.7999999999999995E-2</v>
      </c>
      <c r="X28" s="123">
        <v>8.1000000000000003E-2</v>
      </c>
      <c r="Y28" s="123">
        <v>8.3000000000000004E-2</v>
      </c>
      <c r="Z28" s="123">
        <v>8.3000000000000004E-2</v>
      </c>
      <c r="AA28" s="161">
        <v>8.3000000000000004E-2</v>
      </c>
      <c r="AB28" s="161">
        <v>8.3000000000000004E-2</v>
      </c>
      <c r="AC28" s="161">
        <v>8.3000000000000004E-2</v>
      </c>
      <c r="AD28" s="217">
        <v>7.4999999999999997E-2</v>
      </c>
      <c r="AE28" s="123">
        <v>0.05</v>
      </c>
      <c r="AF28" s="123"/>
      <c r="AG28" s="218"/>
      <c r="AH28" s="217"/>
      <c r="AI28" s="217"/>
      <c r="AJ28" s="217"/>
      <c r="AK28" s="206">
        <v>1.0200000000000001E-2</v>
      </c>
      <c r="AL28" s="226">
        <f>+AK28+2.25%</f>
        <v>3.27E-2</v>
      </c>
      <c r="AM28" s="219">
        <f>+AL28+4.14%</f>
        <v>7.4099999999999999E-2</v>
      </c>
      <c r="AN28" s="219">
        <v>7.4999999999999997E-2</v>
      </c>
      <c r="AO28" s="183">
        <f>+AN28/AC28</f>
        <v>0.90361445783132521</v>
      </c>
      <c r="AP28" s="184">
        <f>(R28+L28+X28+AN28)/H28</f>
        <v>0.78</v>
      </c>
      <c r="AQ28" s="352" t="s">
        <v>200</v>
      </c>
      <c r="AR28" s="355" t="s">
        <v>204</v>
      </c>
      <c r="AS28" s="355" t="s">
        <v>203</v>
      </c>
      <c r="AT28" s="358" t="s">
        <v>189</v>
      </c>
      <c r="AU28" s="360" t="s">
        <v>182</v>
      </c>
    </row>
    <row r="29" spans="1:47" s="5" customFormat="1" ht="66.75" customHeight="1" x14ac:dyDescent="0.25">
      <c r="A29" s="304"/>
      <c r="B29" s="299"/>
      <c r="C29" s="311"/>
      <c r="D29" s="287"/>
      <c r="E29" s="287"/>
      <c r="F29" s="287"/>
      <c r="G29" s="44" t="s">
        <v>9</v>
      </c>
      <c r="H29" s="84">
        <f>+L29+R29+X29+AC29+AE29</f>
        <v>7101666005</v>
      </c>
      <c r="I29" s="92">
        <v>650000000</v>
      </c>
      <c r="J29" s="92">
        <v>650000000</v>
      </c>
      <c r="K29" s="92">
        <v>1097041097</v>
      </c>
      <c r="L29" s="124">
        <v>531056664</v>
      </c>
      <c r="M29" s="124">
        <v>531056664</v>
      </c>
      <c r="N29" s="114">
        <v>647635000</v>
      </c>
      <c r="O29" s="114">
        <v>647635000</v>
      </c>
      <c r="P29" s="114">
        <v>547663332</v>
      </c>
      <c r="Q29" s="114">
        <v>547663332</v>
      </c>
      <c r="R29" s="114">
        <v>489963251</v>
      </c>
      <c r="S29" s="124">
        <v>489963251</v>
      </c>
      <c r="T29" s="114">
        <v>902806000</v>
      </c>
      <c r="U29" s="114">
        <v>902806000</v>
      </c>
      <c r="V29" s="114">
        <v>902806000</v>
      </c>
      <c r="W29" s="114">
        <v>916071000</v>
      </c>
      <c r="X29" s="114">
        <v>916243498</v>
      </c>
      <c r="Y29" s="114">
        <v>2181325000</v>
      </c>
      <c r="Z29" s="114">
        <v>2181325000</v>
      </c>
      <c r="AA29" s="102">
        <v>1687721854</v>
      </c>
      <c r="AB29" s="102">
        <v>1999465306</v>
      </c>
      <c r="AC29" s="102">
        <v>2088771592</v>
      </c>
      <c r="AD29" s="208">
        <v>1584870087</v>
      </c>
      <c r="AE29" s="114">
        <v>3075631000</v>
      </c>
      <c r="AF29" s="114"/>
      <c r="AG29" s="102"/>
      <c r="AH29" s="208"/>
      <c r="AI29" s="208"/>
      <c r="AJ29" s="208"/>
      <c r="AK29" s="213">
        <v>97586000</v>
      </c>
      <c r="AL29" s="220">
        <v>933255988</v>
      </c>
      <c r="AM29" s="210">
        <v>1126671289</v>
      </c>
      <c r="AN29" s="210">
        <v>1584870087</v>
      </c>
      <c r="AO29" s="185">
        <f>+AN29/AC29</f>
        <v>0.75875700965584558</v>
      </c>
      <c r="AP29" s="184">
        <f>(R29+L29+X29+AN29)/H29</f>
        <v>0.49595876481943901</v>
      </c>
      <c r="AQ29" s="353"/>
      <c r="AR29" s="356"/>
      <c r="AS29" s="356"/>
      <c r="AT29" s="359"/>
      <c r="AU29" s="361"/>
    </row>
    <row r="30" spans="1:47" s="5" customFormat="1" ht="53.25" customHeight="1" x14ac:dyDescent="0.25">
      <c r="A30" s="304"/>
      <c r="B30" s="299"/>
      <c r="C30" s="311"/>
      <c r="D30" s="287"/>
      <c r="E30" s="287"/>
      <c r="F30" s="287"/>
      <c r="G30" s="41" t="s">
        <v>10</v>
      </c>
      <c r="H30" s="85"/>
      <c r="I30" s="125"/>
      <c r="J30" s="125"/>
      <c r="K30" s="125"/>
      <c r="L30" s="115"/>
      <c r="M30" s="115"/>
      <c r="N30" s="115"/>
      <c r="O30" s="115"/>
      <c r="P30" s="115"/>
      <c r="Q30" s="115"/>
      <c r="R30" s="115"/>
      <c r="S30" s="225"/>
      <c r="T30" s="126">
        <v>1E-3</v>
      </c>
      <c r="U30" s="126">
        <v>1E-3</v>
      </c>
      <c r="V30" s="126">
        <v>1E-3</v>
      </c>
      <c r="W30" s="126">
        <v>1E-3</v>
      </c>
      <c r="X30" s="126">
        <v>1E-3</v>
      </c>
      <c r="Y30" s="126">
        <v>7.0000000000000001E-3</v>
      </c>
      <c r="Z30" s="126">
        <v>7.0000000000000001E-3</v>
      </c>
      <c r="AA30" s="126">
        <v>7.0000000000000001E-3</v>
      </c>
      <c r="AB30" s="126">
        <v>7.0000000000000001E-3</v>
      </c>
      <c r="AC30" s="126">
        <v>7.0000000000000001E-3</v>
      </c>
      <c r="AD30" s="100">
        <v>6.6E-3</v>
      </c>
      <c r="AE30" s="116"/>
      <c r="AF30" s="116"/>
      <c r="AG30" s="99"/>
      <c r="AH30" s="100"/>
      <c r="AI30" s="100"/>
      <c r="AJ30" s="100"/>
      <c r="AK30" s="161">
        <v>5.9999999999999995E-4</v>
      </c>
      <c r="AL30" s="161">
        <v>6.0000000000000001E-3</v>
      </c>
      <c r="AM30" s="161">
        <v>6.0000000000000001E-3</v>
      </c>
      <c r="AN30" s="161">
        <v>6.6E-3</v>
      </c>
      <c r="AO30" s="186"/>
      <c r="AP30" s="98"/>
      <c r="AQ30" s="353"/>
      <c r="AR30" s="356"/>
      <c r="AS30" s="356"/>
      <c r="AT30" s="359"/>
      <c r="AU30" s="361"/>
    </row>
    <row r="31" spans="1:47" s="5" customFormat="1" ht="62.25" customHeight="1" x14ac:dyDescent="0.25">
      <c r="A31" s="304"/>
      <c r="B31" s="299"/>
      <c r="C31" s="311"/>
      <c r="D31" s="287"/>
      <c r="E31" s="287"/>
      <c r="F31" s="287"/>
      <c r="G31" s="44" t="s">
        <v>11</v>
      </c>
      <c r="H31" s="84">
        <f>+R31+X31+AA31</f>
        <v>907162705</v>
      </c>
      <c r="I31" s="125"/>
      <c r="J31" s="125"/>
      <c r="K31" s="125"/>
      <c r="L31" s="118"/>
      <c r="M31" s="118"/>
      <c r="N31" s="127">
        <v>463926449</v>
      </c>
      <c r="O31" s="127">
        <v>463926449</v>
      </c>
      <c r="P31" s="127">
        <v>463926449</v>
      </c>
      <c r="Q31" s="127">
        <v>463926449</v>
      </c>
      <c r="R31" s="127">
        <v>463926449</v>
      </c>
      <c r="S31" s="124">
        <v>463926449</v>
      </c>
      <c r="T31" s="124">
        <v>129497100</v>
      </c>
      <c r="U31" s="124">
        <v>129497100</v>
      </c>
      <c r="V31" s="124">
        <v>129497100</v>
      </c>
      <c r="W31" s="124">
        <v>129497100</v>
      </c>
      <c r="X31" s="124">
        <v>129497100</v>
      </c>
      <c r="Y31" s="102">
        <v>313739156</v>
      </c>
      <c r="Z31" s="102">
        <v>313739156</v>
      </c>
      <c r="AA31" s="103">
        <v>313739156</v>
      </c>
      <c r="AB31" s="103">
        <v>313739156</v>
      </c>
      <c r="AC31" s="103">
        <v>313739156</v>
      </c>
      <c r="AD31" s="100">
        <v>301020950</v>
      </c>
      <c r="AE31" s="150"/>
      <c r="AF31" s="85"/>
      <c r="AG31" s="99"/>
      <c r="AH31" s="100"/>
      <c r="AI31" s="100"/>
      <c r="AJ31" s="100"/>
      <c r="AK31" s="213">
        <v>27994066</v>
      </c>
      <c r="AL31" s="220">
        <v>296047980</v>
      </c>
      <c r="AM31" s="220">
        <v>296047980</v>
      </c>
      <c r="AN31" s="220">
        <v>301020950</v>
      </c>
      <c r="AO31" s="185">
        <f t="shared" ref="AO31:AO36" si="27">+AN31/AC31</f>
        <v>0.95946248417905478</v>
      </c>
      <c r="AP31" s="187"/>
      <c r="AQ31" s="353"/>
      <c r="AR31" s="356"/>
      <c r="AS31" s="356"/>
      <c r="AT31" s="359"/>
      <c r="AU31" s="361"/>
    </row>
    <row r="32" spans="1:47" s="5" customFormat="1" ht="54.75" customHeight="1" x14ac:dyDescent="0.25">
      <c r="A32" s="304"/>
      <c r="B32" s="299"/>
      <c r="C32" s="311"/>
      <c r="D32" s="287"/>
      <c r="E32" s="287"/>
      <c r="F32" s="287"/>
      <c r="G32" s="41" t="s">
        <v>12</v>
      </c>
      <c r="H32" s="84">
        <f>+L32+R32+X32+Y32+AE32</f>
        <v>0.3</v>
      </c>
      <c r="I32" s="83">
        <f t="shared" ref="I32" si="28">+I28+I30</f>
        <v>0.02</v>
      </c>
      <c r="J32" s="83">
        <f t="shared" ref="J32:L33" si="29">+J28+J30</f>
        <v>0.02</v>
      </c>
      <c r="K32" s="83">
        <f t="shared" si="29"/>
        <v>0.02</v>
      </c>
      <c r="L32" s="105">
        <f t="shared" si="29"/>
        <v>1.4E-2</v>
      </c>
      <c r="M32" s="105">
        <f t="shared" ref="M32:W33" si="30">+M28+M30</f>
        <v>1.4E-2</v>
      </c>
      <c r="N32" s="106">
        <f t="shared" si="30"/>
        <v>7.0000000000000007E-2</v>
      </c>
      <c r="O32" s="106">
        <f t="shared" si="30"/>
        <v>7.0000000000000007E-2</v>
      </c>
      <c r="P32" s="106">
        <f t="shared" si="30"/>
        <v>7.0000000000000007E-2</v>
      </c>
      <c r="Q32" s="106">
        <f t="shared" si="30"/>
        <v>7.0000000000000007E-2</v>
      </c>
      <c r="R32" s="106">
        <v>6.4000000000000001E-2</v>
      </c>
      <c r="S32" s="105">
        <f t="shared" si="30"/>
        <v>6.4000000000000001E-2</v>
      </c>
      <c r="T32" s="128">
        <f t="shared" si="30"/>
        <v>8.8999999999999996E-2</v>
      </c>
      <c r="U32" s="128">
        <f t="shared" si="30"/>
        <v>8.8999999999999996E-2</v>
      </c>
      <c r="V32" s="128">
        <f t="shared" si="30"/>
        <v>8.8999999999999996E-2</v>
      </c>
      <c r="W32" s="128">
        <f t="shared" si="30"/>
        <v>8.8999999999999996E-2</v>
      </c>
      <c r="X32" s="128">
        <v>8.2000000000000003E-2</v>
      </c>
      <c r="Y32" s="129">
        <f t="shared" ref="Y32:Z33" si="31">+Y28+Y30</f>
        <v>9.0000000000000011E-2</v>
      </c>
      <c r="Z32" s="129">
        <f t="shared" si="31"/>
        <v>9.0000000000000011E-2</v>
      </c>
      <c r="AA32" s="165">
        <v>9.0000000000000011E-2</v>
      </c>
      <c r="AB32" s="161">
        <v>9.0000000000000011E-2</v>
      </c>
      <c r="AC32" s="161">
        <v>9.0000000000000011E-2</v>
      </c>
      <c r="AD32" s="213">
        <v>8.1599999999999992E-2</v>
      </c>
      <c r="AE32" s="106">
        <f t="shared" ref="AE32:AE33" si="32">+AE28+AE30</f>
        <v>0.05</v>
      </c>
      <c r="AF32" s="106"/>
      <c r="AG32" s="104"/>
      <c r="AH32" s="23"/>
      <c r="AI32" s="23"/>
      <c r="AJ32" s="23"/>
      <c r="AK32" s="128">
        <f t="shared" ref="AK32:AL32" si="33">+AK28+AK30</f>
        <v>1.0800000000000001E-2</v>
      </c>
      <c r="AL32" s="128">
        <f t="shared" si="33"/>
        <v>3.8699999999999998E-2</v>
      </c>
      <c r="AM32" s="128">
        <f t="shared" ref="AM32:AN32" si="34">+AM28+AM30</f>
        <v>8.0100000000000005E-2</v>
      </c>
      <c r="AN32" s="128">
        <f t="shared" si="34"/>
        <v>8.1599999999999992E-2</v>
      </c>
      <c r="AO32" s="185">
        <f t="shared" si="27"/>
        <v>0.90666666666666651</v>
      </c>
      <c r="AP32" s="184">
        <f>(R32+L32+X32+AN32)/H32</f>
        <v>0.80533333333333335</v>
      </c>
      <c r="AQ32" s="353"/>
      <c r="AR32" s="356"/>
      <c r="AS32" s="356"/>
      <c r="AT32" s="359"/>
      <c r="AU32" s="361"/>
    </row>
    <row r="33" spans="1:47" s="5" customFormat="1" ht="63.75" customHeight="1" thickBot="1" x14ac:dyDescent="0.3">
      <c r="A33" s="305"/>
      <c r="B33" s="300"/>
      <c r="C33" s="312"/>
      <c r="D33" s="288"/>
      <c r="E33" s="288"/>
      <c r="F33" s="288"/>
      <c r="G33" s="46" t="s">
        <v>13</v>
      </c>
      <c r="H33" s="86">
        <f>+H29+H31</f>
        <v>8008828710</v>
      </c>
      <c r="I33" s="107">
        <f>+I29+I31</f>
        <v>650000000</v>
      </c>
      <c r="J33" s="107">
        <f>+J29+J31</f>
        <v>650000000</v>
      </c>
      <c r="K33" s="107">
        <f>+K29+K31</f>
        <v>1097041097</v>
      </c>
      <c r="L33" s="107">
        <f t="shared" si="29"/>
        <v>531056664</v>
      </c>
      <c r="M33" s="107">
        <f t="shared" si="30"/>
        <v>531056664</v>
      </c>
      <c r="N33" s="107">
        <f t="shared" si="30"/>
        <v>1111561449</v>
      </c>
      <c r="O33" s="107">
        <f t="shared" si="30"/>
        <v>1111561449</v>
      </c>
      <c r="P33" s="107">
        <f t="shared" si="30"/>
        <v>1011589781</v>
      </c>
      <c r="Q33" s="107">
        <f t="shared" si="30"/>
        <v>1011589781</v>
      </c>
      <c r="R33" s="107">
        <v>953889700</v>
      </c>
      <c r="S33" s="108">
        <f t="shared" si="30"/>
        <v>953889700</v>
      </c>
      <c r="T33" s="108">
        <f t="shared" si="30"/>
        <v>1032303100</v>
      </c>
      <c r="U33" s="108">
        <f t="shared" si="30"/>
        <v>1032303100</v>
      </c>
      <c r="V33" s="108">
        <f t="shared" si="30"/>
        <v>1032303100</v>
      </c>
      <c r="W33" s="108">
        <f t="shared" si="30"/>
        <v>1045568100</v>
      </c>
      <c r="X33" s="108">
        <v>1045740598</v>
      </c>
      <c r="Y33" s="107">
        <f t="shared" si="31"/>
        <v>2495064156</v>
      </c>
      <c r="Z33" s="107">
        <f t="shared" si="31"/>
        <v>2495064156</v>
      </c>
      <c r="AA33" s="86">
        <v>2495064156</v>
      </c>
      <c r="AB33" s="215">
        <v>2495064156</v>
      </c>
      <c r="AC33" s="215">
        <v>2495064156</v>
      </c>
      <c r="AD33" s="216">
        <v>1885891037</v>
      </c>
      <c r="AE33" s="107">
        <f t="shared" si="32"/>
        <v>3075631000</v>
      </c>
      <c r="AF33" s="107"/>
      <c r="AG33" s="86"/>
      <c r="AH33" s="109"/>
      <c r="AI33" s="109"/>
      <c r="AJ33" s="109"/>
      <c r="AK33" s="160">
        <f t="shared" ref="AK33:AL33" si="35">+AK29+AK31</f>
        <v>125580066</v>
      </c>
      <c r="AL33" s="160">
        <f t="shared" si="35"/>
        <v>1229303968</v>
      </c>
      <c r="AM33" s="160">
        <f t="shared" ref="AM33:AN33" si="36">+AM29+AM31</f>
        <v>1422719269</v>
      </c>
      <c r="AN33" s="160">
        <f t="shared" si="36"/>
        <v>1885891037</v>
      </c>
      <c r="AO33" s="188">
        <f t="shared" si="27"/>
        <v>0.75584871533860465</v>
      </c>
      <c r="AP33" s="133">
        <f>(R33+L33+X33+AN33)/H33</f>
        <v>0.55146366078292619</v>
      </c>
      <c r="AQ33" s="354"/>
      <c r="AR33" s="357"/>
      <c r="AS33" s="357"/>
      <c r="AT33" s="359"/>
      <c r="AU33" s="361"/>
    </row>
    <row r="34" spans="1:47" ht="31.5" customHeight="1" x14ac:dyDescent="0.25">
      <c r="A34" s="292" t="s">
        <v>14</v>
      </c>
      <c r="B34" s="293"/>
      <c r="C34" s="293"/>
      <c r="D34" s="293"/>
      <c r="E34" s="293"/>
      <c r="F34" s="294"/>
      <c r="G34" s="40" t="s">
        <v>9</v>
      </c>
      <c r="H34" s="24">
        <f>H11+H17+H29+H23</f>
        <v>18320813260</v>
      </c>
      <c r="I34" s="24">
        <f>I11+I17+I29+I23</f>
        <v>3364125475</v>
      </c>
      <c r="J34" s="24">
        <f t="shared" ref="J34:AK34" si="37">J11+J17+J23+J29</f>
        <v>3364125475</v>
      </c>
      <c r="K34" s="24">
        <f t="shared" si="37"/>
        <v>3558908675</v>
      </c>
      <c r="L34" s="24">
        <f t="shared" si="37"/>
        <v>2938262654</v>
      </c>
      <c r="M34" s="24">
        <f t="shared" si="37"/>
        <v>2938262654</v>
      </c>
      <c r="N34" s="24">
        <f t="shared" si="37"/>
        <v>2911182000</v>
      </c>
      <c r="O34" s="24">
        <f t="shared" si="37"/>
        <v>2911182000</v>
      </c>
      <c r="P34" s="24">
        <f t="shared" si="37"/>
        <v>2831182000</v>
      </c>
      <c r="Q34" s="24">
        <f t="shared" si="37"/>
        <v>2831182000</v>
      </c>
      <c r="R34" s="24">
        <f t="shared" si="37"/>
        <v>2767281637</v>
      </c>
      <c r="S34" s="24">
        <f t="shared" si="37"/>
        <v>2767281637</v>
      </c>
      <c r="T34" s="87">
        <f t="shared" si="37"/>
        <v>3467000000</v>
      </c>
      <c r="U34" s="24">
        <f t="shared" si="37"/>
        <v>3467000000</v>
      </c>
      <c r="V34" s="24">
        <f t="shared" si="37"/>
        <v>3466999999.9966669</v>
      </c>
      <c r="W34" s="24">
        <f t="shared" si="37"/>
        <v>3342876199.9666667</v>
      </c>
      <c r="X34" s="24">
        <f t="shared" si="37"/>
        <v>2458124969</v>
      </c>
      <c r="Y34" s="87">
        <f t="shared" si="37"/>
        <v>4801000000</v>
      </c>
      <c r="Z34" s="87">
        <f t="shared" si="37"/>
        <v>4801000000</v>
      </c>
      <c r="AA34" s="24">
        <f t="shared" si="37"/>
        <v>4401000000</v>
      </c>
      <c r="AB34" s="87">
        <f t="shared" ref="AB34:AC34" si="38">AB11+AB17+AB23+AB29</f>
        <v>4401000000</v>
      </c>
      <c r="AC34" s="87">
        <f t="shared" si="38"/>
        <v>4501000000</v>
      </c>
      <c r="AD34" s="87">
        <v>3821461576</v>
      </c>
      <c r="AE34" s="87">
        <f t="shared" si="37"/>
        <v>5656144000</v>
      </c>
      <c r="AF34" s="87">
        <f t="shared" si="37"/>
        <v>0</v>
      </c>
      <c r="AG34" s="87">
        <f t="shared" si="37"/>
        <v>0</v>
      </c>
      <c r="AH34" s="87">
        <f t="shared" si="37"/>
        <v>0</v>
      </c>
      <c r="AI34" s="87">
        <f t="shared" si="37"/>
        <v>0</v>
      </c>
      <c r="AJ34" s="87">
        <f t="shared" si="37"/>
        <v>0</v>
      </c>
      <c r="AK34" s="87">
        <f t="shared" si="37"/>
        <v>828930000</v>
      </c>
      <c r="AL34" s="87">
        <f t="shared" ref="AL34:AM34" si="39">AL11+AL17+AL23+AL29</f>
        <v>2640120777</v>
      </c>
      <c r="AM34" s="87">
        <f t="shared" si="39"/>
        <v>3019641463</v>
      </c>
      <c r="AN34" s="87">
        <f t="shared" ref="AN34" si="40">AN11+AN17+AN23+AN29</f>
        <v>3821461576</v>
      </c>
      <c r="AO34" s="149">
        <f t="shared" si="27"/>
        <v>0.84902501133081543</v>
      </c>
      <c r="AP34" s="132">
        <f>(L34+R34+X34+AL34)/H34</f>
        <v>0.58970035247223518</v>
      </c>
    </row>
    <row r="35" spans="1:47" ht="28.5" customHeight="1" x14ac:dyDescent="0.25">
      <c r="A35" s="292"/>
      <c r="B35" s="293"/>
      <c r="C35" s="293"/>
      <c r="D35" s="293"/>
      <c r="E35" s="293"/>
      <c r="F35" s="294"/>
      <c r="G35" s="44" t="s">
        <v>11</v>
      </c>
      <c r="H35" s="87">
        <f t="shared" ref="H35:AJ35" si="41">+H13+H19+H31</f>
        <v>3812374344</v>
      </c>
      <c r="I35" s="87">
        <f t="shared" si="41"/>
        <v>0</v>
      </c>
      <c r="J35" s="87">
        <f t="shared" si="41"/>
        <v>0</v>
      </c>
      <c r="K35" s="87">
        <f t="shared" si="41"/>
        <v>0</v>
      </c>
      <c r="L35" s="87">
        <f t="shared" si="41"/>
        <v>0</v>
      </c>
      <c r="M35" s="87">
        <f t="shared" si="41"/>
        <v>0</v>
      </c>
      <c r="N35" s="87">
        <f t="shared" si="41"/>
        <v>2432915168</v>
      </c>
      <c r="O35" s="130">
        <f t="shared" si="41"/>
        <v>2432915168</v>
      </c>
      <c r="P35" s="130">
        <f t="shared" si="41"/>
        <v>2432915168</v>
      </c>
      <c r="Q35" s="24">
        <f t="shared" si="41"/>
        <v>2416468389</v>
      </c>
      <c r="R35" s="24">
        <f t="shared" si="41"/>
        <v>2292344589</v>
      </c>
      <c r="S35" s="24">
        <f t="shared" si="41"/>
        <v>2292344589</v>
      </c>
      <c r="T35" s="87">
        <f>+T13+T19+T31+T25</f>
        <v>1022557771</v>
      </c>
      <c r="U35" s="24">
        <f t="shared" si="41"/>
        <v>968198425</v>
      </c>
      <c r="V35" s="24">
        <f t="shared" ref="V35:AB35" si="42">+V13+V19+V31+V25</f>
        <v>1022557771</v>
      </c>
      <c r="W35" s="24">
        <f t="shared" si="42"/>
        <v>1022557771</v>
      </c>
      <c r="X35" s="24">
        <f t="shared" si="42"/>
        <v>1022557771</v>
      </c>
      <c r="Y35" s="87">
        <f t="shared" si="42"/>
        <v>560396230</v>
      </c>
      <c r="Z35" s="87">
        <f t="shared" si="42"/>
        <v>560396230</v>
      </c>
      <c r="AA35" s="24">
        <f t="shared" si="42"/>
        <v>560396230</v>
      </c>
      <c r="AB35" s="24">
        <f t="shared" si="42"/>
        <v>560396230</v>
      </c>
      <c r="AC35" s="87">
        <f t="shared" ref="AC35" si="43">+AC13+AC19+AC31+AC25</f>
        <v>560396230</v>
      </c>
      <c r="AD35" s="87">
        <v>547678024</v>
      </c>
      <c r="AE35" s="87">
        <f t="shared" si="41"/>
        <v>0</v>
      </c>
      <c r="AF35" s="87">
        <f t="shared" si="41"/>
        <v>0</v>
      </c>
      <c r="AG35" s="87">
        <f t="shared" si="41"/>
        <v>0</v>
      </c>
      <c r="AH35" s="87">
        <f t="shared" si="41"/>
        <v>0</v>
      </c>
      <c r="AI35" s="87">
        <f t="shared" si="41"/>
        <v>0</v>
      </c>
      <c r="AJ35" s="87">
        <f t="shared" si="41"/>
        <v>0</v>
      </c>
      <c r="AK35" s="87">
        <f>+AK13+AK19+AK31+AK25</f>
        <v>224393906</v>
      </c>
      <c r="AL35" s="87">
        <f>+AL13+AL19+AL31+AL25</f>
        <v>542705054</v>
      </c>
      <c r="AM35" s="87">
        <f>+AM13+AM19+AM31+AM25</f>
        <v>542705054</v>
      </c>
      <c r="AN35" s="87">
        <f>+AN13+AN19+AN31+AN25</f>
        <v>547678024</v>
      </c>
      <c r="AO35" s="131">
        <f t="shared" si="27"/>
        <v>0.97730497580256737</v>
      </c>
      <c r="AP35" s="155"/>
    </row>
    <row r="36" spans="1:47" ht="35.25" customHeight="1" thickBot="1" x14ac:dyDescent="0.3">
      <c r="A36" s="295"/>
      <c r="B36" s="296"/>
      <c r="C36" s="296"/>
      <c r="D36" s="296"/>
      <c r="E36" s="296"/>
      <c r="F36" s="297"/>
      <c r="G36" s="43" t="s">
        <v>14</v>
      </c>
      <c r="H36" s="24">
        <f>+H34+H35</f>
        <v>22133187604</v>
      </c>
      <c r="I36" s="24">
        <f>+I34+I35</f>
        <v>3364125475</v>
      </c>
      <c r="J36" s="24">
        <f t="shared" ref="J36:AK36" si="44">+J34+J35</f>
        <v>3364125475</v>
      </c>
      <c r="K36" s="24">
        <f t="shared" si="44"/>
        <v>3558908675</v>
      </c>
      <c r="L36" s="24">
        <f t="shared" si="44"/>
        <v>2938262654</v>
      </c>
      <c r="M36" s="24">
        <f t="shared" si="44"/>
        <v>2938262654</v>
      </c>
      <c r="N36" s="24">
        <f t="shared" si="44"/>
        <v>5344097168</v>
      </c>
      <c r="O36" s="24">
        <f t="shared" si="44"/>
        <v>5344097168</v>
      </c>
      <c r="P36" s="24">
        <f t="shared" si="44"/>
        <v>5264097168</v>
      </c>
      <c r="Q36" s="24">
        <f t="shared" si="44"/>
        <v>5247650389</v>
      </c>
      <c r="R36" s="24">
        <f t="shared" si="44"/>
        <v>5059626226</v>
      </c>
      <c r="S36" s="24">
        <f t="shared" si="44"/>
        <v>5059626226</v>
      </c>
      <c r="T36" s="24">
        <f t="shared" si="44"/>
        <v>4489557771</v>
      </c>
      <c r="U36" s="24">
        <f t="shared" si="44"/>
        <v>4435198425</v>
      </c>
      <c r="V36" s="24">
        <f t="shared" si="44"/>
        <v>4489557770.9966669</v>
      </c>
      <c r="W36" s="24">
        <f t="shared" si="44"/>
        <v>4365433970.9666672</v>
      </c>
      <c r="X36" s="24">
        <f t="shared" si="44"/>
        <v>3480682740</v>
      </c>
      <c r="Y36" s="87">
        <f t="shared" si="44"/>
        <v>5361396230</v>
      </c>
      <c r="Z36" s="87">
        <f t="shared" si="44"/>
        <v>5361396230</v>
      </c>
      <c r="AA36" s="24">
        <f t="shared" si="44"/>
        <v>4961396230</v>
      </c>
      <c r="AB36" s="24">
        <f t="shared" ref="AB36:AC36" si="45">+AB34+AB35</f>
        <v>4961396230</v>
      </c>
      <c r="AC36" s="87">
        <f t="shared" si="45"/>
        <v>5061396230</v>
      </c>
      <c r="AD36" s="87">
        <v>4369139600</v>
      </c>
      <c r="AE36" s="87">
        <f t="shared" si="44"/>
        <v>5656144000</v>
      </c>
      <c r="AF36" s="87">
        <f t="shared" si="44"/>
        <v>0</v>
      </c>
      <c r="AG36" s="87">
        <f t="shared" si="44"/>
        <v>0</v>
      </c>
      <c r="AH36" s="87">
        <f t="shared" si="44"/>
        <v>0</v>
      </c>
      <c r="AI36" s="87">
        <f t="shared" si="44"/>
        <v>0</v>
      </c>
      <c r="AJ36" s="87">
        <f t="shared" si="44"/>
        <v>0</v>
      </c>
      <c r="AK36" s="87">
        <f t="shared" si="44"/>
        <v>1053323906</v>
      </c>
      <c r="AL36" s="87">
        <f t="shared" ref="AL36:AM36" si="46">+AL34+AL35</f>
        <v>3182825831</v>
      </c>
      <c r="AM36" s="87">
        <f t="shared" si="46"/>
        <v>3562346517</v>
      </c>
      <c r="AN36" s="87">
        <f t="shared" ref="AN36" si="47">+AN34+AN35</f>
        <v>4369139600</v>
      </c>
      <c r="AO36" s="133">
        <f t="shared" si="27"/>
        <v>0.86322812944443195</v>
      </c>
      <c r="AP36" s="156"/>
    </row>
    <row r="39" spans="1:47" x14ac:dyDescent="0.25">
      <c r="G39" s="61" t="s">
        <v>127</v>
      </c>
      <c r="H39" s="1"/>
      <c r="I39" s="1"/>
      <c r="J39" s="1"/>
      <c r="K39" s="1"/>
      <c r="L39" s="1"/>
      <c r="M39" s="1"/>
      <c r="Z39" s="168"/>
    </row>
    <row r="40" spans="1:47" ht="15.75" customHeight="1" x14ac:dyDescent="0.25">
      <c r="G40" s="63" t="s">
        <v>128</v>
      </c>
      <c r="H40" s="332" t="s">
        <v>129</v>
      </c>
      <c r="I40" s="332"/>
      <c r="J40" s="332"/>
      <c r="K40" s="332"/>
      <c r="L40" s="334" t="s">
        <v>130</v>
      </c>
      <c r="M40" s="334"/>
      <c r="N40" s="334"/>
      <c r="Z40" s="169"/>
    </row>
    <row r="41" spans="1:47" x14ac:dyDescent="0.25">
      <c r="G41" s="62">
        <v>11</v>
      </c>
      <c r="H41" s="333" t="s">
        <v>131</v>
      </c>
      <c r="I41" s="333"/>
      <c r="J41" s="333"/>
      <c r="K41" s="333"/>
      <c r="L41" s="335" t="s">
        <v>133</v>
      </c>
      <c r="M41" s="335"/>
      <c r="N41" s="335"/>
      <c r="AN41" s="197"/>
    </row>
    <row r="44" spans="1:47" x14ac:dyDescent="0.25">
      <c r="AN44" s="198"/>
    </row>
    <row r="45" spans="1:47" x14ac:dyDescent="0.25">
      <c r="AN45" s="196"/>
    </row>
  </sheetData>
  <mergeCells count="72">
    <mergeCell ref="Q4:AU4"/>
    <mergeCell ref="Q5:AU5"/>
    <mergeCell ref="AQ28:AQ33"/>
    <mergeCell ref="AR28:AR33"/>
    <mergeCell ref="AS28:AS33"/>
    <mergeCell ref="AT28:AT33"/>
    <mergeCell ref="AU28:AU33"/>
    <mergeCell ref="AQ16:AQ21"/>
    <mergeCell ref="AR16:AR21"/>
    <mergeCell ref="AS16:AS21"/>
    <mergeCell ref="AT16:AT21"/>
    <mergeCell ref="AU16:AU21"/>
    <mergeCell ref="AQ22:AQ27"/>
    <mergeCell ref="AR22:AR27"/>
    <mergeCell ref="AS22:AS27"/>
    <mergeCell ref="AT22:AT27"/>
    <mergeCell ref="AU22:AU27"/>
    <mergeCell ref="AQ7:AQ9"/>
    <mergeCell ref="AR7:AR9"/>
    <mergeCell ref="AS7:AS9"/>
    <mergeCell ref="AT7:AT9"/>
    <mergeCell ref="AU7:AU9"/>
    <mergeCell ref="AQ10:AQ15"/>
    <mergeCell ref="AR10:AR15"/>
    <mergeCell ref="AS10:AS15"/>
    <mergeCell ref="AT10:AT15"/>
    <mergeCell ref="AU10:AU15"/>
    <mergeCell ref="AO7:AO9"/>
    <mergeCell ref="H7:H9"/>
    <mergeCell ref="AE8:AJ8"/>
    <mergeCell ref="M8:R8"/>
    <mergeCell ref="S8:X8"/>
    <mergeCell ref="Y8:AD8"/>
    <mergeCell ref="AK8:AN8"/>
    <mergeCell ref="J7:AJ7"/>
    <mergeCell ref="I8:L8"/>
    <mergeCell ref="H40:K40"/>
    <mergeCell ref="H41:K41"/>
    <mergeCell ref="L40:N40"/>
    <mergeCell ref="L41:N41"/>
    <mergeCell ref="B28:B33"/>
    <mergeCell ref="C28:C33"/>
    <mergeCell ref="C10:C15"/>
    <mergeCell ref="D10:D15"/>
    <mergeCell ref="F3:AL3"/>
    <mergeCell ref="E7:E9"/>
    <mergeCell ref="G7:G9"/>
    <mergeCell ref="A1:E3"/>
    <mergeCell ref="A4:P4"/>
    <mergeCell ref="A5:P5"/>
    <mergeCell ref="F1:AU1"/>
    <mergeCell ref="F2:AU2"/>
    <mergeCell ref="AM3:AU3"/>
    <mergeCell ref="A7:A9"/>
    <mergeCell ref="AP7:AP9"/>
    <mergeCell ref="B7:D8"/>
    <mergeCell ref="D28:D33"/>
    <mergeCell ref="B10:B15"/>
    <mergeCell ref="F7:F9"/>
    <mergeCell ref="AK7:AN7"/>
    <mergeCell ref="A34:F36"/>
    <mergeCell ref="D22:D27"/>
    <mergeCell ref="B22:B27"/>
    <mergeCell ref="C22:C27"/>
    <mergeCell ref="F10:F33"/>
    <mergeCell ref="E10:E33"/>
    <mergeCell ref="A10:A15"/>
    <mergeCell ref="A16:A27"/>
    <mergeCell ref="B16:B21"/>
    <mergeCell ref="C16:C21"/>
    <mergeCell ref="D16:D21"/>
    <mergeCell ref="A28:A33"/>
  </mergeCells>
  <dataValidations count="1">
    <dataValidation type="list" allowBlank="1" showInputMessage="1" showErrorMessage="1" sqref="D10:D33" xr:uid="{00000000-0002-0000-0100-000000000000}">
      <formula1>#REF!</formula1>
    </dataValidation>
  </dataValidations>
  <hyperlinks>
    <hyperlink ref="AU28" r:id="rId1" xr:uid="{41DBEEA9-4B96-4D10-B24E-A5C8C25582A8}"/>
    <hyperlink ref="AU10" r:id="rId2" display="https://www.secretariadeambiente.gov.co/downloads/StormUser3.6SilviculturaProd/ " xr:uid="{EBD05BCF-9901-4CF3-A953-9663988C85D9}"/>
    <hyperlink ref="AU22" r:id="rId3" xr:uid="{E90698FC-B1F6-4E5C-9F26-9E56530D4F69}"/>
    <hyperlink ref="AU16" r:id="rId4" display="https://drive.google.com/open?id=1BDTxzOXh4fp3UgVmlGtTSUM74xSoJ-Aq" xr:uid="{2D96BE59-4155-40F1-A02D-03BA1188E838}"/>
  </hyperlinks>
  <printOptions horizontalCentered="1" verticalCentered="1"/>
  <pageMargins left="0" right="0" top="0" bottom="0.59055118110236227" header="0.31496062992125984" footer="0"/>
  <pageSetup scale="55" fitToHeight="0" orientation="landscape" r:id="rId5"/>
  <headerFooter>
    <oddFooter>&amp;C&amp;G</oddFooter>
  </headerFooter>
  <drawing r:id="rId6"/>
  <legacyDrawing r:id="rId7"/>
  <legacyDrawingHF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1"/>
  <sheetViews>
    <sheetView topLeftCell="A2" zoomScale="44" zoomScaleNormal="44" workbookViewId="0">
      <selection activeCell="T8" sqref="T8:T11"/>
    </sheetView>
  </sheetViews>
  <sheetFormatPr baseColWidth="10" defaultRowHeight="12.75" x14ac:dyDescent="0.25"/>
  <cols>
    <col min="1" max="1" width="11.28515625" style="8" customWidth="1"/>
    <col min="2" max="2" width="9.85546875" style="8" customWidth="1"/>
    <col min="3" max="3" width="16.7109375" style="19" customWidth="1"/>
    <col min="4" max="5" width="8.7109375" style="8" customWidth="1"/>
    <col min="6" max="6" width="11.7109375" style="8" customWidth="1"/>
    <col min="7" max="13" width="7.42578125" style="8" customWidth="1"/>
    <col min="14" max="18" width="7.42578125" style="9" customWidth="1"/>
    <col min="19" max="19" width="10.140625" style="9" customWidth="1"/>
    <col min="20" max="20" width="9.140625" style="9" customWidth="1"/>
    <col min="21" max="21" width="9.85546875" style="9" customWidth="1"/>
    <col min="22" max="22" width="97.140625" style="12" customWidth="1"/>
    <col min="23" max="30" width="11.42578125" style="12"/>
    <col min="31" max="16384" width="11.42578125" style="8"/>
  </cols>
  <sheetData>
    <row r="1" spans="1:31" s="10" customFormat="1" ht="30" customHeight="1" x14ac:dyDescent="0.25">
      <c r="A1" s="317"/>
      <c r="B1" s="318"/>
      <c r="C1" s="318"/>
      <c r="D1" s="281" t="s">
        <v>137</v>
      </c>
      <c r="E1" s="281"/>
      <c r="F1" s="281"/>
      <c r="G1" s="281"/>
      <c r="H1" s="281"/>
      <c r="I1" s="281"/>
      <c r="J1" s="281"/>
      <c r="K1" s="281"/>
      <c r="L1" s="281"/>
      <c r="M1" s="281"/>
      <c r="N1" s="281"/>
      <c r="O1" s="281"/>
      <c r="P1" s="281"/>
      <c r="Q1" s="281"/>
      <c r="R1" s="281"/>
      <c r="S1" s="281"/>
      <c r="T1" s="281"/>
      <c r="U1" s="281"/>
      <c r="V1" s="281"/>
    </row>
    <row r="2" spans="1:31" s="10" customFormat="1" ht="77.25" customHeight="1" x14ac:dyDescent="0.25">
      <c r="A2" s="258"/>
      <c r="B2" s="259"/>
      <c r="C2" s="259"/>
      <c r="D2" s="281" t="s">
        <v>135</v>
      </c>
      <c r="E2" s="281"/>
      <c r="F2" s="281"/>
      <c r="G2" s="281"/>
      <c r="H2" s="281"/>
      <c r="I2" s="281"/>
      <c r="J2" s="281"/>
      <c r="K2" s="281"/>
      <c r="L2" s="281"/>
      <c r="M2" s="281"/>
      <c r="N2" s="281"/>
      <c r="O2" s="281"/>
      <c r="P2" s="281"/>
      <c r="Q2" s="281"/>
      <c r="R2" s="281"/>
      <c r="S2" s="281"/>
      <c r="T2" s="281"/>
      <c r="U2" s="281"/>
      <c r="V2" s="281"/>
    </row>
    <row r="3" spans="1:31" s="10" customFormat="1" ht="30.75" customHeight="1" thickBot="1" x14ac:dyDescent="0.3">
      <c r="A3" s="321"/>
      <c r="B3" s="322"/>
      <c r="C3" s="322"/>
      <c r="D3" s="281" t="s">
        <v>125</v>
      </c>
      <c r="E3" s="281"/>
      <c r="F3" s="281"/>
      <c r="G3" s="281"/>
      <c r="H3" s="281"/>
      <c r="I3" s="281"/>
      <c r="J3" s="281"/>
      <c r="K3" s="281"/>
      <c r="L3" s="281"/>
      <c r="M3" s="281"/>
      <c r="N3" s="281"/>
      <c r="O3" s="281"/>
      <c r="P3" s="281"/>
      <c r="Q3" s="281"/>
      <c r="R3" s="281"/>
      <c r="S3" s="281"/>
      <c r="T3" s="281"/>
      <c r="U3" s="281"/>
      <c r="V3" s="281"/>
    </row>
    <row r="4" spans="1:31" s="10" customFormat="1" ht="36.75" customHeight="1" x14ac:dyDescent="0.25">
      <c r="A4" s="267" t="s">
        <v>0</v>
      </c>
      <c r="B4" s="268"/>
      <c r="C4" s="268"/>
      <c r="D4" s="281" t="s">
        <v>138</v>
      </c>
      <c r="E4" s="281"/>
      <c r="F4" s="281"/>
      <c r="G4" s="281"/>
      <c r="H4" s="281"/>
      <c r="I4" s="281"/>
      <c r="J4" s="281"/>
      <c r="K4" s="281"/>
      <c r="L4" s="281"/>
      <c r="M4" s="281"/>
      <c r="N4" s="281"/>
      <c r="O4" s="281"/>
      <c r="P4" s="281"/>
      <c r="Q4" s="281"/>
      <c r="R4" s="281"/>
      <c r="S4" s="281"/>
      <c r="T4" s="281"/>
      <c r="U4" s="281"/>
      <c r="V4" s="281"/>
      <c r="W4" s="424"/>
      <c r="X4" s="424"/>
      <c r="Y4" s="424"/>
      <c r="Z4" s="424"/>
      <c r="AA4" s="424"/>
      <c r="AB4" s="424"/>
      <c r="AC4" s="424"/>
      <c r="AD4" s="424"/>
      <c r="AE4" s="424"/>
    </row>
    <row r="5" spans="1:31" s="10" customFormat="1" ht="43.5" customHeight="1" thickBot="1" x14ac:dyDescent="0.3">
      <c r="A5" s="325" t="s">
        <v>2</v>
      </c>
      <c r="B5" s="326"/>
      <c r="C5" s="326"/>
      <c r="D5" s="281" t="s">
        <v>139</v>
      </c>
      <c r="E5" s="281"/>
      <c r="F5" s="281"/>
      <c r="G5" s="281"/>
      <c r="H5" s="281"/>
      <c r="I5" s="281"/>
      <c r="J5" s="281"/>
      <c r="K5" s="281"/>
      <c r="L5" s="281"/>
      <c r="M5" s="281"/>
      <c r="N5" s="281"/>
      <c r="O5" s="281"/>
      <c r="P5" s="281"/>
      <c r="Q5" s="281"/>
      <c r="R5" s="281"/>
      <c r="S5" s="281"/>
      <c r="T5" s="281"/>
      <c r="U5" s="281"/>
      <c r="V5" s="281"/>
      <c r="W5" s="424"/>
      <c r="X5" s="424"/>
      <c r="Y5" s="424"/>
      <c r="Z5" s="424"/>
      <c r="AA5" s="424"/>
      <c r="AB5" s="424"/>
      <c r="AC5" s="424"/>
      <c r="AD5" s="424"/>
      <c r="AE5" s="424"/>
    </row>
    <row r="6" spans="1:31" s="11" customFormat="1" ht="27.75" customHeight="1" x14ac:dyDescent="0.25">
      <c r="A6" s="408" t="s">
        <v>57</v>
      </c>
      <c r="B6" s="410" t="s">
        <v>58</v>
      </c>
      <c r="C6" s="405" t="s">
        <v>59</v>
      </c>
      <c r="D6" s="406" t="s">
        <v>60</v>
      </c>
      <c r="E6" s="407"/>
      <c r="F6" s="404" t="s">
        <v>157</v>
      </c>
      <c r="G6" s="404"/>
      <c r="H6" s="404"/>
      <c r="I6" s="404"/>
      <c r="J6" s="404"/>
      <c r="K6" s="404"/>
      <c r="L6" s="404"/>
      <c r="M6" s="404"/>
      <c r="N6" s="404"/>
      <c r="O6" s="404"/>
      <c r="P6" s="404"/>
      <c r="Q6" s="404"/>
      <c r="R6" s="404"/>
      <c r="S6" s="404"/>
      <c r="T6" s="404" t="s">
        <v>64</v>
      </c>
      <c r="U6" s="404"/>
      <c r="V6" s="416" t="s">
        <v>180</v>
      </c>
    </row>
    <row r="7" spans="1:31" s="11" customFormat="1" ht="59.25" customHeight="1" thickBot="1" x14ac:dyDescent="0.3">
      <c r="A7" s="409"/>
      <c r="B7" s="411"/>
      <c r="C7" s="397"/>
      <c r="D7" s="136" t="s">
        <v>61</v>
      </c>
      <c r="E7" s="136" t="s">
        <v>62</v>
      </c>
      <c r="F7" s="49" t="s">
        <v>63</v>
      </c>
      <c r="G7" s="47" t="s">
        <v>15</v>
      </c>
      <c r="H7" s="47" t="s">
        <v>16</v>
      </c>
      <c r="I7" s="47" t="s">
        <v>17</v>
      </c>
      <c r="J7" s="47" t="s">
        <v>18</v>
      </c>
      <c r="K7" s="47" t="s">
        <v>19</v>
      </c>
      <c r="L7" s="47" t="s">
        <v>20</v>
      </c>
      <c r="M7" s="47" t="s">
        <v>21</v>
      </c>
      <c r="N7" s="47" t="s">
        <v>22</v>
      </c>
      <c r="O7" s="47" t="s">
        <v>23</v>
      </c>
      <c r="P7" s="47" t="s">
        <v>24</v>
      </c>
      <c r="Q7" s="47" t="s">
        <v>25</v>
      </c>
      <c r="R7" s="47" t="s">
        <v>26</v>
      </c>
      <c r="S7" s="48" t="s">
        <v>27</v>
      </c>
      <c r="T7" s="48" t="s">
        <v>65</v>
      </c>
      <c r="U7" s="48" t="s">
        <v>66</v>
      </c>
      <c r="V7" s="417"/>
    </row>
    <row r="8" spans="1:31" s="12" customFormat="1" ht="153.75" customHeight="1" x14ac:dyDescent="0.25">
      <c r="A8" s="384" t="s">
        <v>147</v>
      </c>
      <c r="B8" s="392" t="s">
        <v>158</v>
      </c>
      <c r="C8" s="379" t="s">
        <v>168</v>
      </c>
      <c r="D8" s="378" t="s">
        <v>161</v>
      </c>
      <c r="E8" s="378"/>
      <c r="F8" s="51" t="s">
        <v>28</v>
      </c>
      <c r="G8" s="227">
        <v>1.2E-2</v>
      </c>
      <c r="H8" s="228">
        <v>0.03</v>
      </c>
      <c r="I8" s="228">
        <v>7.5999999999999998E-2</v>
      </c>
      <c r="J8" s="228">
        <v>9.8000000000000004E-2</v>
      </c>
      <c r="K8" s="228">
        <v>9.8000000000000004E-2</v>
      </c>
      <c r="L8" s="228">
        <v>9.8000000000000004E-2</v>
      </c>
      <c r="M8" s="229">
        <v>9.8000000000000004E-2</v>
      </c>
      <c r="N8" s="229">
        <v>9.8000000000000004E-2</v>
      </c>
      <c r="O8" s="229">
        <v>9.8000000000000004E-2</v>
      </c>
      <c r="P8" s="228">
        <v>9.8000000000000004E-2</v>
      </c>
      <c r="Q8" s="228">
        <v>9.8000000000000004E-2</v>
      </c>
      <c r="R8" s="228">
        <v>9.8000000000000004E-2</v>
      </c>
      <c r="S8" s="189">
        <f>SUM(G8:R8)</f>
        <v>0.99999999999999989</v>
      </c>
      <c r="T8" s="387">
        <v>0.4</v>
      </c>
      <c r="U8" s="381">
        <v>0.2</v>
      </c>
      <c r="V8" s="418" t="s">
        <v>198</v>
      </c>
    </row>
    <row r="9" spans="1:31" s="12" customFormat="1" ht="153.75" customHeight="1" thickBot="1" x14ac:dyDescent="0.3">
      <c r="A9" s="385"/>
      <c r="B9" s="393"/>
      <c r="C9" s="380"/>
      <c r="D9" s="378"/>
      <c r="E9" s="378"/>
      <c r="F9" s="52" t="s">
        <v>29</v>
      </c>
      <c r="G9" s="230">
        <v>1.2E-2</v>
      </c>
      <c r="H9" s="231">
        <v>0.03</v>
      </c>
      <c r="I9" s="231">
        <v>7.5999999999999998E-2</v>
      </c>
      <c r="J9" s="231">
        <v>9.8000000000000004E-2</v>
      </c>
      <c r="K9" s="231">
        <v>9.8000000000000004E-2</v>
      </c>
      <c r="L9" s="231">
        <v>9.8000000000000004E-2</v>
      </c>
      <c r="M9" s="231">
        <v>9.8000000000000004E-2</v>
      </c>
      <c r="N9" s="231">
        <v>9.8000000000000004E-2</v>
      </c>
      <c r="O9" s="231">
        <v>9.8000000000000004E-2</v>
      </c>
      <c r="P9" s="231">
        <v>9.8000000000000004E-2</v>
      </c>
      <c r="Q9" s="231">
        <v>9.8000000000000004E-2</v>
      </c>
      <c r="R9" s="231">
        <v>9.8000000000000004E-2</v>
      </c>
      <c r="S9" s="190">
        <f>SUM(G9:R9)</f>
        <v>0.99999999999999989</v>
      </c>
      <c r="T9" s="388"/>
      <c r="U9" s="377"/>
      <c r="V9" s="419"/>
    </row>
    <row r="10" spans="1:31" s="12" customFormat="1" ht="88.5" customHeight="1" x14ac:dyDescent="0.25">
      <c r="A10" s="385"/>
      <c r="B10" s="393"/>
      <c r="C10" s="380" t="s">
        <v>169</v>
      </c>
      <c r="D10" s="378" t="s">
        <v>161</v>
      </c>
      <c r="E10" s="378"/>
      <c r="F10" s="51" t="s">
        <v>28</v>
      </c>
      <c r="G10" s="232">
        <v>1.4E-2</v>
      </c>
      <c r="H10" s="229">
        <v>7.1999999999999995E-2</v>
      </c>
      <c r="I10" s="229">
        <v>8.5999999999999993E-2</v>
      </c>
      <c r="J10" s="229">
        <v>9.1999999999999998E-2</v>
      </c>
      <c r="K10" s="229">
        <v>9.1999999999999998E-2</v>
      </c>
      <c r="L10" s="229">
        <v>9.1999999999999998E-2</v>
      </c>
      <c r="M10" s="233">
        <v>9.1999999999999998E-2</v>
      </c>
      <c r="N10" s="233">
        <v>9.1999999999999998E-2</v>
      </c>
      <c r="O10" s="233">
        <v>9.1999999999999998E-2</v>
      </c>
      <c r="P10" s="229">
        <v>9.1999999999999998E-2</v>
      </c>
      <c r="Q10" s="229">
        <v>9.1999999999999998E-2</v>
      </c>
      <c r="R10" s="229">
        <v>9.1999999999999998E-2</v>
      </c>
      <c r="S10" s="189">
        <f>SUM(G12:R12)</f>
        <v>0.99999999999999989</v>
      </c>
      <c r="T10" s="388"/>
      <c r="U10" s="374">
        <v>0.2</v>
      </c>
      <c r="V10" s="420" t="s">
        <v>191</v>
      </c>
    </row>
    <row r="11" spans="1:31" s="12" customFormat="1" ht="88.5" customHeight="1" thickBot="1" x14ac:dyDescent="0.3">
      <c r="A11" s="385"/>
      <c r="B11" s="393"/>
      <c r="C11" s="380"/>
      <c r="D11" s="378"/>
      <c r="E11" s="378"/>
      <c r="F11" s="52" t="s">
        <v>29</v>
      </c>
      <c r="G11" s="230">
        <v>1.4E-2</v>
      </c>
      <c r="H11" s="231">
        <v>7.1999999999999995E-2</v>
      </c>
      <c r="I11" s="231">
        <v>8.5999999999999993E-2</v>
      </c>
      <c r="J11" s="231">
        <v>9.1999999999999998E-2</v>
      </c>
      <c r="K11" s="231">
        <v>9.1999999999999998E-2</v>
      </c>
      <c r="L11" s="231">
        <v>9.1999999999999998E-2</v>
      </c>
      <c r="M11" s="231">
        <v>9.1999999999999998E-2</v>
      </c>
      <c r="N11" s="231">
        <v>9.1999999999999998E-2</v>
      </c>
      <c r="O11" s="231">
        <v>9.1999999999999998E-2</v>
      </c>
      <c r="P11" s="231">
        <v>9.1999999999999998E-2</v>
      </c>
      <c r="Q11" s="231">
        <v>9.1999999999999998E-2</v>
      </c>
      <c r="R11" s="231">
        <v>9.1999999999999998E-2</v>
      </c>
      <c r="S11" s="190">
        <f>SUM(G11:R11)</f>
        <v>0.99999999999999978</v>
      </c>
      <c r="T11" s="388"/>
      <c r="U11" s="375"/>
      <c r="V11" s="421"/>
    </row>
    <row r="12" spans="1:31" s="12" customFormat="1" ht="132" customHeight="1" x14ac:dyDescent="0.25">
      <c r="A12" s="385" t="s">
        <v>150</v>
      </c>
      <c r="B12" s="393" t="s">
        <v>151</v>
      </c>
      <c r="C12" s="380" t="s">
        <v>170</v>
      </c>
      <c r="D12" s="378" t="s">
        <v>161</v>
      </c>
      <c r="E12" s="378" t="s">
        <v>161</v>
      </c>
      <c r="F12" s="51" t="s">
        <v>28</v>
      </c>
      <c r="G12" s="232">
        <v>4.8000000000000001E-2</v>
      </c>
      <c r="H12" s="229">
        <v>0.02</v>
      </c>
      <c r="I12" s="229">
        <v>0.05</v>
      </c>
      <c r="J12" s="229">
        <v>9.8000000000000004E-2</v>
      </c>
      <c r="K12" s="229">
        <v>9.8000000000000004E-2</v>
      </c>
      <c r="L12" s="229">
        <v>9.8000000000000004E-2</v>
      </c>
      <c r="M12" s="233">
        <v>9.8000000000000004E-2</v>
      </c>
      <c r="N12" s="233">
        <v>9.8000000000000004E-2</v>
      </c>
      <c r="O12" s="233">
        <v>9.8000000000000004E-2</v>
      </c>
      <c r="P12" s="229">
        <v>9.8000000000000004E-2</v>
      </c>
      <c r="Q12" s="229">
        <v>9.8000000000000004E-2</v>
      </c>
      <c r="R12" s="229">
        <v>9.8000000000000004E-2</v>
      </c>
      <c r="S12" s="189">
        <f>SUM(G16:R16)</f>
        <v>0.99999999999999978</v>
      </c>
      <c r="T12" s="389">
        <f>+U12+U16</f>
        <v>0.25</v>
      </c>
      <c r="U12" s="376">
        <v>0.15</v>
      </c>
      <c r="V12" s="420" t="s">
        <v>199</v>
      </c>
    </row>
    <row r="13" spans="1:31" s="12" customFormat="1" ht="119.25" customHeight="1" thickBot="1" x14ac:dyDescent="0.3">
      <c r="A13" s="385"/>
      <c r="B13" s="393"/>
      <c r="C13" s="380"/>
      <c r="D13" s="378"/>
      <c r="E13" s="378"/>
      <c r="F13" s="52" t="s">
        <v>29</v>
      </c>
      <c r="G13" s="230">
        <v>4.8000000000000001E-2</v>
      </c>
      <c r="H13" s="231">
        <v>0.02</v>
      </c>
      <c r="I13" s="231">
        <v>0.05</v>
      </c>
      <c r="J13" s="231">
        <v>9.8000000000000004E-2</v>
      </c>
      <c r="K13" s="231">
        <v>9.8000000000000004E-2</v>
      </c>
      <c r="L13" s="231">
        <v>9.8000000000000004E-2</v>
      </c>
      <c r="M13" s="231">
        <v>9.8000000000000004E-2</v>
      </c>
      <c r="N13" s="231">
        <v>9.8000000000000004E-2</v>
      </c>
      <c r="O13" s="231">
        <v>9.8000000000000004E-2</v>
      </c>
      <c r="P13" s="231">
        <v>9.8000000000000004E-2</v>
      </c>
      <c r="Q13" s="231">
        <v>9.8000000000000004E-2</v>
      </c>
      <c r="R13" s="231">
        <v>9.8000000000000004E-2</v>
      </c>
      <c r="S13" s="191">
        <f t="shared" ref="S13:S19" si="0">SUM(G13:R13)</f>
        <v>0.99999999999999989</v>
      </c>
      <c r="T13" s="389"/>
      <c r="U13" s="376"/>
      <c r="V13" s="421"/>
    </row>
    <row r="14" spans="1:31" s="12" customFormat="1" ht="93" customHeight="1" x14ac:dyDescent="0.25">
      <c r="A14" s="385"/>
      <c r="B14" s="393"/>
      <c r="C14" s="380" t="s">
        <v>171</v>
      </c>
      <c r="D14" s="378" t="s">
        <v>161</v>
      </c>
      <c r="E14" s="378"/>
      <c r="F14" s="51" t="s">
        <v>28</v>
      </c>
      <c r="G14" s="232">
        <v>5.0000000000000001E-3</v>
      </c>
      <c r="H14" s="229">
        <v>5.0000000000000001E-3</v>
      </c>
      <c r="I14" s="229">
        <v>0.01</v>
      </c>
      <c r="J14" s="229">
        <v>0.01</v>
      </c>
      <c r="K14" s="229">
        <v>0.33</v>
      </c>
      <c r="L14" s="229">
        <v>0.39</v>
      </c>
      <c r="M14" s="233">
        <v>0.01</v>
      </c>
      <c r="N14" s="233">
        <v>0.19</v>
      </c>
      <c r="O14" s="233">
        <v>0.01</v>
      </c>
      <c r="P14" s="229">
        <v>0.01</v>
      </c>
      <c r="Q14" s="229">
        <v>0.01</v>
      </c>
      <c r="R14" s="229">
        <v>0.02</v>
      </c>
      <c r="S14" s="192">
        <f t="shared" si="0"/>
        <v>1</v>
      </c>
      <c r="T14" s="389"/>
      <c r="U14" s="376">
        <v>0.1</v>
      </c>
      <c r="V14" s="422" t="s">
        <v>194</v>
      </c>
    </row>
    <row r="15" spans="1:31" s="12" customFormat="1" ht="93" customHeight="1" thickBot="1" x14ac:dyDescent="0.3">
      <c r="A15" s="385"/>
      <c r="B15" s="393"/>
      <c r="C15" s="380"/>
      <c r="D15" s="378"/>
      <c r="E15" s="378"/>
      <c r="F15" s="52" t="s">
        <v>29</v>
      </c>
      <c r="G15" s="230">
        <v>5.0000000000000001E-3</v>
      </c>
      <c r="H15" s="231">
        <v>5.0000000000000001E-3</v>
      </c>
      <c r="I15" s="231">
        <v>0.01</v>
      </c>
      <c r="J15" s="231">
        <v>0.01</v>
      </c>
      <c r="K15" s="231">
        <v>0.33</v>
      </c>
      <c r="L15" s="231">
        <v>0.39</v>
      </c>
      <c r="M15" s="231">
        <v>0.01</v>
      </c>
      <c r="N15" s="231">
        <v>0.19</v>
      </c>
      <c r="O15" s="231">
        <v>0.01</v>
      </c>
      <c r="P15" s="231">
        <v>0.01</v>
      </c>
      <c r="Q15" s="231">
        <v>0.01</v>
      </c>
      <c r="R15" s="231">
        <v>0.02</v>
      </c>
      <c r="S15" s="190">
        <f t="shared" si="0"/>
        <v>1</v>
      </c>
      <c r="T15" s="389"/>
      <c r="U15" s="376"/>
      <c r="V15" s="423"/>
    </row>
    <row r="16" spans="1:31" s="12" customFormat="1" ht="137.25" customHeight="1" x14ac:dyDescent="0.25">
      <c r="A16" s="385"/>
      <c r="B16" s="394" t="s">
        <v>159</v>
      </c>
      <c r="C16" s="380" t="s">
        <v>172</v>
      </c>
      <c r="D16" s="378" t="s">
        <v>161</v>
      </c>
      <c r="E16" s="378" t="s">
        <v>161</v>
      </c>
      <c r="F16" s="51" t="s">
        <v>28</v>
      </c>
      <c r="G16" s="232">
        <v>0.01</v>
      </c>
      <c r="H16" s="229">
        <v>8.5000000000000006E-2</v>
      </c>
      <c r="I16" s="229">
        <v>0.09</v>
      </c>
      <c r="J16" s="229">
        <v>0.09</v>
      </c>
      <c r="K16" s="229">
        <v>0.09</v>
      </c>
      <c r="L16" s="229">
        <v>0.09</v>
      </c>
      <c r="M16" s="233">
        <v>0.09</v>
      </c>
      <c r="N16" s="233">
        <v>0.09</v>
      </c>
      <c r="O16" s="233">
        <v>0.09</v>
      </c>
      <c r="P16" s="229">
        <v>0.09</v>
      </c>
      <c r="Q16" s="229">
        <v>0.09</v>
      </c>
      <c r="R16" s="229">
        <v>9.5000000000000001E-2</v>
      </c>
      <c r="S16" s="189">
        <f t="shared" si="0"/>
        <v>0.99999999999999978</v>
      </c>
      <c r="T16" s="390">
        <f>+U16</f>
        <v>0.1</v>
      </c>
      <c r="U16" s="374">
        <v>0.1</v>
      </c>
      <c r="V16" s="412" t="s">
        <v>188</v>
      </c>
    </row>
    <row r="17" spans="1:30" s="12" customFormat="1" ht="137.25" customHeight="1" thickBot="1" x14ac:dyDescent="0.3">
      <c r="A17" s="386"/>
      <c r="B17" s="394"/>
      <c r="C17" s="382"/>
      <c r="D17" s="383"/>
      <c r="E17" s="383"/>
      <c r="F17" s="53" t="s">
        <v>29</v>
      </c>
      <c r="G17" s="234">
        <v>0.01</v>
      </c>
      <c r="H17" s="235">
        <v>8.5000000000000006E-2</v>
      </c>
      <c r="I17" s="235">
        <v>0.09</v>
      </c>
      <c r="J17" s="235">
        <v>0.09</v>
      </c>
      <c r="K17" s="235">
        <v>0.09</v>
      </c>
      <c r="L17" s="235">
        <v>0.09</v>
      </c>
      <c r="M17" s="231">
        <v>0.09</v>
      </c>
      <c r="N17" s="231">
        <v>0.09</v>
      </c>
      <c r="O17" s="231">
        <v>0.09</v>
      </c>
      <c r="P17" s="235">
        <v>0.09</v>
      </c>
      <c r="Q17" s="235">
        <v>0.09</v>
      </c>
      <c r="R17" s="235">
        <v>9.5000000000000001E-2</v>
      </c>
      <c r="S17" s="191">
        <f t="shared" si="0"/>
        <v>0.99999999999999978</v>
      </c>
      <c r="T17" s="391"/>
      <c r="U17" s="377"/>
      <c r="V17" s="413"/>
    </row>
    <row r="18" spans="1:30" s="12" customFormat="1" ht="168.75" customHeight="1" x14ac:dyDescent="0.25">
      <c r="A18" s="401" t="s">
        <v>154</v>
      </c>
      <c r="B18" s="393" t="s">
        <v>160</v>
      </c>
      <c r="C18" s="400" t="s">
        <v>173</v>
      </c>
      <c r="D18" s="399" t="s">
        <v>161</v>
      </c>
      <c r="E18" s="399" t="s">
        <v>161</v>
      </c>
      <c r="F18" s="50" t="s">
        <v>28</v>
      </c>
      <c r="G18" s="232">
        <v>0.05</v>
      </c>
      <c r="H18" s="229">
        <v>0.03</v>
      </c>
      <c r="I18" s="229">
        <v>0.04</v>
      </c>
      <c r="J18" s="229">
        <v>0.04</v>
      </c>
      <c r="K18" s="229">
        <v>0.03</v>
      </c>
      <c r="L18" s="229">
        <v>0.24</v>
      </c>
      <c r="M18" s="233">
        <v>0.24</v>
      </c>
      <c r="N18" s="233">
        <v>0.03</v>
      </c>
      <c r="O18" s="233">
        <v>0.19</v>
      </c>
      <c r="P18" s="229">
        <v>0.03</v>
      </c>
      <c r="Q18" s="229">
        <v>0.04</v>
      </c>
      <c r="R18" s="229">
        <v>0.04</v>
      </c>
      <c r="S18" s="192">
        <f t="shared" si="0"/>
        <v>1</v>
      </c>
      <c r="T18" s="388">
        <f>+U18</f>
        <v>0.25</v>
      </c>
      <c r="U18" s="375">
        <v>0.25</v>
      </c>
      <c r="V18" s="414" t="s">
        <v>201</v>
      </c>
    </row>
    <row r="19" spans="1:30" s="12" customFormat="1" ht="168.75" customHeight="1" thickBot="1" x14ac:dyDescent="0.3">
      <c r="A19" s="402"/>
      <c r="B19" s="403"/>
      <c r="C19" s="380"/>
      <c r="D19" s="378"/>
      <c r="E19" s="378"/>
      <c r="F19" s="52" t="s">
        <v>29</v>
      </c>
      <c r="G19" s="236">
        <v>0.05</v>
      </c>
      <c r="H19" s="233">
        <v>0.03</v>
      </c>
      <c r="I19" s="233">
        <v>0.04</v>
      </c>
      <c r="J19" s="233">
        <v>0.04</v>
      </c>
      <c r="K19" s="233">
        <v>0.03</v>
      </c>
      <c r="L19" s="233">
        <v>0.24</v>
      </c>
      <c r="M19" s="231">
        <v>0.24</v>
      </c>
      <c r="N19" s="231">
        <v>0.03</v>
      </c>
      <c r="O19" s="231">
        <v>0.19</v>
      </c>
      <c r="P19" s="233">
        <v>7.0000000000000001E-3</v>
      </c>
      <c r="Q19" s="233">
        <v>5.0000000000000001E-3</v>
      </c>
      <c r="R19" s="233">
        <v>5.0000000000000001E-3</v>
      </c>
      <c r="S19" s="190">
        <f t="shared" si="0"/>
        <v>0.90699999999999992</v>
      </c>
      <c r="T19" s="398"/>
      <c r="U19" s="395"/>
      <c r="V19" s="415"/>
    </row>
    <row r="20" spans="1:30" s="14" customFormat="1" ht="18.75" customHeight="1" thickBot="1" x14ac:dyDescent="0.3">
      <c r="A20" s="396" t="s">
        <v>30</v>
      </c>
      <c r="B20" s="397"/>
      <c r="C20" s="397"/>
      <c r="D20" s="397"/>
      <c r="E20" s="397"/>
      <c r="F20" s="397"/>
      <c r="G20" s="397"/>
      <c r="H20" s="397"/>
      <c r="I20" s="397"/>
      <c r="J20" s="397"/>
      <c r="K20" s="397"/>
      <c r="L20" s="397"/>
      <c r="M20" s="397"/>
      <c r="N20" s="397"/>
      <c r="O20" s="397"/>
      <c r="P20" s="397"/>
      <c r="Q20" s="397"/>
      <c r="R20" s="397"/>
      <c r="S20" s="397"/>
      <c r="T20" s="137">
        <f>SUM(T8:T19)</f>
        <v>1</v>
      </c>
      <c r="U20" s="137">
        <f>SUM(U8:U19)</f>
        <v>1</v>
      </c>
      <c r="V20" s="13"/>
      <c r="W20" s="13"/>
      <c r="X20" s="13"/>
      <c r="Y20" s="13"/>
      <c r="Z20" s="13"/>
      <c r="AA20" s="13"/>
      <c r="AB20" s="13"/>
      <c r="AC20" s="13"/>
      <c r="AD20" s="13"/>
    </row>
    <row r="21" spans="1:30" x14ac:dyDescent="0.25">
      <c r="A21" s="12"/>
      <c r="B21" s="12"/>
      <c r="C21" s="18"/>
      <c r="D21" s="12"/>
      <c r="E21" s="12"/>
      <c r="F21" s="12"/>
      <c r="G21" s="12"/>
      <c r="H21" s="12"/>
      <c r="I21" s="12"/>
      <c r="J21" s="12"/>
      <c r="K21" s="12"/>
      <c r="L21" s="12"/>
      <c r="M21" s="12"/>
      <c r="N21" s="15"/>
      <c r="O21" s="15"/>
      <c r="P21" s="15"/>
      <c r="Q21" s="15"/>
      <c r="R21" s="15"/>
      <c r="S21" s="15"/>
      <c r="T21" s="15"/>
      <c r="U21" s="15"/>
    </row>
    <row r="22" spans="1:30" x14ac:dyDescent="0.25">
      <c r="A22" s="12"/>
      <c r="B22" s="12"/>
      <c r="C22" s="18"/>
      <c r="D22" s="12"/>
      <c r="E22" s="12"/>
      <c r="F22" s="12"/>
      <c r="G22" s="12"/>
      <c r="H22" s="12"/>
      <c r="I22" s="12"/>
      <c r="J22" s="12"/>
      <c r="K22" s="12"/>
      <c r="L22" s="12"/>
      <c r="M22" s="12"/>
      <c r="N22" s="15"/>
      <c r="O22" s="15"/>
      <c r="P22" s="15"/>
      <c r="Q22" s="15"/>
      <c r="R22" s="15"/>
      <c r="S22" s="15"/>
      <c r="T22" s="15"/>
      <c r="U22" s="15"/>
    </row>
    <row r="23" spans="1:30" ht="15" x14ac:dyDescent="0.25">
      <c r="A23" s="61" t="s">
        <v>127</v>
      </c>
      <c r="B23" s="4"/>
      <c r="C23" s="4"/>
      <c r="D23" s="4"/>
      <c r="E23" s="4"/>
      <c r="F23" s="4"/>
      <c r="G23" s="4"/>
      <c r="H23" s="21"/>
      <c r="I23" s="12"/>
      <c r="J23" s="12"/>
      <c r="K23" s="12"/>
      <c r="L23" s="12"/>
      <c r="M23" s="12"/>
      <c r="N23" s="15"/>
      <c r="O23" s="15"/>
      <c r="P23" s="15"/>
      <c r="Q23" s="15"/>
      <c r="R23" s="15"/>
      <c r="S23" s="15"/>
      <c r="T23" s="15"/>
      <c r="U23" s="15"/>
    </row>
    <row r="24" spans="1:30" ht="15" customHeight="1" x14ac:dyDescent="0.25">
      <c r="A24" s="63" t="s">
        <v>128</v>
      </c>
      <c r="B24" s="332" t="s">
        <v>129</v>
      </c>
      <c r="C24" s="332"/>
      <c r="D24" s="332"/>
      <c r="E24" s="332"/>
      <c r="F24" s="332"/>
      <c r="G24" s="332"/>
      <c r="H24" s="332"/>
      <c r="I24" s="334" t="s">
        <v>130</v>
      </c>
      <c r="J24" s="334"/>
      <c r="K24" s="334"/>
      <c r="L24" s="334"/>
      <c r="M24" s="334"/>
      <c r="N24" s="334"/>
      <c r="O24" s="334"/>
      <c r="P24" s="15"/>
      <c r="Q24" s="15"/>
      <c r="R24" s="15"/>
      <c r="S24" s="15"/>
      <c r="T24" s="15"/>
      <c r="U24" s="15"/>
    </row>
    <row r="25" spans="1:30" ht="33.75" customHeight="1" x14ac:dyDescent="0.25">
      <c r="A25" s="62">
        <v>11</v>
      </c>
      <c r="B25" s="335" t="s">
        <v>131</v>
      </c>
      <c r="C25" s="335"/>
      <c r="D25" s="335"/>
      <c r="E25" s="335"/>
      <c r="F25" s="335"/>
      <c r="G25" s="335"/>
      <c r="H25" s="335"/>
      <c r="I25" s="335" t="s">
        <v>133</v>
      </c>
      <c r="J25" s="335"/>
      <c r="K25" s="335"/>
      <c r="L25" s="335"/>
      <c r="M25" s="335"/>
      <c r="N25" s="335"/>
      <c r="O25" s="335"/>
      <c r="P25" s="15"/>
      <c r="Q25" s="15"/>
      <c r="R25" s="15"/>
      <c r="S25" s="15"/>
      <c r="T25" s="15"/>
      <c r="U25" s="15"/>
    </row>
    <row r="26" spans="1:30" x14ac:dyDescent="0.25">
      <c r="A26" s="12"/>
      <c r="B26" s="12"/>
      <c r="C26" s="18"/>
      <c r="D26" s="12"/>
      <c r="E26" s="12"/>
      <c r="F26" s="12"/>
      <c r="G26" s="12"/>
      <c r="H26" s="12"/>
      <c r="I26" s="12"/>
      <c r="J26" s="12"/>
      <c r="K26" s="12"/>
      <c r="L26" s="12"/>
      <c r="M26" s="12"/>
      <c r="N26" s="15"/>
      <c r="O26" s="15"/>
      <c r="P26" s="15"/>
      <c r="Q26" s="15"/>
      <c r="R26" s="15"/>
      <c r="S26" s="15"/>
      <c r="T26" s="15"/>
      <c r="U26" s="15"/>
    </row>
    <row r="27" spans="1:30" x14ac:dyDescent="0.25">
      <c r="A27" s="12"/>
      <c r="B27" s="12"/>
      <c r="C27" s="18"/>
      <c r="D27" s="12"/>
      <c r="E27" s="12"/>
      <c r="F27" s="12"/>
      <c r="G27" s="12"/>
      <c r="H27" s="12"/>
      <c r="I27" s="12"/>
      <c r="J27" s="12"/>
      <c r="K27" s="12"/>
      <c r="L27" s="12"/>
      <c r="M27" s="12"/>
      <c r="N27" s="15"/>
      <c r="O27" s="15"/>
      <c r="P27" s="15"/>
      <c r="Q27" s="15"/>
      <c r="R27" s="15"/>
      <c r="S27" s="15"/>
      <c r="T27" s="15"/>
      <c r="U27" s="15"/>
    </row>
    <row r="28" spans="1:30" x14ac:dyDescent="0.25">
      <c r="A28" s="12"/>
      <c r="B28" s="12"/>
      <c r="C28" s="18"/>
      <c r="D28" s="12"/>
      <c r="E28" s="12"/>
      <c r="F28" s="12"/>
      <c r="G28" s="12"/>
      <c r="H28" s="12"/>
      <c r="I28" s="12"/>
      <c r="J28" s="12"/>
      <c r="K28" s="12"/>
      <c r="L28" s="12"/>
      <c r="M28" s="12"/>
      <c r="N28" s="15"/>
      <c r="O28" s="15"/>
      <c r="P28" s="15"/>
      <c r="Q28" s="15"/>
      <c r="R28" s="15"/>
      <c r="S28" s="15"/>
      <c r="T28" s="15"/>
      <c r="U28" s="15"/>
    </row>
    <row r="29" spans="1:30" x14ac:dyDescent="0.25">
      <c r="A29" s="12"/>
      <c r="B29" s="12"/>
      <c r="C29" s="18"/>
      <c r="D29" s="12"/>
      <c r="E29" s="12"/>
      <c r="F29" s="12"/>
      <c r="G29" s="12"/>
      <c r="H29" s="12"/>
      <c r="I29" s="12"/>
      <c r="J29" s="12"/>
      <c r="K29" s="12"/>
      <c r="L29" s="12"/>
      <c r="M29" s="12"/>
      <c r="N29" s="15"/>
      <c r="O29" s="15"/>
      <c r="P29" s="15"/>
      <c r="Q29" s="15"/>
      <c r="R29" s="15"/>
      <c r="S29" s="15"/>
      <c r="T29" s="15"/>
      <c r="U29" s="15"/>
    </row>
    <row r="30" spans="1:30" x14ac:dyDescent="0.25">
      <c r="A30" s="12"/>
      <c r="B30" s="12"/>
      <c r="C30" s="18"/>
      <c r="D30" s="12"/>
      <c r="E30" s="12"/>
      <c r="F30" s="12"/>
      <c r="G30" s="12"/>
      <c r="H30" s="12"/>
      <c r="I30" s="12"/>
      <c r="J30" s="12"/>
      <c r="K30" s="12"/>
      <c r="L30" s="12"/>
      <c r="M30" s="12"/>
      <c r="N30" s="15"/>
      <c r="O30" s="15"/>
      <c r="P30" s="15"/>
      <c r="Q30" s="15"/>
      <c r="R30" s="15"/>
      <c r="S30" s="15"/>
      <c r="T30" s="15"/>
      <c r="U30" s="15"/>
    </row>
    <row r="31" spans="1:30" x14ac:dyDescent="0.25">
      <c r="A31" s="12"/>
      <c r="B31" s="12"/>
      <c r="C31" s="18"/>
      <c r="D31" s="12"/>
      <c r="E31" s="12"/>
      <c r="F31" s="12"/>
      <c r="G31" s="12"/>
      <c r="H31" s="12"/>
      <c r="I31" s="12"/>
      <c r="J31" s="12"/>
      <c r="K31" s="12"/>
      <c r="L31" s="12"/>
      <c r="M31" s="12"/>
      <c r="N31" s="15"/>
      <c r="O31" s="15"/>
      <c r="P31" s="15"/>
      <c r="Q31" s="15"/>
      <c r="R31" s="15"/>
      <c r="S31" s="15"/>
      <c r="T31" s="15"/>
      <c r="U31" s="15"/>
    </row>
    <row r="32" spans="1:30" x14ac:dyDescent="0.25">
      <c r="A32" s="12"/>
      <c r="B32" s="12"/>
      <c r="C32" s="18"/>
      <c r="D32" s="12"/>
      <c r="E32" s="12"/>
      <c r="F32" s="12"/>
      <c r="G32" s="12"/>
      <c r="H32" s="12"/>
      <c r="I32" s="12"/>
      <c r="J32" s="12"/>
      <c r="K32" s="12"/>
      <c r="L32" s="12"/>
      <c r="M32" s="12"/>
      <c r="N32" s="15"/>
      <c r="O32" s="15"/>
      <c r="P32" s="15"/>
      <c r="Q32" s="15"/>
      <c r="R32" s="15"/>
      <c r="S32" s="15"/>
      <c r="T32" s="15"/>
      <c r="U32" s="15"/>
    </row>
    <row r="33" spans="1:21" x14ac:dyDescent="0.25">
      <c r="A33" s="12"/>
      <c r="B33" s="12"/>
      <c r="C33" s="18"/>
      <c r="D33" s="12"/>
      <c r="E33" s="12"/>
      <c r="F33" s="12"/>
      <c r="G33" s="12"/>
      <c r="H33" s="12"/>
      <c r="I33" s="12"/>
      <c r="J33" s="12"/>
      <c r="K33" s="12"/>
      <c r="L33" s="12"/>
      <c r="M33" s="12"/>
      <c r="N33" s="15"/>
      <c r="O33" s="15"/>
      <c r="P33" s="15"/>
      <c r="Q33" s="15"/>
      <c r="R33" s="15"/>
      <c r="S33" s="15"/>
      <c r="T33" s="15"/>
      <c r="U33" s="15"/>
    </row>
    <row r="34" spans="1:21" x14ac:dyDescent="0.25">
      <c r="A34" s="12"/>
      <c r="B34" s="12"/>
      <c r="C34" s="18"/>
      <c r="D34" s="12"/>
      <c r="E34" s="12"/>
      <c r="F34" s="12"/>
      <c r="G34" s="12"/>
      <c r="H34" s="12"/>
      <c r="I34" s="12"/>
      <c r="J34" s="12"/>
      <c r="K34" s="12"/>
      <c r="L34" s="12"/>
      <c r="M34" s="12"/>
      <c r="N34" s="15"/>
      <c r="O34" s="15"/>
      <c r="P34" s="15"/>
      <c r="Q34" s="15"/>
      <c r="R34" s="15"/>
      <c r="S34" s="15"/>
      <c r="T34" s="15"/>
      <c r="U34" s="15"/>
    </row>
    <row r="35" spans="1:21" x14ac:dyDescent="0.25">
      <c r="A35" s="12"/>
      <c r="B35" s="12"/>
      <c r="C35" s="18"/>
      <c r="D35" s="12"/>
      <c r="E35" s="12"/>
      <c r="F35" s="12"/>
      <c r="G35" s="12"/>
      <c r="H35" s="12"/>
      <c r="I35" s="12"/>
      <c r="J35" s="12"/>
      <c r="K35" s="12"/>
      <c r="L35" s="12"/>
      <c r="M35" s="12"/>
      <c r="N35" s="15"/>
      <c r="O35" s="15"/>
      <c r="P35" s="15"/>
      <c r="Q35" s="15"/>
      <c r="R35" s="15"/>
      <c r="S35" s="15"/>
      <c r="T35" s="15"/>
      <c r="U35" s="15"/>
    </row>
    <row r="36" spans="1:21" x14ac:dyDescent="0.25">
      <c r="A36" s="12"/>
      <c r="B36" s="12"/>
      <c r="C36" s="18"/>
      <c r="D36" s="12"/>
      <c r="E36" s="12"/>
      <c r="F36" s="12"/>
      <c r="G36" s="12"/>
      <c r="H36" s="12"/>
      <c r="I36" s="12"/>
      <c r="J36" s="12"/>
      <c r="K36" s="12"/>
      <c r="L36" s="12"/>
      <c r="M36" s="12"/>
      <c r="N36" s="15"/>
      <c r="O36" s="15"/>
      <c r="P36" s="15"/>
      <c r="Q36" s="15"/>
      <c r="R36" s="15"/>
      <c r="S36" s="15"/>
      <c r="T36" s="15"/>
      <c r="U36" s="15"/>
    </row>
    <row r="37" spans="1:21" x14ac:dyDescent="0.25">
      <c r="A37" s="12"/>
      <c r="B37" s="12"/>
      <c r="C37" s="18"/>
      <c r="D37" s="12"/>
      <c r="E37" s="12"/>
      <c r="F37" s="12"/>
      <c r="G37" s="12"/>
      <c r="H37" s="12"/>
      <c r="I37" s="12"/>
      <c r="J37" s="12"/>
      <c r="K37" s="12"/>
      <c r="L37" s="12"/>
      <c r="M37" s="12"/>
      <c r="N37" s="15"/>
      <c r="O37" s="15"/>
      <c r="P37" s="15"/>
      <c r="Q37" s="15"/>
      <c r="R37" s="15"/>
      <c r="S37" s="15"/>
      <c r="T37" s="15"/>
      <c r="U37" s="15"/>
    </row>
    <row r="38" spans="1:21" x14ac:dyDescent="0.25">
      <c r="A38" s="12"/>
      <c r="B38" s="12"/>
      <c r="C38" s="18"/>
      <c r="D38" s="12"/>
      <c r="E38" s="12"/>
      <c r="F38" s="12"/>
      <c r="G38" s="12"/>
      <c r="H38" s="12"/>
      <c r="I38" s="12"/>
      <c r="J38" s="12"/>
      <c r="K38" s="12"/>
      <c r="L38" s="12"/>
      <c r="M38" s="12"/>
      <c r="N38" s="15"/>
      <c r="O38" s="15"/>
      <c r="P38" s="15"/>
      <c r="Q38" s="15"/>
      <c r="R38" s="15"/>
      <c r="S38" s="15"/>
      <c r="T38" s="15"/>
      <c r="U38" s="15"/>
    </row>
    <row r="39" spans="1:21" x14ac:dyDescent="0.25">
      <c r="A39" s="12"/>
      <c r="B39" s="12"/>
      <c r="C39" s="18"/>
      <c r="D39" s="12"/>
      <c r="E39" s="12"/>
      <c r="F39" s="12"/>
      <c r="G39" s="12"/>
      <c r="H39" s="12"/>
      <c r="I39" s="12"/>
      <c r="J39" s="12"/>
      <c r="K39" s="12"/>
      <c r="L39" s="12"/>
      <c r="M39" s="12"/>
      <c r="N39" s="15"/>
      <c r="O39" s="15"/>
      <c r="P39" s="15"/>
      <c r="Q39" s="15"/>
      <c r="R39" s="15"/>
      <c r="S39" s="15"/>
      <c r="T39" s="15"/>
      <c r="U39" s="15"/>
    </row>
    <row r="40" spans="1:21" x14ac:dyDescent="0.25">
      <c r="A40" s="12"/>
      <c r="B40" s="12"/>
      <c r="C40" s="18"/>
      <c r="D40" s="12"/>
      <c r="E40" s="12"/>
      <c r="F40" s="12"/>
      <c r="G40" s="12"/>
      <c r="H40" s="12"/>
      <c r="I40" s="12"/>
      <c r="J40" s="12"/>
      <c r="K40" s="12"/>
      <c r="L40" s="12"/>
      <c r="M40" s="12"/>
      <c r="N40" s="15"/>
      <c r="O40" s="15"/>
      <c r="P40" s="15"/>
      <c r="Q40" s="15"/>
      <c r="R40" s="15"/>
      <c r="S40" s="15"/>
      <c r="T40" s="15"/>
      <c r="U40" s="15"/>
    </row>
    <row r="41" spans="1:21" x14ac:dyDescent="0.25">
      <c r="A41" s="12"/>
      <c r="B41" s="12"/>
      <c r="C41" s="18"/>
      <c r="D41" s="12"/>
      <c r="E41" s="12"/>
      <c r="F41" s="12"/>
      <c r="G41" s="12"/>
      <c r="H41" s="12"/>
      <c r="I41" s="12"/>
      <c r="J41" s="12"/>
      <c r="K41" s="12"/>
      <c r="L41" s="12"/>
      <c r="M41" s="12"/>
      <c r="N41" s="15"/>
      <c r="O41" s="15"/>
      <c r="P41" s="15"/>
      <c r="Q41" s="15"/>
      <c r="R41" s="15"/>
      <c r="S41" s="15"/>
      <c r="T41" s="15"/>
      <c r="U41" s="15"/>
    </row>
    <row r="42" spans="1:21" x14ac:dyDescent="0.25">
      <c r="A42" s="12"/>
      <c r="B42" s="12"/>
      <c r="C42" s="18"/>
      <c r="D42" s="12"/>
      <c r="E42" s="12"/>
      <c r="F42" s="12"/>
      <c r="G42" s="12"/>
      <c r="H42" s="12"/>
      <c r="I42" s="12"/>
      <c r="J42" s="12"/>
      <c r="K42" s="12"/>
      <c r="L42" s="12"/>
      <c r="M42" s="12"/>
      <c r="N42" s="15"/>
      <c r="O42" s="15"/>
      <c r="P42" s="15"/>
      <c r="Q42" s="15"/>
      <c r="R42" s="15"/>
      <c r="S42" s="15"/>
      <c r="T42" s="15"/>
      <c r="U42" s="15"/>
    </row>
    <row r="43" spans="1:21" x14ac:dyDescent="0.25">
      <c r="A43" s="12"/>
      <c r="B43" s="12"/>
      <c r="C43" s="18"/>
      <c r="D43" s="12"/>
      <c r="E43" s="12"/>
      <c r="F43" s="12"/>
      <c r="G43" s="12"/>
      <c r="H43" s="12"/>
      <c r="I43" s="12"/>
      <c r="J43" s="12"/>
      <c r="K43" s="12"/>
      <c r="L43" s="12"/>
      <c r="M43" s="12"/>
      <c r="N43" s="15"/>
      <c r="O43" s="15"/>
      <c r="P43" s="15"/>
      <c r="Q43" s="15"/>
      <c r="R43" s="15"/>
      <c r="S43" s="15"/>
      <c r="T43" s="15"/>
      <c r="U43" s="15"/>
    </row>
    <row r="44" spans="1:21" x14ac:dyDescent="0.25">
      <c r="A44" s="12"/>
      <c r="B44" s="12"/>
      <c r="C44" s="18"/>
      <c r="D44" s="12"/>
      <c r="E44" s="12"/>
      <c r="F44" s="12"/>
      <c r="G44" s="12"/>
      <c r="H44" s="12"/>
      <c r="I44" s="12"/>
      <c r="J44" s="12"/>
      <c r="K44" s="12"/>
      <c r="L44" s="12"/>
      <c r="M44" s="12"/>
      <c r="N44" s="15"/>
      <c r="O44" s="15"/>
      <c r="P44" s="15"/>
      <c r="Q44" s="15"/>
      <c r="R44" s="15"/>
      <c r="S44" s="15"/>
      <c r="T44" s="15"/>
      <c r="U44" s="15"/>
    </row>
    <row r="45" spans="1:21" x14ac:dyDescent="0.25">
      <c r="A45" s="12"/>
      <c r="B45" s="12"/>
      <c r="C45" s="18"/>
      <c r="D45" s="12"/>
      <c r="E45" s="12"/>
      <c r="F45" s="12"/>
      <c r="G45" s="12"/>
      <c r="H45" s="12"/>
      <c r="I45" s="12"/>
      <c r="J45" s="12"/>
      <c r="K45" s="12"/>
      <c r="L45" s="12"/>
      <c r="M45" s="12"/>
      <c r="N45" s="15"/>
      <c r="O45" s="15"/>
      <c r="P45" s="15"/>
      <c r="Q45" s="15"/>
      <c r="R45" s="15"/>
      <c r="S45" s="15"/>
      <c r="T45" s="15"/>
      <c r="U45" s="15"/>
    </row>
    <row r="46" spans="1:21" x14ac:dyDescent="0.25">
      <c r="A46" s="12"/>
      <c r="B46" s="12"/>
      <c r="C46" s="18"/>
      <c r="D46" s="12"/>
      <c r="E46" s="12"/>
      <c r="F46" s="12"/>
      <c r="G46" s="12"/>
      <c r="H46" s="12"/>
      <c r="I46" s="12"/>
      <c r="J46" s="12"/>
      <c r="K46" s="12"/>
      <c r="L46" s="12"/>
      <c r="M46" s="12"/>
      <c r="N46" s="15"/>
      <c r="O46" s="15"/>
      <c r="P46" s="15"/>
      <c r="Q46" s="15"/>
      <c r="R46" s="15"/>
      <c r="S46" s="15"/>
      <c r="T46" s="15"/>
      <c r="U46" s="15"/>
    </row>
    <row r="47" spans="1:21" x14ac:dyDescent="0.25">
      <c r="A47" s="12"/>
      <c r="B47" s="12"/>
      <c r="C47" s="18"/>
      <c r="D47" s="12"/>
      <c r="E47" s="12"/>
      <c r="F47" s="12"/>
      <c r="G47" s="12"/>
      <c r="H47" s="12"/>
      <c r="I47" s="12"/>
      <c r="J47" s="12"/>
      <c r="K47" s="12"/>
      <c r="L47" s="12"/>
      <c r="M47" s="12"/>
      <c r="N47" s="15"/>
      <c r="O47" s="15"/>
      <c r="P47" s="15"/>
      <c r="Q47" s="15"/>
      <c r="R47" s="15"/>
      <c r="S47" s="15"/>
      <c r="T47" s="15"/>
      <c r="U47" s="15"/>
    </row>
    <row r="48" spans="1:21" x14ac:dyDescent="0.25">
      <c r="A48" s="12"/>
      <c r="B48" s="12"/>
      <c r="C48" s="18"/>
      <c r="D48" s="12"/>
      <c r="E48" s="12"/>
      <c r="F48" s="12"/>
      <c r="G48" s="12"/>
      <c r="H48" s="12"/>
      <c r="I48" s="12"/>
      <c r="J48" s="12"/>
      <c r="K48" s="12"/>
      <c r="L48" s="12"/>
      <c r="M48" s="12"/>
      <c r="N48" s="15"/>
      <c r="O48" s="15"/>
      <c r="P48" s="15"/>
      <c r="Q48" s="15"/>
      <c r="R48" s="15"/>
      <c r="S48" s="15"/>
      <c r="T48" s="15"/>
      <c r="U48" s="15"/>
    </row>
    <row r="49" spans="1:21" x14ac:dyDescent="0.25">
      <c r="A49" s="12"/>
      <c r="B49" s="12"/>
      <c r="C49" s="18"/>
      <c r="D49" s="12"/>
      <c r="E49" s="12"/>
      <c r="F49" s="12"/>
      <c r="G49" s="12"/>
      <c r="H49" s="12"/>
      <c r="I49" s="12"/>
      <c r="J49" s="12"/>
      <c r="K49" s="12"/>
      <c r="L49" s="12"/>
      <c r="M49" s="12"/>
      <c r="N49" s="15"/>
      <c r="O49" s="15"/>
      <c r="P49" s="15"/>
      <c r="Q49" s="15"/>
      <c r="R49" s="15"/>
      <c r="S49" s="15"/>
      <c r="T49" s="15"/>
      <c r="U49" s="15"/>
    </row>
    <row r="50" spans="1:21" x14ac:dyDescent="0.25">
      <c r="A50" s="12"/>
      <c r="B50" s="12"/>
      <c r="C50" s="18"/>
      <c r="D50" s="12"/>
      <c r="E50" s="12"/>
      <c r="F50" s="12"/>
      <c r="G50" s="12"/>
      <c r="H50" s="12"/>
      <c r="I50" s="12"/>
      <c r="J50" s="12"/>
      <c r="K50" s="12"/>
      <c r="L50" s="12"/>
      <c r="M50" s="12"/>
      <c r="N50" s="15"/>
      <c r="O50" s="15"/>
      <c r="P50" s="15"/>
      <c r="Q50" s="15"/>
      <c r="R50" s="15"/>
      <c r="S50" s="15"/>
      <c r="T50" s="15"/>
      <c r="U50" s="15"/>
    </row>
    <row r="51" spans="1:21" x14ac:dyDescent="0.25">
      <c r="A51" s="12"/>
      <c r="B51" s="12"/>
      <c r="C51" s="18"/>
      <c r="D51" s="12"/>
      <c r="E51" s="12"/>
      <c r="F51" s="12"/>
      <c r="G51" s="12"/>
      <c r="H51" s="12"/>
      <c r="I51" s="12"/>
      <c r="J51" s="12"/>
      <c r="K51" s="12"/>
      <c r="L51" s="12"/>
      <c r="M51" s="12"/>
      <c r="N51" s="15"/>
      <c r="O51" s="15"/>
      <c r="P51" s="15"/>
      <c r="Q51" s="15"/>
      <c r="R51" s="15"/>
      <c r="S51" s="15"/>
      <c r="T51" s="15"/>
      <c r="U51" s="15"/>
    </row>
    <row r="52" spans="1:21" x14ac:dyDescent="0.25">
      <c r="A52" s="12"/>
      <c r="B52" s="12"/>
      <c r="C52" s="18"/>
      <c r="D52" s="12"/>
      <c r="E52" s="12"/>
      <c r="F52" s="12"/>
      <c r="G52" s="12"/>
      <c r="H52" s="12"/>
      <c r="I52" s="12"/>
      <c r="J52" s="12"/>
      <c r="K52" s="12"/>
      <c r="L52" s="12"/>
      <c r="M52" s="12"/>
      <c r="N52" s="15"/>
      <c r="O52" s="15"/>
      <c r="P52" s="15"/>
      <c r="Q52" s="15"/>
      <c r="R52" s="15"/>
      <c r="S52" s="15"/>
      <c r="T52" s="15"/>
      <c r="U52" s="15"/>
    </row>
    <row r="53" spans="1:21" x14ac:dyDescent="0.25">
      <c r="A53" s="12"/>
      <c r="B53" s="12"/>
      <c r="C53" s="18"/>
      <c r="D53" s="12"/>
      <c r="E53" s="12"/>
      <c r="F53" s="12"/>
      <c r="G53" s="12"/>
      <c r="H53" s="12"/>
      <c r="I53" s="12"/>
      <c r="J53" s="12"/>
      <c r="K53" s="12"/>
      <c r="L53" s="12"/>
      <c r="M53" s="12"/>
      <c r="N53" s="15"/>
      <c r="O53" s="15"/>
      <c r="P53" s="15"/>
      <c r="Q53" s="15"/>
      <c r="R53" s="15"/>
      <c r="S53" s="15"/>
      <c r="T53" s="15"/>
      <c r="U53" s="15"/>
    </row>
    <row r="54" spans="1:21" x14ac:dyDescent="0.25">
      <c r="A54" s="12"/>
      <c r="B54" s="12"/>
      <c r="C54" s="18"/>
      <c r="D54" s="12"/>
      <c r="E54" s="12"/>
      <c r="F54" s="12"/>
      <c r="G54" s="12"/>
      <c r="H54" s="12"/>
      <c r="I54" s="12"/>
      <c r="J54" s="12"/>
      <c r="K54" s="12"/>
      <c r="L54" s="12"/>
      <c r="M54" s="12"/>
      <c r="N54" s="15"/>
      <c r="O54" s="15"/>
      <c r="P54" s="15"/>
      <c r="Q54" s="15"/>
      <c r="R54" s="15"/>
      <c r="S54" s="15"/>
      <c r="T54" s="15"/>
      <c r="U54" s="15"/>
    </row>
    <row r="55" spans="1:21" x14ac:dyDescent="0.25">
      <c r="A55" s="12"/>
      <c r="B55" s="12"/>
      <c r="C55" s="18"/>
      <c r="D55" s="12"/>
      <c r="E55" s="12"/>
      <c r="F55" s="12"/>
      <c r="G55" s="12"/>
      <c r="H55" s="12"/>
      <c r="I55" s="12"/>
      <c r="J55" s="12"/>
      <c r="K55" s="12"/>
      <c r="L55" s="12"/>
      <c r="M55" s="12"/>
      <c r="N55" s="15"/>
      <c r="O55" s="15"/>
      <c r="P55" s="15"/>
      <c r="Q55" s="15"/>
      <c r="R55" s="15"/>
      <c r="S55" s="15"/>
      <c r="T55" s="15"/>
      <c r="U55" s="15"/>
    </row>
    <row r="56" spans="1:21" x14ac:dyDescent="0.25">
      <c r="A56" s="12"/>
      <c r="B56" s="12"/>
      <c r="C56" s="18"/>
      <c r="D56" s="12"/>
      <c r="E56" s="12"/>
      <c r="F56" s="12"/>
      <c r="G56" s="12"/>
      <c r="H56" s="12"/>
      <c r="I56" s="12"/>
      <c r="J56" s="12"/>
      <c r="K56" s="12"/>
      <c r="L56" s="12"/>
      <c r="M56" s="12"/>
      <c r="N56" s="15"/>
      <c r="O56" s="15"/>
      <c r="P56" s="15"/>
      <c r="Q56" s="15"/>
      <c r="R56" s="15"/>
      <c r="S56" s="15"/>
      <c r="T56" s="15"/>
      <c r="U56" s="15"/>
    </row>
    <row r="57" spans="1:21" x14ac:dyDescent="0.25">
      <c r="A57" s="12"/>
      <c r="B57" s="12"/>
      <c r="C57" s="18"/>
      <c r="D57" s="12"/>
      <c r="E57" s="12"/>
      <c r="F57" s="12"/>
      <c r="G57" s="12"/>
      <c r="H57" s="12"/>
      <c r="I57" s="12"/>
      <c r="J57" s="12"/>
      <c r="K57" s="12"/>
      <c r="L57" s="12"/>
      <c r="M57" s="12"/>
      <c r="N57" s="15"/>
      <c r="O57" s="15"/>
      <c r="P57" s="15"/>
      <c r="Q57" s="15"/>
      <c r="R57" s="15"/>
      <c r="S57" s="15"/>
      <c r="T57" s="15"/>
      <c r="U57" s="15"/>
    </row>
    <row r="58" spans="1:21" x14ac:dyDescent="0.25">
      <c r="A58" s="12"/>
      <c r="B58" s="12"/>
      <c r="C58" s="18"/>
      <c r="D58" s="12"/>
      <c r="E58" s="12"/>
      <c r="F58" s="12"/>
      <c r="G58" s="12"/>
      <c r="H58" s="12"/>
      <c r="I58" s="12"/>
      <c r="J58" s="12"/>
      <c r="K58" s="12"/>
      <c r="L58" s="12"/>
      <c r="M58" s="12"/>
      <c r="N58" s="15"/>
      <c r="O58" s="15"/>
      <c r="P58" s="15"/>
      <c r="Q58" s="15"/>
      <c r="R58" s="15"/>
      <c r="S58" s="15"/>
      <c r="T58" s="15"/>
      <c r="U58" s="15"/>
    </row>
    <row r="59" spans="1:21" x14ac:dyDescent="0.25">
      <c r="A59" s="12"/>
      <c r="B59" s="12"/>
      <c r="C59" s="18"/>
      <c r="D59" s="12"/>
      <c r="E59" s="12"/>
      <c r="F59" s="12"/>
      <c r="G59" s="12"/>
      <c r="H59" s="12"/>
      <c r="I59" s="12"/>
      <c r="J59" s="12"/>
      <c r="K59" s="12"/>
      <c r="L59" s="12"/>
      <c r="M59" s="12"/>
      <c r="N59" s="15"/>
      <c r="O59" s="15"/>
      <c r="P59" s="15"/>
      <c r="Q59" s="15"/>
      <c r="R59" s="15"/>
      <c r="S59" s="15"/>
      <c r="T59" s="15"/>
      <c r="U59" s="15"/>
    </row>
    <row r="60" spans="1:21" x14ac:dyDescent="0.25">
      <c r="A60" s="12"/>
      <c r="B60" s="12"/>
      <c r="C60" s="18"/>
      <c r="D60" s="12"/>
      <c r="E60" s="12"/>
      <c r="F60" s="12"/>
      <c r="G60" s="12"/>
      <c r="H60" s="12"/>
      <c r="I60" s="12"/>
      <c r="J60" s="12"/>
      <c r="K60" s="12"/>
      <c r="L60" s="12"/>
      <c r="M60" s="12"/>
      <c r="N60" s="15"/>
      <c r="O60" s="15"/>
      <c r="P60" s="15"/>
      <c r="Q60" s="15"/>
      <c r="R60" s="15"/>
      <c r="S60" s="15"/>
      <c r="T60" s="15"/>
      <c r="U60" s="15"/>
    </row>
    <row r="61" spans="1:21" x14ac:dyDescent="0.25">
      <c r="A61" s="12"/>
      <c r="B61" s="12"/>
      <c r="C61" s="18"/>
      <c r="D61" s="12"/>
      <c r="E61" s="12"/>
      <c r="F61" s="12"/>
      <c r="G61" s="12"/>
      <c r="H61" s="12"/>
      <c r="I61" s="12"/>
      <c r="J61" s="12"/>
      <c r="K61" s="12"/>
      <c r="L61" s="12"/>
      <c r="M61" s="12"/>
      <c r="N61" s="15"/>
      <c r="O61" s="15"/>
      <c r="P61" s="15"/>
      <c r="Q61" s="15"/>
      <c r="R61" s="15"/>
      <c r="S61" s="15"/>
      <c r="T61" s="15"/>
      <c r="U61" s="15"/>
    </row>
    <row r="62" spans="1:21" x14ac:dyDescent="0.25">
      <c r="A62" s="12"/>
      <c r="B62" s="12"/>
      <c r="C62" s="18"/>
      <c r="D62" s="12"/>
      <c r="E62" s="12"/>
      <c r="F62" s="12"/>
      <c r="G62" s="12"/>
      <c r="H62" s="12"/>
      <c r="I62" s="12"/>
      <c r="J62" s="12"/>
      <c r="K62" s="12"/>
      <c r="L62" s="12"/>
      <c r="M62" s="12"/>
      <c r="N62" s="15"/>
      <c r="O62" s="15"/>
      <c r="P62" s="15"/>
      <c r="Q62" s="15"/>
      <c r="R62" s="15"/>
      <c r="S62" s="15"/>
      <c r="T62" s="15"/>
      <c r="U62" s="15"/>
    </row>
    <row r="63" spans="1:21" x14ac:dyDescent="0.25">
      <c r="A63" s="12"/>
      <c r="B63" s="12"/>
      <c r="C63" s="18"/>
      <c r="D63" s="12"/>
      <c r="E63" s="12"/>
      <c r="F63" s="12"/>
      <c r="G63" s="12"/>
      <c r="H63" s="12"/>
      <c r="I63" s="12"/>
      <c r="J63" s="12"/>
      <c r="K63" s="12"/>
      <c r="L63" s="12"/>
      <c r="M63" s="12"/>
      <c r="N63" s="15"/>
      <c r="O63" s="15"/>
      <c r="P63" s="15"/>
      <c r="Q63" s="15"/>
      <c r="R63" s="15"/>
      <c r="S63" s="15"/>
      <c r="T63" s="15"/>
      <c r="U63" s="15"/>
    </row>
    <row r="64" spans="1:21" x14ac:dyDescent="0.25">
      <c r="A64" s="12"/>
      <c r="B64" s="12"/>
      <c r="C64" s="18"/>
      <c r="D64" s="12"/>
      <c r="E64" s="12"/>
      <c r="F64" s="12"/>
      <c r="G64" s="12"/>
      <c r="H64" s="12"/>
      <c r="I64" s="12"/>
      <c r="J64" s="12"/>
      <c r="K64" s="12"/>
      <c r="L64" s="12"/>
      <c r="M64" s="12"/>
      <c r="N64" s="15"/>
      <c r="O64" s="15"/>
      <c r="P64" s="15"/>
      <c r="Q64" s="15"/>
      <c r="R64" s="15"/>
      <c r="S64" s="15"/>
      <c r="T64" s="15"/>
      <c r="U64" s="15"/>
    </row>
    <row r="65" spans="1:21" x14ac:dyDescent="0.25">
      <c r="A65" s="12"/>
      <c r="B65" s="12"/>
      <c r="C65" s="18"/>
      <c r="D65" s="12"/>
      <c r="E65" s="12"/>
      <c r="F65" s="12"/>
      <c r="G65" s="12"/>
      <c r="H65" s="12"/>
      <c r="I65" s="12"/>
      <c r="J65" s="12"/>
      <c r="K65" s="12"/>
      <c r="L65" s="12"/>
      <c r="M65" s="12"/>
      <c r="N65" s="15"/>
      <c r="O65" s="15"/>
      <c r="P65" s="15"/>
      <c r="Q65" s="15"/>
      <c r="R65" s="15"/>
      <c r="S65" s="15"/>
      <c r="T65" s="15"/>
      <c r="U65" s="15"/>
    </row>
    <row r="66" spans="1:21" x14ac:dyDescent="0.25">
      <c r="A66" s="12"/>
      <c r="B66" s="12"/>
      <c r="C66" s="18"/>
      <c r="D66" s="12"/>
      <c r="E66" s="12"/>
      <c r="F66" s="12"/>
      <c r="G66" s="12"/>
      <c r="H66" s="12"/>
      <c r="I66" s="12"/>
      <c r="J66" s="12"/>
      <c r="K66" s="12"/>
      <c r="L66" s="12"/>
      <c r="M66" s="12"/>
      <c r="N66" s="15"/>
      <c r="O66" s="15"/>
      <c r="P66" s="15"/>
      <c r="Q66" s="15"/>
      <c r="R66" s="15"/>
      <c r="S66" s="15"/>
      <c r="T66" s="15"/>
      <c r="U66" s="15"/>
    </row>
    <row r="67" spans="1:21" x14ac:dyDescent="0.25">
      <c r="A67" s="12"/>
      <c r="B67" s="12"/>
      <c r="C67" s="18"/>
      <c r="D67" s="12"/>
      <c r="E67" s="12"/>
      <c r="F67" s="12"/>
      <c r="G67" s="12"/>
      <c r="H67" s="12"/>
      <c r="I67" s="12"/>
      <c r="J67" s="12"/>
      <c r="K67" s="12"/>
      <c r="L67" s="12"/>
      <c r="M67" s="12"/>
      <c r="N67" s="15"/>
      <c r="O67" s="15"/>
      <c r="P67" s="15"/>
      <c r="Q67" s="15"/>
      <c r="R67" s="15"/>
      <c r="S67" s="15"/>
      <c r="T67" s="15"/>
      <c r="U67" s="15"/>
    </row>
    <row r="68" spans="1:21" x14ac:dyDescent="0.25">
      <c r="A68" s="12"/>
      <c r="B68" s="12"/>
      <c r="C68" s="18"/>
      <c r="D68" s="12"/>
      <c r="E68" s="12"/>
      <c r="F68" s="12"/>
      <c r="G68" s="12"/>
      <c r="H68" s="12"/>
      <c r="I68" s="12"/>
      <c r="J68" s="12"/>
      <c r="K68" s="12"/>
      <c r="L68" s="12"/>
      <c r="M68" s="12"/>
      <c r="N68" s="15"/>
      <c r="O68" s="15"/>
      <c r="P68" s="15"/>
      <c r="Q68" s="15"/>
      <c r="R68" s="15"/>
      <c r="S68" s="15"/>
      <c r="T68" s="15"/>
      <c r="U68" s="15"/>
    </row>
    <row r="69" spans="1:21" x14ac:dyDescent="0.25">
      <c r="A69" s="12"/>
      <c r="B69" s="12"/>
      <c r="C69" s="18"/>
      <c r="D69" s="12"/>
      <c r="E69" s="12"/>
      <c r="F69" s="12"/>
      <c r="G69" s="12"/>
      <c r="H69" s="12"/>
      <c r="I69" s="12"/>
      <c r="J69" s="12"/>
      <c r="K69" s="12"/>
      <c r="L69" s="12"/>
      <c r="M69" s="12"/>
      <c r="N69" s="15"/>
      <c r="O69" s="15"/>
      <c r="P69" s="15"/>
      <c r="Q69" s="15"/>
      <c r="R69" s="15"/>
      <c r="S69" s="15"/>
      <c r="T69" s="15"/>
      <c r="U69" s="15"/>
    </row>
    <row r="70" spans="1:21" x14ac:dyDescent="0.25">
      <c r="A70" s="12"/>
      <c r="B70" s="12"/>
      <c r="C70" s="18"/>
      <c r="D70" s="12"/>
      <c r="E70" s="12"/>
      <c r="F70" s="12"/>
      <c r="G70" s="12"/>
      <c r="H70" s="12"/>
      <c r="I70" s="12"/>
      <c r="J70" s="12"/>
      <c r="K70" s="12"/>
      <c r="L70" s="12"/>
      <c r="M70" s="12"/>
      <c r="N70" s="15"/>
      <c r="O70" s="15"/>
      <c r="P70" s="15"/>
      <c r="Q70" s="15"/>
      <c r="R70" s="15"/>
      <c r="S70" s="15"/>
      <c r="T70" s="15"/>
      <c r="U70" s="15"/>
    </row>
    <row r="71" spans="1:21" x14ac:dyDescent="0.25">
      <c r="A71" s="12"/>
      <c r="B71" s="12"/>
      <c r="C71" s="18"/>
      <c r="D71" s="12"/>
      <c r="E71" s="12"/>
      <c r="F71" s="12"/>
      <c r="G71" s="12"/>
      <c r="H71" s="12"/>
      <c r="I71" s="12"/>
      <c r="J71" s="12"/>
      <c r="K71" s="12"/>
      <c r="L71" s="12"/>
      <c r="M71" s="12"/>
      <c r="N71" s="15"/>
      <c r="O71" s="15"/>
      <c r="P71" s="15"/>
      <c r="Q71" s="15"/>
      <c r="R71" s="15"/>
      <c r="S71" s="15"/>
      <c r="T71" s="15"/>
      <c r="U71" s="15"/>
    </row>
    <row r="72" spans="1:21" x14ac:dyDescent="0.25">
      <c r="A72" s="12"/>
      <c r="B72" s="12"/>
      <c r="C72" s="18"/>
      <c r="D72" s="12"/>
      <c r="E72" s="12"/>
      <c r="F72" s="12"/>
      <c r="G72" s="12"/>
      <c r="H72" s="12"/>
      <c r="I72" s="12"/>
      <c r="J72" s="12"/>
      <c r="K72" s="12"/>
      <c r="L72" s="12"/>
      <c r="M72" s="12"/>
      <c r="N72" s="15"/>
      <c r="O72" s="15"/>
      <c r="P72" s="15"/>
      <c r="Q72" s="15"/>
      <c r="R72" s="15"/>
      <c r="S72" s="15"/>
      <c r="T72" s="15"/>
      <c r="U72" s="15"/>
    </row>
    <row r="73" spans="1:21" x14ac:dyDescent="0.25">
      <c r="A73" s="12"/>
      <c r="B73" s="12"/>
      <c r="C73" s="18"/>
      <c r="D73" s="12"/>
      <c r="E73" s="12"/>
      <c r="F73" s="12"/>
      <c r="G73" s="12"/>
      <c r="H73" s="12"/>
      <c r="I73" s="12"/>
      <c r="J73" s="12"/>
      <c r="K73" s="12"/>
      <c r="L73" s="12"/>
      <c r="M73" s="12"/>
      <c r="N73" s="15"/>
      <c r="O73" s="15"/>
      <c r="P73" s="15"/>
      <c r="Q73" s="15"/>
      <c r="R73" s="15"/>
      <c r="S73" s="15"/>
      <c r="T73" s="15"/>
      <c r="U73" s="15"/>
    </row>
    <row r="74" spans="1:21" x14ac:dyDescent="0.25">
      <c r="A74" s="12"/>
      <c r="B74" s="12"/>
      <c r="C74" s="18"/>
      <c r="D74" s="12"/>
      <c r="E74" s="12"/>
      <c r="F74" s="12"/>
      <c r="G74" s="12"/>
      <c r="H74" s="12"/>
      <c r="I74" s="12"/>
      <c r="J74" s="12"/>
      <c r="K74" s="12"/>
      <c r="L74" s="12"/>
      <c r="M74" s="12"/>
      <c r="N74" s="15"/>
      <c r="O74" s="15"/>
      <c r="P74" s="15"/>
      <c r="Q74" s="15"/>
      <c r="R74" s="15"/>
      <c r="S74" s="15"/>
      <c r="T74" s="15"/>
      <c r="U74" s="15"/>
    </row>
    <row r="75" spans="1:21" x14ac:dyDescent="0.25">
      <c r="A75" s="12"/>
      <c r="B75" s="12"/>
      <c r="C75" s="18"/>
      <c r="D75" s="12"/>
      <c r="E75" s="12"/>
      <c r="F75" s="12"/>
      <c r="G75" s="12"/>
      <c r="H75" s="12"/>
      <c r="I75" s="12"/>
      <c r="J75" s="12"/>
      <c r="K75" s="12"/>
      <c r="L75" s="12"/>
      <c r="M75" s="12"/>
      <c r="N75" s="15"/>
      <c r="O75" s="15"/>
      <c r="P75" s="15"/>
      <c r="Q75" s="15"/>
      <c r="R75" s="15"/>
      <c r="S75" s="15"/>
      <c r="T75" s="15"/>
      <c r="U75" s="15"/>
    </row>
    <row r="76" spans="1:21" x14ac:dyDescent="0.25">
      <c r="A76" s="12"/>
      <c r="B76" s="12"/>
      <c r="C76" s="18"/>
      <c r="D76" s="12"/>
      <c r="E76" s="12"/>
      <c r="F76" s="12"/>
      <c r="G76" s="12"/>
      <c r="H76" s="12"/>
      <c r="I76" s="12"/>
      <c r="J76" s="12"/>
      <c r="K76" s="12"/>
      <c r="L76" s="12"/>
      <c r="M76" s="12"/>
      <c r="N76" s="15"/>
      <c r="O76" s="15"/>
      <c r="P76" s="15"/>
      <c r="Q76" s="15"/>
      <c r="R76" s="15"/>
      <c r="S76" s="15"/>
      <c r="T76" s="15"/>
      <c r="U76" s="15"/>
    </row>
    <row r="77" spans="1:21" x14ac:dyDescent="0.25">
      <c r="A77" s="12"/>
      <c r="B77" s="12"/>
      <c r="C77" s="18"/>
      <c r="D77" s="12"/>
      <c r="E77" s="12"/>
      <c r="F77" s="12"/>
      <c r="G77" s="12"/>
      <c r="H77" s="12"/>
      <c r="I77" s="12"/>
      <c r="J77" s="12"/>
      <c r="K77" s="12"/>
      <c r="L77" s="12"/>
      <c r="M77" s="12"/>
      <c r="N77" s="15"/>
      <c r="O77" s="15"/>
      <c r="P77" s="15"/>
      <c r="Q77" s="15"/>
      <c r="R77" s="15"/>
      <c r="S77" s="15"/>
      <c r="T77" s="15"/>
      <c r="U77" s="15"/>
    </row>
    <row r="78" spans="1:21" x14ac:dyDescent="0.25">
      <c r="A78" s="12"/>
      <c r="B78" s="12"/>
      <c r="C78" s="18"/>
      <c r="D78" s="12"/>
      <c r="E78" s="12"/>
      <c r="F78" s="12"/>
      <c r="G78" s="12"/>
      <c r="H78" s="12"/>
      <c r="I78" s="12"/>
      <c r="J78" s="12"/>
      <c r="K78" s="12"/>
      <c r="L78" s="12"/>
      <c r="M78" s="12"/>
      <c r="N78" s="15"/>
      <c r="O78" s="15"/>
      <c r="P78" s="15"/>
      <c r="Q78" s="15"/>
      <c r="R78" s="15"/>
      <c r="S78" s="15"/>
      <c r="T78" s="15"/>
      <c r="U78" s="15"/>
    </row>
    <row r="79" spans="1:21" x14ac:dyDescent="0.25">
      <c r="A79" s="12"/>
      <c r="B79" s="12"/>
      <c r="C79" s="18"/>
      <c r="D79" s="12"/>
      <c r="E79" s="12"/>
      <c r="F79" s="12"/>
      <c r="G79" s="12"/>
      <c r="H79" s="12"/>
      <c r="I79" s="12"/>
      <c r="J79" s="12"/>
      <c r="K79" s="12"/>
      <c r="L79" s="12"/>
      <c r="M79" s="12"/>
      <c r="N79" s="15"/>
      <c r="O79" s="15"/>
      <c r="P79" s="15"/>
      <c r="Q79" s="15"/>
      <c r="R79" s="15"/>
      <c r="S79" s="15"/>
      <c r="T79" s="15"/>
      <c r="U79" s="15"/>
    </row>
    <row r="80" spans="1:21" x14ac:dyDescent="0.25">
      <c r="A80" s="12"/>
      <c r="B80" s="12"/>
      <c r="C80" s="18"/>
      <c r="D80" s="12"/>
      <c r="E80" s="12"/>
      <c r="F80" s="12"/>
      <c r="G80" s="12"/>
      <c r="H80" s="12"/>
      <c r="I80" s="12"/>
      <c r="J80" s="12"/>
      <c r="K80" s="12"/>
      <c r="L80" s="12"/>
      <c r="M80" s="12"/>
      <c r="N80" s="15"/>
      <c r="O80" s="15"/>
      <c r="P80" s="15"/>
      <c r="Q80" s="15"/>
      <c r="R80" s="15"/>
      <c r="S80" s="15"/>
      <c r="T80" s="15"/>
      <c r="U80" s="15"/>
    </row>
    <row r="81" spans="1:21" x14ac:dyDescent="0.25">
      <c r="A81" s="12"/>
      <c r="B81" s="12"/>
      <c r="C81" s="18"/>
      <c r="D81" s="12"/>
      <c r="E81" s="12"/>
      <c r="F81" s="12"/>
      <c r="G81" s="12"/>
      <c r="H81" s="12"/>
      <c r="I81" s="12"/>
      <c r="J81" s="12"/>
      <c r="K81" s="12"/>
      <c r="L81" s="12"/>
      <c r="M81" s="12"/>
      <c r="N81" s="15"/>
      <c r="O81" s="15"/>
      <c r="P81" s="15"/>
      <c r="Q81" s="15"/>
      <c r="R81" s="15"/>
      <c r="S81" s="15"/>
      <c r="T81" s="15"/>
      <c r="U81" s="15"/>
    </row>
    <row r="82" spans="1:21" x14ac:dyDescent="0.25">
      <c r="A82" s="12"/>
      <c r="B82" s="12"/>
      <c r="C82" s="18"/>
      <c r="D82" s="12"/>
      <c r="E82" s="12"/>
      <c r="F82" s="12"/>
      <c r="G82" s="12"/>
      <c r="H82" s="12"/>
      <c r="I82" s="12"/>
      <c r="J82" s="12"/>
      <c r="K82" s="12"/>
      <c r="L82" s="12"/>
      <c r="M82" s="12"/>
      <c r="N82" s="15"/>
      <c r="O82" s="15"/>
      <c r="P82" s="15"/>
      <c r="Q82" s="15"/>
      <c r="R82" s="15"/>
      <c r="S82" s="15"/>
      <c r="T82" s="15"/>
      <c r="U82" s="15"/>
    </row>
    <row r="83" spans="1:21" x14ac:dyDescent="0.25">
      <c r="A83" s="12"/>
      <c r="B83" s="12"/>
      <c r="C83" s="18"/>
      <c r="D83" s="12"/>
      <c r="E83" s="12"/>
      <c r="F83" s="12"/>
      <c r="G83" s="12"/>
      <c r="H83" s="12"/>
      <c r="I83" s="12"/>
      <c r="J83" s="12"/>
      <c r="K83" s="12"/>
      <c r="L83" s="12"/>
      <c r="M83" s="12"/>
      <c r="N83" s="15"/>
      <c r="O83" s="15"/>
      <c r="P83" s="15"/>
      <c r="Q83" s="15"/>
      <c r="R83" s="15"/>
      <c r="S83" s="15"/>
      <c r="T83" s="15"/>
      <c r="U83" s="15"/>
    </row>
    <row r="84" spans="1:21" x14ac:dyDescent="0.25">
      <c r="A84" s="12"/>
      <c r="B84" s="12"/>
      <c r="C84" s="18"/>
      <c r="D84" s="12"/>
      <c r="E84" s="12"/>
      <c r="F84" s="12"/>
      <c r="G84" s="12"/>
      <c r="H84" s="12"/>
      <c r="I84" s="12"/>
      <c r="J84" s="12"/>
      <c r="K84" s="12"/>
      <c r="L84" s="12"/>
      <c r="M84" s="12"/>
      <c r="N84" s="15"/>
      <c r="O84" s="15"/>
      <c r="P84" s="15"/>
      <c r="Q84" s="15"/>
      <c r="R84" s="15"/>
      <c r="S84" s="15"/>
      <c r="T84" s="15"/>
      <c r="U84" s="15"/>
    </row>
    <row r="85" spans="1:21" x14ac:dyDescent="0.25">
      <c r="A85" s="12"/>
      <c r="B85" s="12"/>
      <c r="C85" s="18"/>
      <c r="D85" s="12"/>
      <c r="E85" s="12"/>
      <c r="F85" s="12"/>
      <c r="G85" s="12"/>
      <c r="H85" s="12"/>
      <c r="I85" s="12"/>
      <c r="J85" s="12"/>
      <c r="K85" s="12"/>
      <c r="L85" s="12"/>
      <c r="M85" s="12"/>
      <c r="N85" s="15"/>
      <c r="O85" s="15"/>
      <c r="P85" s="15"/>
      <c r="Q85" s="15"/>
      <c r="R85" s="15"/>
      <c r="S85" s="15"/>
      <c r="T85" s="15"/>
      <c r="U85" s="15"/>
    </row>
    <row r="86" spans="1:21" x14ac:dyDescent="0.25">
      <c r="A86" s="12"/>
      <c r="B86" s="12"/>
      <c r="C86" s="18"/>
      <c r="D86" s="12"/>
      <c r="E86" s="12"/>
      <c r="F86" s="12"/>
      <c r="G86" s="12"/>
      <c r="H86" s="12"/>
      <c r="I86" s="12"/>
      <c r="J86" s="12"/>
      <c r="K86" s="12"/>
      <c r="L86" s="12"/>
      <c r="M86" s="12"/>
      <c r="N86" s="15"/>
      <c r="O86" s="15"/>
      <c r="P86" s="15"/>
      <c r="Q86" s="15"/>
      <c r="R86" s="15"/>
      <c r="S86" s="15"/>
      <c r="T86" s="15"/>
      <c r="U86" s="15"/>
    </row>
    <row r="87" spans="1:21" x14ac:dyDescent="0.25">
      <c r="A87" s="12"/>
      <c r="B87" s="12"/>
      <c r="C87" s="18"/>
      <c r="D87" s="12"/>
      <c r="E87" s="12"/>
      <c r="F87" s="12"/>
      <c r="G87" s="12"/>
      <c r="H87" s="12"/>
      <c r="I87" s="12"/>
      <c r="J87" s="12"/>
      <c r="K87" s="12"/>
      <c r="L87" s="12"/>
      <c r="M87" s="12"/>
      <c r="N87" s="15"/>
      <c r="O87" s="15"/>
      <c r="P87" s="15"/>
      <c r="Q87" s="15"/>
      <c r="R87" s="15"/>
      <c r="S87" s="15"/>
      <c r="T87" s="15"/>
      <c r="U87" s="15"/>
    </row>
    <row r="88" spans="1:21" x14ac:dyDescent="0.25">
      <c r="C88" s="18"/>
      <c r="D88" s="12"/>
      <c r="E88" s="12"/>
      <c r="F88" s="12"/>
      <c r="G88" s="12"/>
      <c r="H88" s="12"/>
      <c r="I88" s="12"/>
      <c r="J88" s="12"/>
      <c r="K88" s="12"/>
      <c r="L88" s="12"/>
      <c r="M88" s="12"/>
      <c r="N88" s="15"/>
    </row>
    <row r="89" spans="1:21" x14ac:dyDescent="0.25">
      <c r="C89" s="18"/>
      <c r="D89" s="12"/>
      <c r="E89" s="12"/>
      <c r="F89" s="12"/>
      <c r="G89" s="12"/>
      <c r="H89" s="12"/>
      <c r="I89" s="12"/>
      <c r="J89" s="12"/>
      <c r="K89" s="12"/>
      <c r="L89" s="12"/>
      <c r="M89" s="12"/>
      <c r="N89" s="15"/>
    </row>
    <row r="90" spans="1:21" x14ac:dyDescent="0.25">
      <c r="C90" s="18"/>
      <c r="D90" s="12"/>
      <c r="E90" s="12"/>
      <c r="F90" s="12"/>
      <c r="G90" s="12"/>
      <c r="H90" s="12"/>
      <c r="I90" s="12"/>
      <c r="J90" s="12"/>
      <c r="K90" s="12"/>
      <c r="L90" s="12"/>
      <c r="M90" s="12"/>
      <c r="N90" s="15"/>
    </row>
    <row r="91" spans="1:21" x14ac:dyDescent="0.25">
      <c r="C91" s="18"/>
      <c r="D91" s="12"/>
      <c r="E91" s="12"/>
      <c r="F91" s="12"/>
      <c r="G91" s="12"/>
      <c r="H91" s="12"/>
      <c r="I91" s="12"/>
      <c r="J91" s="12"/>
      <c r="K91" s="12"/>
      <c r="L91" s="12"/>
      <c r="M91" s="12"/>
      <c r="N91" s="15"/>
    </row>
  </sheetData>
  <mergeCells count="63">
    <mergeCell ref="W5:AE5"/>
    <mergeCell ref="D1:V1"/>
    <mergeCell ref="D2:V2"/>
    <mergeCell ref="D3:V3"/>
    <mergeCell ref="D4:V4"/>
    <mergeCell ref="W4:AE4"/>
    <mergeCell ref="V16:V17"/>
    <mergeCell ref="V18:V19"/>
    <mergeCell ref="V6:V7"/>
    <mergeCell ref="V8:V9"/>
    <mergeCell ref="V10:V11"/>
    <mergeCell ref="V12:V13"/>
    <mergeCell ref="V14:V15"/>
    <mergeCell ref="T6:U6"/>
    <mergeCell ref="A1:C3"/>
    <mergeCell ref="C6:C7"/>
    <mergeCell ref="D6:E6"/>
    <mergeCell ref="F6:S6"/>
    <mergeCell ref="A5:C5"/>
    <mergeCell ref="A4:C4"/>
    <mergeCell ref="A6:A7"/>
    <mergeCell ref="B6:B7"/>
    <mergeCell ref="D5:V5"/>
    <mergeCell ref="B25:H25"/>
    <mergeCell ref="B24:H24"/>
    <mergeCell ref="I24:O24"/>
    <mergeCell ref="I25:O25"/>
    <mergeCell ref="U18:U19"/>
    <mergeCell ref="A20:S20"/>
    <mergeCell ref="T18:T19"/>
    <mergeCell ref="D18:D19"/>
    <mergeCell ref="E18:E19"/>
    <mergeCell ref="C18:C19"/>
    <mergeCell ref="A18:A19"/>
    <mergeCell ref="B18:B19"/>
    <mergeCell ref="D10:D11"/>
    <mergeCell ref="D12:D13"/>
    <mergeCell ref="A8:A11"/>
    <mergeCell ref="A12:A17"/>
    <mergeCell ref="T8:T11"/>
    <mergeCell ref="T12:T15"/>
    <mergeCell ref="T16:T17"/>
    <mergeCell ref="B8:B11"/>
    <mergeCell ref="B12:B15"/>
    <mergeCell ref="B16:B17"/>
    <mergeCell ref="E12:E13"/>
    <mergeCell ref="C14:C15"/>
    <mergeCell ref="U10:U11"/>
    <mergeCell ref="U12:U13"/>
    <mergeCell ref="U16:U17"/>
    <mergeCell ref="E10:E11"/>
    <mergeCell ref="C8:C9"/>
    <mergeCell ref="D8:D9"/>
    <mergeCell ref="E8:E9"/>
    <mergeCell ref="C10:C11"/>
    <mergeCell ref="U8:U9"/>
    <mergeCell ref="U14:U15"/>
    <mergeCell ref="C12:C13"/>
    <mergeCell ref="C16:C17"/>
    <mergeCell ref="D16:D17"/>
    <mergeCell ref="E16:E17"/>
    <mergeCell ref="D14:D15"/>
    <mergeCell ref="E14:E15"/>
  </mergeCells>
  <printOptions horizontalCentered="1" verticalCentered="1"/>
  <pageMargins left="0" right="0" top="0" bottom="0.78740157480314965" header="0.31496062992125984" footer="0"/>
  <pageSetup scale="55"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597"/>
  <sheetViews>
    <sheetView tabSelected="1" zoomScale="48" zoomScaleNormal="48" workbookViewId="0">
      <selection activeCell="C8" sqref="C8:C11"/>
    </sheetView>
  </sheetViews>
  <sheetFormatPr baseColWidth="10" defaultRowHeight="15" x14ac:dyDescent="0.25"/>
  <cols>
    <col min="2" max="2" width="34.42578125" customWidth="1"/>
    <col min="3" max="3" width="33.5703125" customWidth="1"/>
    <col min="4" max="4" width="16.28515625" customWidth="1"/>
    <col min="5" max="5" width="18.7109375" customWidth="1"/>
    <col min="6" max="6" width="19.42578125" customWidth="1"/>
    <col min="7" max="7" width="18.7109375" style="29" customWidth="1"/>
    <col min="8" max="11" width="18.7109375" customWidth="1"/>
    <col min="12" max="12" width="18.7109375" style="28" customWidth="1"/>
    <col min="13" max="13" width="18.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317"/>
      <c r="B1" s="318"/>
      <c r="C1" s="318"/>
      <c r="D1" s="318"/>
      <c r="E1" s="478" t="s">
        <v>137</v>
      </c>
      <c r="F1" s="479"/>
      <c r="G1" s="479"/>
      <c r="H1" s="479"/>
      <c r="I1" s="479"/>
      <c r="J1" s="479"/>
      <c r="K1" s="479"/>
      <c r="L1" s="479"/>
      <c r="M1" s="479"/>
      <c r="N1" s="479"/>
      <c r="O1" s="479"/>
      <c r="P1" s="479"/>
      <c r="Q1" s="479"/>
      <c r="R1" s="479"/>
      <c r="S1" s="479"/>
      <c r="T1" s="479"/>
      <c r="U1" s="479"/>
      <c r="V1" s="479"/>
      <c r="W1" s="479"/>
      <c r="X1" s="479"/>
      <c r="Y1" s="480"/>
    </row>
    <row r="2" spans="1:25" ht="55.5" customHeight="1" x14ac:dyDescent="0.25">
      <c r="A2" s="258"/>
      <c r="B2" s="259"/>
      <c r="C2" s="259"/>
      <c r="D2" s="259"/>
      <c r="E2" s="481" t="s">
        <v>136</v>
      </c>
      <c r="F2" s="328"/>
      <c r="G2" s="328"/>
      <c r="H2" s="328"/>
      <c r="I2" s="328"/>
      <c r="J2" s="328"/>
      <c r="K2" s="328"/>
      <c r="L2" s="328"/>
      <c r="M2" s="328"/>
      <c r="N2" s="328"/>
      <c r="O2" s="328"/>
      <c r="P2" s="328"/>
      <c r="Q2" s="328"/>
      <c r="R2" s="328"/>
      <c r="S2" s="328"/>
      <c r="T2" s="328"/>
      <c r="U2" s="328"/>
      <c r="V2" s="328"/>
      <c r="W2" s="328"/>
      <c r="X2" s="328"/>
      <c r="Y2" s="482"/>
    </row>
    <row r="3" spans="1:25" ht="31.5" customHeight="1" thickBot="1" x14ac:dyDescent="0.3">
      <c r="A3" s="321"/>
      <c r="B3" s="322"/>
      <c r="C3" s="322"/>
      <c r="D3" s="322"/>
      <c r="E3" s="485" t="s">
        <v>125</v>
      </c>
      <c r="F3" s="486"/>
      <c r="G3" s="486"/>
      <c r="H3" s="486"/>
      <c r="I3" s="486"/>
      <c r="J3" s="486"/>
      <c r="K3" s="486"/>
      <c r="L3" s="486"/>
      <c r="M3" s="486"/>
      <c r="N3" s="486"/>
      <c r="O3" s="486"/>
      <c r="P3" s="486"/>
      <c r="Q3" s="486"/>
      <c r="R3" s="486"/>
      <c r="S3" s="483" t="s">
        <v>126</v>
      </c>
      <c r="T3" s="483"/>
      <c r="U3" s="483"/>
      <c r="V3" s="483"/>
      <c r="W3" s="483"/>
      <c r="X3" s="483"/>
      <c r="Y3" s="484"/>
    </row>
    <row r="4" spans="1:25" ht="29.25" customHeight="1" x14ac:dyDescent="0.25">
      <c r="A4" s="472" t="s">
        <v>32</v>
      </c>
      <c r="B4" s="473"/>
      <c r="C4" s="473"/>
      <c r="D4" s="474"/>
      <c r="E4" s="487" t="s">
        <v>139</v>
      </c>
      <c r="F4" s="488"/>
      <c r="G4" s="488"/>
      <c r="H4" s="488"/>
      <c r="I4" s="488"/>
      <c r="J4" s="488"/>
      <c r="K4" s="488"/>
      <c r="L4" s="488"/>
      <c r="M4" s="488"/>
      <c r="N4" s="488"/>
      <c r="O4" s="488"/>
      <c r="P4" s="488"/>
      <c r="Q4" s="488"/>
      <c r="R4" s="488"/>
      <c r="S4" s="488"/>
      <c r="T4" s="488"/>
      <c r="U4" s="488"/>
      <c r="V4" s="488"/>
      <c r="W4" s="488"/>
      <c r="X4" s="488"/>
      <c r="Y4" s="489"/>
    </row>
    <row r="5" spans="1:25" ht="27.75" customHeight="1" thickBot="1" x14ac:dyDescent="0.3">
      <c r="A5" s="475" t="s">
        <v>33</v>
      </c>
      <c r="B5" s="476"/>
      <c r="C5" s="476"/>
      <c r="D5" s="477"/>
      <c r="E5" s="490">
        <v>2019</v>
      </c>
      <c r="F5" s="491"/>
      <c r="G5" s="491"/>
      <c r="H5" s="491"/>
      <c r="I5" s="491"/>
      <c r="J5" s="491"/>
      <c r="K5" s="491"/>
      <c r="L5" s="491"/>
      <c r="M5" s="491"/>
      <c r="N5" s="491"/>
      <c r="O5" s="491"/>
      <c r="P5" s="491"/>
      <c r="Q5" s="491"/>
      <c r="R5" s="491"/>
      <c r="S5" s="491"/>
      <c r="T5" s="491"/>
      <c r="U5" s="491"/>
      <c r="V5" s="491"/>
      <c r="W5" s="491"/>
      <c r="X5" s="491"/>
      <c r="Y5" s="492"/>
    </row>
    <row r="6" spans="1:25" ht="26.25" customHeight="1" x14ac:dyDescent="0.25">
      <c r="A6" s="451" t="s">
        <v>40</v>
      </c>
      <c r="B6" s="452" t="s">
        <v>41</v>
      </c>
      <c r="C6" s="452" t="s">
        <v>111</v>
      </c>
      <c r="D6" s="452" t="s">
        <v>42</v>
      </c>
      <c r="E6" s="452" t="s">
        <v>43</v>
      </c>
      <c r="F6" s="493" t="s">
        <v>110</v>
      </c>
      <c r="G6" s="494"/>
      <c r="H6" s="494"/>
      <c r="I6" s="494"/>
      <c r="J6" s="452" t="s">
        <v>174</v>
      </c>
      <c r="K6" s="452"/>
      <c r="L6" s="452"/>
      <c r="M6" s="452"/>
      <c r="N6" s="452" t="s">
        <v>44</v>
      </c>
      <c r="O6" s="452"/>
      <c r="P6" s="452"/>
      <c r="Q6" s="452"/>
      <c r="R6" s="452"/>
      <c r="S6" s="452" t="s">
        <v>50</v>
      </c>
      <c r="T6" s="452"/>
      <c r="U6" s="452"/>
      <c r="V6" s="452"/>
      <c r="W6" s="452"/>
      <c r="X6" s="452"/>
      <c r="Y6" s="453"/>
    </row>
    <row r="7" spans="1:25" ht="27.75" customHeight="1" thickBot="1" x14ac:dyDescent="0.3">
      <c r="A7" s="457" t="s">
        <v>34</v>
      </c>
      <c r="B7" s="458"/>
      <c r="C7" s="458"/>
      <c r="D7" s="458"/>
      <c r="E7" s="458"/>
      <c r="F7" s="57" t="s">
        <v>109</v>
      </c>
      <c r="G7" s="57" t="s">
        <v>108</v>
      </c>
      <c r="H7" s="57" t="s">
        <v>107</v>
      </c>
      <c r="I7" s="57" t="s">
        <v>106</v>
      </c>
      <c r="J7" s="57" t="s">
        <v>109</v>
      </c>
      <c r="K7" s="57" t="s">
        <v>108</v>
      </c>
      <c r="L7" s="57" t="s">
        <v>107</v>
      </c>
      <c r="M7" s="57" t="s">
        <v>106</v>
      </c>
      <c r="N7" s="54" t="s">
        <v>45</v>
      </c>
      <c r="O7" s="54" t="s">
        <v>46</v>
      </c>
      <c r="P7" s="54" t="s">
        <v>47</v>
      </c>
      <c r="Q7" s="54" t="s">
        <v>48</v>
      </c>
      <c r="R7" s="54" t="s">
        <v>49</v>
      </c>
      <c r="S7" s="54" t="s">
        <v>51</v>
      </c>
      <c r="T7" s="54" t="s">
        <v>52</v>
      </c>
      <c r="U7" s="54" t="s">
        <v>105</v>
      </c>
      <c r="V7" s="54" t="s">
        <v>53</v>
      </c>
      <c r="W7" s="54" t="s">
        <v>54</v>
      </c>
      <c r="X7" s="55" t="s">
        <v>55</v>
      </c>
      <c r="Y7" s="56" t="s">
        <v>56</v>
      </c>
    </row>
    <row r="8" spans="1:25" ht="24" customHeight="1" x14ac:dyDescent="0.25">
      <c r="A8" s="437">
        <v>1</v>
      </c>
      <c r="B8" s="439" t="s">
        <v>158</v>
      </c>
      <c r="C8" s="448" t="s">
        <v>162</v>
      </c>
      <c r="D8" s="51" t="s">
        <v>35</v>
      </c>
      <c r="E8" s="138">
        <f>+INVERSIÓN!H10</f>
        <v>0.30000000000000004</v>
      </c>
      <c r="F8" s="138">
        <f>+INVERSIÓN!Z10</f>
        <v>0.06</v>
      </c>
      <c r="G8" s="138">
        <f>+INVERSIÓN!AA10</f>
        <v>0.06</v>
      </c>
      <c r="H8" s="138">
        <f>+INVERSIÓN!AB10</f>
        <v>0.06</v>
      </c>
      <c r="I8" s="138">
        <f>+INVERSIÓN!AC10</f>
        <v>0.06</v>
      </c>
      <c r="J8" s="151">
        <f>+INVERSIÓN!AK10</f>
        <v>8.6999999999999994E-3</v>
      </c>
      <c r="K8" s="151">
        <f>+INVERSIÓN!AL10</f>
        <v>2.58E-2</v>
      </c>
      <c r="L8" s="151">
        <f>+INVERSIÓN!AM10</f>
        <v>4.2900000000000001E-2</v>
      </c>
      <c r="M8" s="151">
        <f>+INVERSIÓN!AN10</f>
        <v>0.06</v>
      </c>
      <c r="N8" s="469" t="s">
        <v>104</v>
      </c>
      <c r="O8" s="428" t="s">
        <v>163</v>
      </c>
      <c r="P8" s="428" t="s">
        <v>163</v>
      </c>
      <c r="Q8" s="428" t="s">
        <v>163</v>
      </c>
      <c r="R8" s="428" t="s">
        <v>164</v>
      </c>
      <c r="S8" s="431" t="s">
        <v>165</v>
      </c>
      <c r="T8" s="431" t="s">
        <v>165</v>
      </c>
      <c r="U8" s="431" t="s">
        <v>165</v>
      </c>
      <c r="V8" s="434" t="s">
        <v>166</v>
      </c>
      <c r="W8" s="434" t="s">
        <v>166</v>
      </c>
      <c r="X8" s="434" t="s">
        <v>167</v>
      </c>
      <c r="Y8" s="425">
        <v>8281030</v>
      </c>
    </row>
    <row r="9" spans="1:25" ht="24" customHeight="1" x14ac:dyDescent="0.25">
      <c r="A9" s="438"/>
      <c r="B9" s="440"/>
      <c r="C9" s="449"/>
      <c r="D9" s="52" t="s">
        <v>36</v>
      </c>
      <c r="E9" s="139">
        <f>+INVERSIÓN!H11</f>
        <v>6622579257</v>
      </c>
      <c r="F9" s="139">
        <f>+INVERSIÓN!Z11</f>
        <v>1398193000</v>
      </c>
      <c r="G9" s="139">
        <f>+INVERSIÓN!AA11</f>
        <v>1570147789</v>
      </c>
      <c r="H9" s="139">
        <f>+INVERSIÓN!AB11</f>
        <v>1589241352</v>
      </c>
      <c r="I9" s="139">
        <f>+INVERSIÓN!AC11</f>
        <v>1748375371</v>
      </c>
      <c r="J9" s="34">
        <f>+INVERSIÓN!AK11</f>
        <v>529137000</v>
      </c>
      <c r="K9" s="34">
        <f>+INVERSIÓN!AL11</f>
        <v>1366878789</v>
      </c>
      <c r="L9" s="34">
        <f>+INVERSIÓN!AM11</f>
        <v>1531730371</v>
      </c>
      <c r="M9" s="34">
        <f>+INVERSIÓN!AN11</f>
        <v>1643360334</v>
      </c>
      <c r="N9" s="470"/>
      <c r="O9" s="429"/>
      <c r="P9" s="429"/>
      <c r="Q9" s="429"/>
      <c r="R9" s="429"/>
      <c r="S9" s="432"/>
      <c r="T9" s="432"/>
      <c r="U9" s="432"/>
      <c r="V9" s="435"/>
      <c r="W9" s="435"/>
      <c r="X9" s="435"/>
      <c r="Y9" s="426"/>
    </row>
    <row r="10" spans="1:25" ht="24" customHeight="1" x14ac:dyDescent="0.25">
      <c r="A10" s="438"/>
      <c r="B10" s="440"/>
      <c r="C10" s="449"/>
      <c r="D10" s="50" t="s">
        <v>37</v>
      </c>
      <c r="E10" s="138">
        <f>+INVERSIÓN!H12</f>
        <v>0</v>
      </c>
      <c r="F10" s="138">
        <f>+INVERSIÓN!Z12</f>
        <v>0</v>
      </c>
      <c r="G10" s="138">
        <f>+INVERSIÓN!AA12</f>
        <v>0</v>
      </c>
      <c r="H10" s="138">
        <f>+INVERSIÓN!AB12</f>
        <v>0</v>
      </c>
      <c r="I10" s="138">
        <f>+INVERSIÓN!AC12</f>
        <v>0</v>
      </c>
      <c r="J10" s="152">
        <f>+INVERSIÓN!AK12</f>
        <v>0</v>
      </c>
      <c r="K10" s="152">
        <f>+INVERSIÓN!AL12</f>
        <v>0</v>
      </c>
      <c r="L10" s="152">
        <f>+INVERSIÓN!AM12</f>
        <v>0</v>
      </c>
      <c r="M10" s="152">
        <f>+INVERSIÓN!AN12</f>
        <v>0</v>
      </c>
      <c r="N10" s="470"/>
      <c r="O10" s="429"/>
      <c r="P10" s="429"/>
      <c r="Q10" s="429"/>
      <c r="R10" s="429"/>
      <c r="S10" s="432"/>
      <c r="T10" s="432"/>
      <c r="U10" s="432"/>
      <c r="V10" s="435"/>
      <c r="W10" s="435"/>
      <c r="X10" s="435"/>
      <c r="Y10" s="426"/>
    </row>
    <row r="11" spans="1:25" ht="24" customHeight="1" thickBot="1" x14ac:dyDescent="0.3">
      <c r="A11" s="438"/>
      <c r="B11" s="441"/>
      <c r="C11" s="450"/>
      <c r="D11" s="52" t="s">
        <v>38</v>
      </c>
      <c r="E11" s="157">
        <f>+INVERSIÓN!H13</f>
        <v>1389633111</v>
      </c>
      <c r="F11" s="157">
        <f>+INVERSIÓN!Z13</f>
        <v>182097741</v>
      </c>
      <c r="G11" s="157">
        <f>+INVERSIÓN!AA13</f>
        <v>182097741</v>
      </c>
      <c r="H11" s="157">
        <f>+INVERSIÓN!AB13</f>
        <v>182097741</v>
      </c>
      <c r="I11" s="157">
        <f>+INVERSIÓN!AC13</f>
        <v>182097741</v>
      </c>
      <c r="J11" s="158">
        <f>+INVERSIÓN!AK13</f>
        <v>138454040</v>
      </c>
      <c r="K11" s="158">
        <f>+INVERSIÓN!AL13</f>
        <v>182097741</v>
      </c>
      <c r="L11" s="158">
        <f>+INVERSIÓN!AM13</f>
        <v>182097741</v>
      </c>
      <c r="M11" s="158">
        <f>+INVERSIÓN!AN13</f>
        <v>182097741</v>
      </c>
      <c r="N11" s="471"/>
      <c r="O11" s="430"/>
      <c r="P11" s="430"/>
      <c r="Q11" s="430"/>
      <c r="R11" s="430"/>
      <c r="S11" s="433"/>
      <c r="T11" s="433"/>
      <c r="U11" s="433"/>
      <c r="V11" s="436"/>
      <c r="W11" s="436"/>
      <c r="X11" s="436"/>
      <c r="Y11" s="427"/>
    </row>
    <row r="12" spans="1:25" ht="24" customHeight="1" x14ac:dyDescent="0.25">
      <c r="A12" s="438">
        <v>2</v>
      </c>
      <c r="B12" s="439" t="s">
        <v>151</v>
      </c>
      <c r="C12" s="448" t="s">
        <v>162</v>
      </c>
      <c r="D12" s="51" t="s">
        <v>35</v>
      </c>
      <c r="E12" s="138">
        <f>+INVERSIÓN!H16</f>
        <v>0.5</v>
      </c>
      <c r="F12" s="138">
        <f>+INVERSIÓN!Z16</f>
        <v>0.42</v>
      </c>
      <c r="G12" s="138">
        <f>+INVERSIÓN!AA16</f>
        <v>0.42</v>
      </c>
      <c r="H12" s="138">
        <f>+INVERSIÓN!AB16</f>
        <v>0.42</v>
      </c>
      <c r="I12" s="138">
        <f>+INVERSIÓN!AC16</f>
        <v>0.42</v>
      </c>
      <c r="J12" s="151">
        <f>+INVERSIÓN!AK16</f>
        <v>0.29460000000000003</v>
      </c>
      <c r="K12" s="151">
        <f>+INVERSIÓN!AL16</f>
        <v>0.34050000000000002</v>
      </c>
      <c r="L12" s="151">
        <f>+INVERSIÓN!AM16</f>
        <v>0.38340000000000002</v>
      </c>
      <c r="M12" s="151">
        <f>+INVERSIÓN!AN16</f>
        <v>0.42</v>
      </c>
      <c r="N12" s="469" t="s">
        <v>104</v>
      </c>
      <c r="O12" s="428" t="s">
        <v>163</v>
      </c>
      <c r="P12" s="428" t="s">
        <v>163</v>
      </c>
      <c r="Q12" s="428" t="s">
        <v>163</v>
      </c>
      <c r="R12" s="428" t="s">
        <v>164</v>
      </c>
      <c r="S12" s="431" t="s">
        <v>165</v>
      </c>
      <c r="T12" s="431" t="s">
        <v>165</v>
      </c>
      <c r="U12" s="431" t="s">
        <v>165</v>
      </c>
      <c r="V12" s="434" t="s">
        <v>166</v>
      </c>
      <c r="W12" s="434" t="s">
        <v>166</v>
      </c>
      <c r="X12" s="434" t="s">
        <v>167</v>
      </c>
      <c r="Y12" s="425">
        <v>8281030</v>
      </c>
    </row>
    <row r="13" spans="1:25" ht="24" customHeight="1" x14ac:dyDescent="0.25">
      <c r="A13" s="438"/>
      <c r="B13" s="440"/>
      <c r="C13" s="449"/>
      <c r="D13" s="52" t="s">
        <v>36</v>
      </c>
      <c r="E13" s="139">
        <f>+INVERSIÓN!H17</f>
        <v>3790637180</v>
      </c>
      <c r="F13" s="139">
        <f>+INVERSIÓN!Z17</f>
        <v>1149042000</v>
      </c>
      <c r="G13" s="139">
        <f>+INVERSIÓN!AA17</f>
        <v>1070690357</v>
      </c>
      <c r="H13" s="139">
        <f>+INVERSIÓN!AB17</f>
        <v>739913342</v>
      </c>
      <c r="I13" s="139">
        <f>+INVERSIÓN!AC17</f>
        <v>571733037</v>
      </c>
      <c r="J13" s="34">
        <f>+INVERSIÓN!AK17</f>
        <v>136407000</v>
      </c>
      <c r="K13" s="34">
        <f>+INVERSIÓN!AL17</f>
        <v>274186000</v>
      </c>
      <c r="L13" s="34">
        <f>+INVERSIÓN!AM17</f>
        <v>295439803</v>
      </c>
      <c r="M13" s="34">
        <f>+INVERSIÓN!AN17</f>
        <v>512297155</v>
      </c>
      <c r="N13" s="470"/>
      <c r="O13" s="429"/>
      <c r="P13" s="429"/>
      <c r="Q13" s="429"/>
      <c r="R13" s="429"/>
      <c r="S13" s="432"/>
      <c r="T13" s="432"/>
      <c r="U13" s="432"/>
      <c r="V13" s="435"/>
      <c r="W13" s="435"/>
      <c r="X13" s="435"/>
      <c r="Y13" s="426"/>
    </row>
    <row r="14" spans="1:25" ht="24" customHeight="1" x14ac:dyDescent="0.25">
      <c r="A14" s="438"/>
      <c r="B14" s="440"/>
      <c r="C14" s="449"/>
      <c r="D14" s="50" t="s">
        <v>37</v>
      </c>
      <c r="E14" s="138">
        <f>+INVERSIÓN!H18</f>
        <v>0</v>
      </c>
      <c r="F14" s="138">
        <f>+INVERSIÓN!Z18</f>
        <v>0</v>
      </c>
      <c r="G14" s="138">
        <f>+INVERSIÓN!AA18</f>
        <v>0</v>
      </c>
      <c r="H14" s="138">
        <f>+INVERSIÓN!AB18</f>
        <v>0</v>
      </c>
      <c r="I14" s="138">
        <f>+INVERSIÓN!AC18</f>
        <v>0</v>
      </c>
      <c r="J14" s="152">
        <f>+INVERSIÓN!AK18</f>
        <v>0</v>
      </c>
      <c r="K14" s="152">
        <f>+INVERSIÓN!AL18</f>
        <v>0</v>
      </c>
      <c r="L14" s="152">
        <f>+INVERSIÓN!AM18</f>
        <v>0</v>
      </c>
      <c r="M14" s="152">
        <f>+INVERSIÓN!AN18</f>
        <v>0</v>
      </c>
      <c r="N14" s="470"/>
      <c r="O14" s="429"/>
      <c r="P14" s="429"/>
      <c r="Q14" s="429"/>
      <c r="R14" s="429"/>
      <c r="S14" s="432"/>
      <c r="T14" s="432"/>
      <c r="U14" s="432"/>
      <c r="V14" s="435"/>
      <c r="W14" s="435"/>
      <c r="X14" s="435"/>
      <c r="Y14" s="426"/>
    </row>
    <row r="15" spans="1:25" ht="24" customHeight="1" thickBot="1" x14ac:dyDescent="0.3">
      <c r="A15" s="438"/>
      <c r="B15" s="441"/>
      <c r="C15" s="450"/>
      <c r="D15" s="53" t="s">
        <v>38</v>
      </c>
      <c r="E15" s="157">
        <f>+INVERSIÓN!H19</f>
        <v>1515578528</v>
      </c>
      <c r="F15" s="157">
        <f>+INVERSIÓN!Z19</f>
        <v>55994433</v>
      </c>
      <c r="G15" s="157">
        <f>+INVERSIÓN!AA19</f>
        <v>55994433</v>
      </c>
      <c r="H15" s="157">
        <f>+INVERSIÓN!AB19</f>
        <v>55994433</v>
      </c>
      <c r="I15" s="157">
        <f>+INVERSIÓN!AC19</f>
        <v>55994433</v>
      </c>
      <c r="J15" s="158">
        <f>+INVERSIÓN!AK19</f>
        <v>49380900</v>
      </c>
      <c r="K15" s="158">
        <f>+INVERSIÓN!AL19</f>
        <v>55994433</v>
      </c>
      <c r="L15" s="158">
        <f>+INVERSIÓN!AM19</f>
        <v>55994433</v>
      </c>
      <c r="M15" s="158">
        <f>+INVERSIÓN!AN19</f>
        <v>55994433</v>
      </c>
      <c r="N15" s="471"/>
      <c r="O15" s="430"/>
      <c r="P15" s="430"/>
      <c r="Q15" s="430"/>
      <c r="R15" s="430"/>
      <c r="S15" s="433"/>
      <c r="T15" s="433"/>
      <c r="U15" s="433"/>
      <c r="V15" s="436"/>
      <c r="W15" s="436"/>
      <c r="X15" s="436"/>
      <c r="Y15" s="427"/>
    </row>
    <row r="16" spans="1:25" ht="30" customHeight="1" x14ac:dyDescent="0.25">
      <c r="A16" s="442">
        <v>3</v>
      </c>
      <c r="B16" s="445" t="s">
        <v>159</v>
      </c>
      <c r="C16" s="448" t="s">
        <v>162</v>
      </c>
      <c r="D16" s="50" t="s">
        <v>35</v>
      </c>
      <c r="E16" s="138">
        <f>+INVERSIÓN!H22</f>
        <v>1</v>
      </c>
      <c r="F16" s="138">
        <f>+INVERSIÓN!Z22</f>
        <v>0.3</v>
      </c>
      <c r="G16" s="138">
        <f>+INVERSIÓN!AA22</f>
        <v>0.3</v>
      </c>
      <c r="H16" s="138">
        <f>+INVERSIÓN!AB22</f>
        <v>0.3</v>
      </c>
      <c r="I16" s="138">
        <f>+INVERSIÓN!AC22</f>
        <v>0.3</v>
      </c>
      <c r="J16" s="151">
        <f>+INVERSIÓN!AK22</f>
        <v>1.4800000000000001E-2</v>
      </c>
      <c r="K16" s="151">
        <f>+INVERSIÓN!AL22</f>
        <v>0.10929999999999998</v>
      </c>
      <c r="L16" s="151">
        <f>+INVERSIÓN!AM22</f>
        <v>0.20379999999999998</v>
      </c>
      <c r="M16" s="151">
        <f>+INVERSIÓN!AN22</f>
        <v>0.3</v>
      </c>
      <c r="N16" s="469" t="s">
        <v>104</v>
      </c>
      <c r="O16" s="428" t="s">
        <v>163</v>
      </c>
      <c r="P16" s="428" t="s">
        <v>163</v>
      </c>
      <c r="Q16" s="428" t="s">
        <v>163</v>
      </c>
      <c r="R16" s="428" t="s">
        <v>164</v>
      </c>
      <c r="S16" s="431" t="s">
        <v>165</v>
      </c>
      <c r="T16" s="431" t="s">
        <v>165</v>
      </c>
      <c r="U16" s="431" t="s">
        <v>165</v>
      </c>
      <c r="V16" s="434" t="s">
        <v>166</v>
      </c>
      <c r="W16" s="434" t="s">
        <v>166</v>
      </c>
      <c r="X16" s="434" t="s">
        <v>167</v>
      </c>
      <c r="Y16" s="425">
        <v>8281030</v>
      </c>
    </row>
    <row r="17" spans="1:25" ht="30" customHeight="1" x14ac:dyDescent="0.25">
      <c r="A17" s="443"/>
      <c r="B17" s="446"/>
      <c r="C17" s="449"/>
      <c r="D17" s="52" t="s">
        <v>36</v>
      </c>
      <c r="E17" s="143">
        <f>+INVERSIÓN!H23</f>
        <v>805930818</v>
      </c>
      <c r="F17" s="143">
        <f>+INVERSIÓN!Z23</f>
        <v>72440000</v>
      </c>
      <c r="G17" s="143">
        <f>+INVERSIÓN!AA23</f>
        <v>72440000</v>
      </c>
      <c r="H17" s="143">
        <f>+INVERSIÓN!AB23</f>
        <v>72380000</v>
      </c>
      <c r="I17" s="143">
        <f>+INVERSIÓN!AC23</f>
        <v>92120000</v>
      </c>
      <c r="J17" s="34">
        <f>+INVERSIÓN!AK23</f>
        <v>65800000</v>
      </c>
      <c r="K17" s="34">
        <f>+INVERSIÓN!AL23</f>
        <v>65800000</v>
      </c>
      <c r="L17" s="34">
        <f>+INVERSIÓN!AM23</f>
        <v>65800000</v>
      </c>
      <c r="M17" s="34">
        <f>+INVERSIÓN!AN23</f>
        <v>80934000</v>
      </c>
      <c r="N17" s="470"/>
      <c r="O17" s="429"/>
      <c r="P17" s="429"/>
      <c r="Q17" s="429"/>
      <c r="R17" s="429"/>
      <c r="S17" s="432"/>
      <c r="T17" s="432"/>
      <c r="U17" s="432"/>
      <c r="V17" s="435"/>
      <c r="W17" s="435"/>
      <c r="X17" s="435"/>
      <c r="Y17" s="426"/>
    </row>
    <row r="18" spans="1:25" ht="30" customHeight="1" x14ac:dyDescent="0.25">
      <c r="A18" s="443"/>
      <c r="B18" s="446"/>
      <c r="C18" s="449"/>
      <c r="D18" s="141" t="s">
        <v>37</v>
      </c>
      <c r="E18" s="145">
        <f>+INVERSIÓN!H24</f>
        <v>0</v>
      </c>
      <c r="F18" s="145">
        <f>+INVERSIÓN!Z24</f>
        <v>0.05</v>
      </c>
      <c r="G18" s="145">
        <f>+INVERSIÓN!AA24</f>
        <v>0.05</v>
      </c>
      <c r="H18" s="145">
        <f>+INVERSIÓN!AB24</f>
        <v>0.05</v>
      </c>
      <c r="I18" s="145">
        <f>+INVERSIÓN!AC24</f>
        <v>0.05</v>
      </c>
      <c r="J18" s="152">
        <f>+INVERSIÓN!AK24</f>
        <v>0.05</v>
      </c>
      <c r="K18" s="152">
        <f>+INVERSIÓN!AL24</f>
        <v>0.05</v>
      </c>
      <c r="L18" s="152">
        <f>+INVERSIÓN!AM24</f>
        <v>0.05</v>
      </c>
      <c r="M18" s="152">
        <f>+INVERSIÓN!AN24</f>
        <v>0.05</v>
      </c>
      <c r="N18" s="470"/>
      <c r="O18" s="429"/>
      <c r="P18" s="429"/>
      <c r="Q18" s="429"/>
      <c r="R18" s="429"/>
      <c r="S18" s="432"/>
      <c r="T18" s="432"/>
      <c r="U18" s="432"/>
      <c r="V18" s="435"/>
      <c r="W18" s="435"/>
      <c r="X18" s="435"/>
      <c r="Y18" s="426"/>
    </row>
    <row r="19" spans="1:25" ht="30" customHeight="1" thickBot="1" x14ac:dyDescent="0.3">
      <c r="A19" s="444"/>
      <c r="B19" s="447"/>
      <c r="C19" s="450"/>
      <c r="D19" s="53" t="s">
        <v>38</v>
      </c>
      <c r="E19" s="157">
        <f>+INVERSIÓN!H25</f>
        <v>62924246</v>
      </c>
      <c r="F19" s="157">
        <f>+INVERSIÓN!Z25</f>
        <v>8564900</v>
      </c>
      <c r="G19" s="157">
        <f>+INVERSIÓN!AA25</f>
        <v>8564900</v>
      </c>
      <c r="H19" s="157">
        <f>+INVERSIÓN!AB25</f>
        <v>8564900</v>
      </c>
      <c r="I19" s="157">
        <f>+INVERSIÓN!AC25</f>
        <v>8564900</v>
      </c>
      <c r="J19" s="158">
        <f>+INVERSIÓN!AK25</f>
        <v>8564900</v>
      </c>
      <c r="K19" s="158">
        <f>+INVERSIÓN!AL25</f>
        <v>8564900</v>
      </c>
      <c r="L19" s="158">
        <f>+INVERSIÓN!AM25</f>
        <v>8564900</v>
      </c>
      <c r="M19" s="158">
        <f>+INVERSIÓN!AN25</f>
        <v>8564900</v>
      </c>
      <c r="N19" s="471"/>
      <c r="O19" s="430"/>
      <c r="P19" s="430"/>
      <c r="Q19" s="430"/>
      <c r="R19" s="430"/>
      <c r="S19" s="433"/>
      <c r="T19" s="433"/>
      <c r="U19" s="433"/>
      <c r="V19" s="436"/>
      <c r="W19" s="436"/>
      <c r="X19" s="436"/>
      <c r="Y19" s="427"/>
    </row>
    <row r="20" spans="1:25" ht="24" customHeight="1" x14ac:dyDescent="0.25">
      <c r="A20" s="438">
        <v>4</v>
      </c>
      <c r="B20" s="439" t="s">
        <v>160</v>
      </c>
      <c r="C20" s="448" t="s">
        <v>162</v>
      </c>
      <c r="D20" s="159" t="s">
        <v>103</v>
      </c>
      <c r="E20" s="138">
        <f>+INVERSIÓN!H28</f>
        <v>0.3</v>
      </c>
      <c r="F20" s="138">
        <f>+INVERSIÓN!Z28</f>
        <v>8.3000000000000004E-2</v>
      </c>
      <c r="G20" s="138">
        <f>+INVERSIÓN!AA28</f>
        <v>8.3000000000000004E-2</v>
      </c>
      <c r="H20" s="138">
        <f>+INVERSIÓN!AB28</f>
        <v>8.3000000000000004E-2</v>
      </c>
      <c r="I20" s="138">
        <f>+INVERSIÓN!AC28</f>
        <v>8.3000000000000004E-2</v>
      </c>
      <c r="J20" s="151">
        <f>+INVERSIÓN!AK28</f>
        <v>1.0200000000000001E-2</v>
      </c>
      <c r="K20" s="151">
        <f>+INVERSIÓN!AL28</f>
        <v>3.27E-2</v>
      </c>
      <c r="L20" s="151">
        <f>+INVERSIÓN!AM28</f>
        <v>7.4099999999999999E-2</v>
      </c>
      <c r="M20" s="151">
        <f>+INVERSIÓN!AN28</f>
        <v>7.4999999999999997E-2</v>
      </c>
      <c r="N20" s="469" t="s">
        <v>104</v>
      </c>
      <c r="O20" s="428" t="s">
        <v>163</v>
      </c>
      <c r="P20" s="428" t="s">
        <v>163</v>
      </c>
      <c r="Q20" s="428" t="s">
        <v>163</v>
      </c>
      <c r="R20" s="428" t="s">
        <v>164</v>
      </c>
      <c r="S20" s="431" t="s">
        <v>165</v>
      </c>
      <c r="T20" s="431" t="s">
        <v>165</v>
      </c>
      <c r="U20" s="431" t="s">
        <v>165</v>
      </c>
      <c r="V20" s="434" t="s">
        <v>166</v>
      </c>
      <c r="W20" s="434" t="s">
        <v>166</v>
      </c>
      <c r="X20" s="434" t="s">
        <v>167</v>
      </c>
      <c r="Y20" s="425">
        <v>8281030</v>
      </c>
    </row>
    <row r="21" spans="1:25" ht="24" customHeight="1" x14ac:dyDescent="0.25">
      <c r="A21" s="438"/>
      <c r="B21" s="440"/>
      <c r="C21" s="449"/>
      <c r="D21" s="144" t="s">
        <v>102</v>
      </c>
      <c r="E21" s="143">
        <f>+INVERSIÓN!H29</f>
        <v>7101666005</v>
      </c>
      <c r="F21" s="143">
        <f>+INVERSIÓN!Z29</f>
        <v>2181325000</v>
      </c>
      <c r="G21" s="143">
        <f>+INVERSIÓN!AA29</f>
        <v>1687721854</v>
      </c>
      <c r="H21" s="143">
        <f>+INVERSIÓN!AB29</f>
        <v>1999465306</v>
      </c>
      <c r="I21" s="143">
        <f>+INVERSIÓN!AC29</f>
        <v>2088771592</v>
      </c>
      <c r="J21" s="34">
        <f>+INVERSIÓN!AK29</f>
        <v>97586000</v>
      </c>
      <c r="K21" s="34">
        <f>+INVERSIÓN!AL29</f>
        <v>933255988</v>
      </c>
      <c r="L21" s="34">
        <f>+INVERSIÓN!AM29</f>
        <v>1126671289</v>
      </c>
      <c r="M21" s="34">
        <f>+INVERSIÓN!AN29</f>
        <v>1584870087</v>
      </c>
      <c r="N21" s="470"/>
      <c r="O21" s="429"/>
      <c r="P21" s="429"/>
      <c r="Q21" s="429"/>
      <c r="R21" s="429"/>
      <c r="S21" s="432"/>
      <c r="T21" s="432"/>
      <c r="U21" s="432"/>
      <c r="V21" s="435"/>
      <c r="W21" s="435"/>
      <c r="X21" s="435"/>
      <c r="Y21" s="426"/>
    </row>
    <row r="22" spans="1:25" ht="24" customHeight="1" x14ac:dyDescent="0.25">
      <c r="A22" s="438"/>
      <c r="B22" s="440"/>
      <c r="C22" s="449"/>
      <c r="D22" s="50" t="s">
        <v>35</v>
      </c>
      <c r="E22" s="142">
        <f>+INVERSIÓN!H30</f>
        <v>0</v>
      </c>
      <c r="F22" s="142">
        <f>+INVERSIÓN!Z30</f>
        <v>7.0000000000000001E-3</v>
      </c>
      <c r="G22" s="142">
        <f>+INVERSIÓN!AA30</f>
        <v>7.0000000000000001E-3</v>
      </c>
      <c r="H22" s="142">
        <f>+INVERSIÓN!AB30</f>
        <v>7.0000000000000001E-3</v>
      </c>
      <c r="I22" s="142">
        <f>+INVERSIÓN!AC30</f>
        <v>7.0000000000000001E-3</v>
      </c>
      <c r="J22" s="152">
        <f>+INVERSIÓN!AK30</f>
        <v>5.9999999999999995E-4</v>
      </c>
      <c r="K22" s="152">
        <f>+INVERSIÓN!AL30</f>
        <v>6.0000000000000001E-3</v>
      </c>
      <c r="L22" s="152">
        <f>+INVERSIÓN!AM30</f>
        <v>6.0000000000000001E-3</v>
      </c>
      <c r="M22" s="152">
        <f>+INVERSIÓN!AN30</f>
        <v>6.6E-3</v>
      </c>
      <c r="N22" s="470"/>
      <c r="O22" s="429"/>
      <c r="P22" s="429"/>
      <c r="Q22" s="429"/>
      <c r="R22" s="429"/>
      <c r="S22" s="432"/>
      <c r="T22" s="432"/>
      <c r="U22" s="432"/>
      <c r="V22" s="435"/>
      <c r="W22" s="435"/>
      <c r="X22" s="435"/>
      <c r="Y22" s="426"/>
    </row>
    <row r="23" spans="1:25" ht="24" customHeight="1" thickBot="1" x14ac:dyDescent="0.3">
      <c r="A23" s="438"/>
      <c r="B23" s="441"/>
      <c r="C23" s="450"/>
      <c r="D23" s="52" t="s">
        <v>36</v>
      </c>
      <c r="E23" s="157">
        <f>+INVERSIÓN!H31</f>
        <v>907162705</v>
      </c>
      <c r="F23" s="157">
        <f>+INVERSIÓN!Z31</f>
        <v>313739156</v>
      </c>
      <c r="G23" s="157">
        <f>+INVERSIÓN!AA31</f>
        <v>313739156</v>
      </c>
      <c r="H23" s="157">
        <f>+INVERSIÓN!AB31</f>
        <v>313739156</v>
      </c>
      <c r="I23" s="157">
        <f>+INVERSIÓN!AC31</f>
        <v>313739156</v>
      </c>
      <c r="J23" s="158">
        <f>+INVERSIÓN!AK31</f>
        <v>27994066</v>
      </c>
      <c r="K23" s="158">
        <f>+INVERSIÓN!AL31</f>
        <v>296047980</v>
      </c>
      <c r="L23" s="158">
        <f>+INVERSIÓN!AM31</f>
        <v>296047980</v>
      </c>
      <c r="M23" s="158">
        <f>+INVERSIÓN!AN31</f>
        <v>301020950</v>
      </c>
      <c r="N23" s="471"/>
      <c r="O23" s="430"/>
      <c r="P23" s="430"/>
      <c r="Q23" s="430"/>
      <c r="R23" s="430"/>
      <c r="S23" s="433"/>
      <c r="T23" s="433"/>
      <c r="U23" s="433"/>
      <c r="V23" s="436"/>
      <c r="W23" s="436"/>
      <c r="X23" s="436"/>
      <c r="Y23" s="427"/>
    </row>
    <row r="24" spans="1:25" ht="29.25" customHeight="1" x14ac:dyDescent="0.25">
      <c r="A24" s="451" t="s">
        <v>39</v>
      </c>
      <c r="B24" s="452"/>
      <c r="C24" s="453"/>
      <c r="D24" s="58" t="s">
        <v>101</v>
      </c>
      <c r="E24" s="146">
        <f>+E21+E17+E13+E9</f>
        <v>18320813260</v>
      </c>
      <c r="F24" s="146">
        <f>+F21+F17+F13+F9</f>
        <v>4801000000</v>
      </c>
      <c r="G24" s="146">
        <f>+G21+G17+G13+G9</f>
        <v>4401000000</v>
      </c>
      <c r="H24" s="146">
        <f t="shared" ref="H24:I24" si="0">+H21+H17+H13+H9</f>
        <v>4401000000</v>
      </c>
      <c r="I24" s="146">
        <f t="shared" si="0"/>
        <v>4501000000</v>
      </c>
      <c r="J24" s="146">
        <f>+J21+J17+J13+J9</f>
        <v>828930000</v>
      </c>
      <c r="K24" s="146">
        <f>+K21+K17+K13+K9</f>
        <v>2640120777</v>
      </c>
      <c r="L24" s="146">
        <f>+L21+L17+L13+L9</f>
        <v>3019641463</v>
      </c>
      <c r="M24" s="146">
        <f>+M21+M17+M13+M9</f>
        <v>3821461576</v>
      </c>
      <c r="N24" s="460"/>
      <c r="O24" s="461"/>
      <c r="P24" s="461"/>
      <c r="Q24" s="461"/>
      <c r="R24" s="461"/>
      <c r="S24" s="461"/>
      <c r="T24" s="461"/>
      <c r="U24" s="461"/>
      <c r="V24" s="461"/>
      <c r="W24" s="461"/>
      <c r="X24" s="461"/>
      <c r="Y24" s="462"/>
    </row>
    <row r="25" spans="1:25" ht="29.25" customHeight="1" x14ac:dyDescent="0.25">
      <c r="A25" s="454"/>
      <c r="B25" s="455"/>
      <c r="C25" s="456"/>
      <c r="D25" s="60" t="s">
        <v>100</v>
      </c>
      <c r="E25" s="147">
        <f>+E23+E19+E15+E11</f>
        <v>3875298590</v>
      </c>
      <c r="F25" s="147">
        <f>+F23+F19+F15+F11</f>
        <v>560396230</v>
      </c>
      <c r="G25" s="147">
        <f>+G23+G19+G15+G11</f>
        <v>560396230</v>
      </c>
      <c r="H25" s="147">
        <f t="shared" ref="H25:I25" si="1">+H23+H19+H15+H11</f>
        <v>560396230</v>
      </c>
      <c r="I25" s="147">
        <f t="shared" si="1"/>
        <v>560396230</v>
      </c>
      <c r="J25" s="147">
        <f>+J23+J19+J15+J11</f>
        <v>224393906</v>
      </c>
      <c r="K25" s="147">
        <f>+K23+K19+K15+K11</f>
        <v>542705054</v>
      </c>
      <c r="L25" s="147">
        <f>+L23+L19+L15+L11</f>
        <v>542705054</v>
      </c>
      <c r="M25" s="147">
        <f>+M23+M19+M15+M11</f>
        <v>547678024</v>
      </c>
      <c r="N25" s="463"/>
      <c r="O25" s="464"/>
      <c r="P25" s="464"/>
      <c r="Q25" s="464"/>
      <c r="R25" s="464"/>
      <c r="S25" s="464"/>
      <c r="T25" s="464"/>
      <c r="U25" s="464"/>
      <c r="V25" s="464"/>
      <c r="W25" s="464"/>
      <c r="X25" s="464"/>
      <c r="Y25" s="465"/>
    </row>
    <row r="26" spans="1:25" ht="29.25" customHeight="1" thickBot="1" x14ac:dyDescent="0.3">
      <c r="A26" s="457"/>
      <c r="B26" s="458"/>
      <c r="C26" s="459"/>
      <c r="D26" s="59" t="s">
        <v>99</v>
      </c>
      <c r="E26" s="148">
        <f>+E24+E25</f>
        <v>22196111850</v>
      </c>
      <c r="F26" s="148">
        <f>+F24+F25</f>
        <v>5361396230</v>
      </c>
      <c r="G26" s="148">
        <f>+G24+G25</f>
        <v>4961396230</v>
      </c>
      <c r="H26" s="148">
        <f t="shared" ref="H26:I26" si="2">+H24+H25</f>
        <v>4961396230</v>
      </c>
      <c r="I26" s="148">
        <f t="shared" si="2"/>
        <v>5061396230</v>
      </c>
      <c r="J26" s="148">
        <f>+J24+J25</f>
        <v>1053323906</v>
      </c>
      <c r="K26" s="148">
        <f>+K24+K25</f>
        <v>3182825831</v>
      </c>
      <c r="L26" s="148">
        <f>+L24+L25</f>
        <v>3562346517</v>
      </c>
      <c r="M26" s="148">
        <f>+M24+M25</f>
        <v>4369139600</v>
      </c>
      <c r="N26" s="466"/>
      <c r="O26" s="467"/>
      <c r="P26" s="467"/>
      <c r="Q26" s="467"/>
      <c r="R26" s="467"/>
      <c r="S26" s="467"/>
      <c r="T26" s="467"/>
      <c r="U26" s="467"/>
      <c r="V26" s="467"/>
      <c r="W26" s="467"/>
      <c r="X26" s="467"/>
      <c r="Y26" s="468"/>
    </row>
    <row r="27" spans="1:25" x14ac:dyDescent="0.25">
      <c r="A27" s="4"/>
      <c r="B27" s="31"/>
      <c r="C27" s="31"/>
      <c r="D27" s="31"/>
      <c r="E27" s="4"/>
      <c r="F27" s="4"/>
      <c r="G27" s="4"/>
      <c r="H27" s="4"/>
      <c r="I27" s="4"/>
      <c r="J27" s="4"/>
      <c r="K27" s="4"/>
      <c r="L27" s="4"/>
      <c r="M27" s="4"/>
      <c r="N27" s="4"/>
      <c r="O27" s="4"/>
      <c r="P27" s="4"/>
      <c r="Q27" s="31"/>
      <c r="R27" s="31"/>
      <c r="S27" s="31"/>
      <c r="T27" s="31"/>
      <c r="U27" s="31"/>
      <c r="V27" s="31"/>
      <c r="W27" s="31"/>
      <c r="X27" s="31"/>
      <c r="Y27" s="31"/>
    </row>
    <row r="28" spans="1:25" ht="18" x14ac:dyDescent="0.25">
      <c r="A28" s="4"/>
      <c r="B28" s="31"/>
      <c r="C28" s="31"/>
      <c r="D28" s="31"/>
      <c r="E28" s="4"/>
      <c r="F28" s="4"/>
      <c r="G28" s="4"/>
      <c r="H28" s="4"/>
      <c r="I28" s="4"/>
      <c r="J28" s="4"/>
      <c r="K28" s="4"/>
      <c r="L28" s="4"/>
      <c r="M28" s="4"/>
      <c r="N28" s="4"/>
      <c r="O28" s="4"/>
      <c r="P28" s="4"/>
      <c r="Q28" s="30"/>
      <c r="R28" s="30"/>
      <c r="S28" s="30"/>
      <c r="T28" s="30"/>
      <c r="U28" s="30"/>
      <c r="V28" s="33"/>
      <c r="W28" s="33"/>
      <c r="X28" s="33"/>
      <c r="Y28" s="33"/>
    </row>
    <row r="29" spans="1:25" ht="18" x14ac:dyDescent="0.25">
      <c r="A29" s="65" t="s">
        <v>127</v>
      </c>
      <c r="B29" s="4"/>
      <c r="C29" s="4"/>
      <c r="D29" s="4"/>
      <c r="E29" s="4"/>
      <c r="F29" s="4"/>
      <c r="G29" s="4"/>
      <c r="H29" s="4"/>
      <c r="I29" s="4"/>
      <c r="J29" s="4"/>
      <c r="K29" s="4"/>
      <c r="L29" s="4"/>
      <c r="M29" s="4"/>
      <c r="N29" s="4"/>
      <c r="O29" s="4"/>
      <c r="P29" s="4"/>
      <c r="Q29" s="30"/>
      <c r="R29" s="30"/>
      <c r="S29" s="30"/>
      <c r="T29" s="30"/>
      <c r="U29" s="30"/>
      <c r="V29" s="32"/>
      <c r="W29" s="32"/>
      <c r="X29" s="32"/>
      <c r="Y29" s="32"/>
    </row>
    <row r="30" spans="1:25" ht="18" customHeight="1" x14ac:dyDescent="0.25">
      <c r="A30" s="63" t="s">
        <v>128</v>
      </c>
      <c r="B30" s="332" t="s">
        <v>129</v>
      </c>
      <c r="C30" s="332"/>
      <c r="D30" s="332"/>
      <c r="E30" s="332"/>
      <c r="F30" s="334" t="s">
        <v>130</v>
      </c>
      <c r="G30" s="334"/>
      <c r="H30" s="334"/>
      <c r="I30" s="4"/>
      <c r="J30" s="4"/>
      <c r="K30" s="4"/>
      <c r="L30" s="4"/>
      <c r="M30" s="4"/>
      <c r="N30" s="4"/>
      <c r="O30" s="4"/>
      <c r="P30" s="4"/>
      <c r="Q30" s="30"/>
      <c r="R30" s="30"/>
      <c r="S30" s="30"/>
      <c r="T30" s="30"/>
      <c r="U30" s="30"/>
      <c r="V30" s="30"/>
      <c r="W30" s="30"/>
      <c r="X30" s="30"/>
      <c r="Y30" s="30"/>
    </row>
    <row r="31" spans="1:25" x14ac:dyDescent="0.25">
      <c r="A31" s="62">
        <v>11</v>
      </c>
      <c r="B31" s="333" t="s">
        <v>131</v>
      </c>
      <c r="C31" s="333"/>
      <c r="D31" s="333"/>
      <c r="E31" s="333"/>
      <c r="F31" s="333" t="s">
        <v>133</v>
      </c>
      <c r="G31" s="333"/>
      <c r="H31" s="333"/>
      <c r="I31" s="4"/>
      <c r="J31" s="4"/>
      <c r="K31" s="4"/>
      <c r="L31" s="4"/>
      <c r="M31" s="4"/>
      <c r="N31" s="4"/>
      <c r="O31" s="4"/>
      <c r="P31" s="4"/>
      <c r="Q31" s="4"/>
      <c r="R31" s="4"/>
      <c r="S31" s="4"/>
      <c r="T31" s="4"/>
      <c r="U31" s="4"/>
      <c r="V31" s="4"/>
      <c r="W31" s="4"/>
      <c r="X31" s="4"/>
      <c r="Y31" s="4"/>
    </row>
    <row r="32" spans="1:25" x14ac:dyDescent="0.25">
      <c r="E32" s="1"/>
      <c r="F32" s="1"/>
      <c r="G32" s="1"/>
      <c r="H32" s="1"/>
      <c r="I32" s="1"/>
      <c r="J32" s="1"/>
      <c r="K32" s="1"/>
      <c r="L32" s="1"/>
      <c r="M32" s="1"/>
      <c r="N32" s="1"/>
      <c r="O32" s="1"/>
      <c r="P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sheetData>
  <mergeCells count="84">
    <mergeCell ref="F6:I6"/>
    <mergeCell ref="E6:E7"/>
    <mergeCell ref="A6:A7"/>
    <mergeCell ref="B6:B7"/>
    <mergeCell ref="C6:C7"/>
    <mergeCell ref="D6:D7"/>
    <mergeCell ref="A4:D4"/>
    <mergeCell ref="A5:D5"/>
    <mergeCell ref="E1:Y1"/>
    <mergeCell ref="E2:Y2"/>
    <mergeCell ref="S3:Y3"/>
    <mergeCell ref="E3:R3"/>
    <mergeCell ref="A1:D3"/>
    <mergeCell ref="E4:Y4"/>
    <mergeCell ref="E5:Y5"/>
    <mergeCell ref="J6:M6"/>
    <mergeCell ref="N6:R6"/>
    <mergeCell ref="S6:Y6"/>
    <mergeCell ref="O8:O11"/>
    <mergeCell ref="P8:P11"/>
    <mergeCell ref="Q8:Q11"/>
    <mergeCell ref="R8:R11"/>
    <mergeCell ref="V8:V11"/>
    <mergeCell ref="W8:W11"/>
    <mergeCell ref="S8:S11"/>
    <mergeCell ref="T8:T11"/>
    <mergeCell ref="U8:U11"/>
    <mergeCell ref="N8:N11"/>
    <mergeCell ref="X8:X11"/>
    <mergeCell ref="Y8:Y11"/>
    <mergeCell ref="Y12:Y15"/>
    <mergeCell ref="C12:C15"/>
    <mergeCell ref="N12:N15"/>
    <mergeCell ref="Q12:Q15"/>
    <mergeCell ref="R12:R15"/>
    <mergeCell ref="W12:W15"/>
    <mergeCell ref="X12:X15"/>
    <mergeCell ref="C16:C19"/>
    <mergeCell ref="N16:N19"/>
    <mergeCell ref="N20:N23"/>
    <mergeCell ref="O20:O23"/>
    <mergeCell ref="P20:P23"/>
    <mergeCell ref="Q20:Q23"/>
    <mergeCell ref="O12:O15"/>
    <mergeCell ref="P12:P15"/>
    <mergeCell ref="F31:H31"/>
    <mergeCell ref="A24:C26"/>
    <mergeCell ref="B30:E30"/>
    <mergeCell ref="B31:E31"/>
    <mergeCell ref="N24:Y26"/>
    <mergeCell ref="O16:O19"/>
    <mergeCell ref="A20:A23"/>
    <mergeCell ref="B20:B23"/>
    <mergeCell ref="C20:C23"/>
    <mergeCell ref="F30:H30"/>
    <mergeCell ref="P16:P19"/>
    <mergeCell ref="Q16:Q19"/>
    <mergeCell ref="R16:R19"/>
    <mergeCell ref="C8:C11"/>
    <mergeCell ref="V12:V15"/>
    <mergeCell ref="S12:S15"/>
    <mergeCell ref="T12:T15"/>
    <mergeCell ref="U12:U15"/>
    <mergeCell ref="A8:A11"/>
    <mergeCell ref="B8:B11"/>
    <mergeCell ref="A12:A15"/>
    <mergeCell ref="B12:B15"/>
    <mergeCell ref="A16:A19"/>
    <mergeCell ref="B16:B19"/>
    <mergeCell ref="Y16:Y19"/>
    <mergeCell ref="Y20:Y23"/>
    <mergeCell ref="R20:R23"/>
    <mergeCell ref="S20:S23"/>
    <mergeCell ref="T20:T23"/>
    <mergeCell ref="U20:U23"/>
    <mergeCell ref="V20:V23"/>
    <mergeCell ref="S16:S19"/>
    <mergeCell ref="T16:T19"/>
    <mergeCell ref="U16:U19"/>
    <mergeCell ref="W20:W23"/>
    <mergeCell ref="X20:X23"/>
    <mergeCell ref="V16:V19"/>
    <mergeCell ref="W16:W19"/>
    <mergeCell ref="X16:X19"/>
  </mergeCells>
  <dataValidations count="2">
    <dataValidation type="list" allowBlank="1" showInputMessage="1" showErrorMessage="1" sqref="C20:C23" xr:uid="{00000000-0002-0000-0300-000000000000}">
      <formula1>#REF!</formula1>
    </dataValidation>
    <dataValidation type="list" allowBlank="1" showInputMessage="1" showErrorMessage="1" sqref="N8:N23 V8:X8 O8 V12:X12 V16:X16 V20:X20 O12 O16 O20" xr:uid="{00000000-0002-0000-0300-000001000000}">
      <formula1>#REF!</formula1>
    </dataValidation>
  </dataValidations>
  <pageMargins left="0.70866141732283472" right="0.70866141732283472" top="0.74803149606299213" bottom="0.74803149606299213" header="0.31496062992125984" footer="0.31496062992125984"/>
  <pageSetup scale="28" orientation="landscape" r:id="rId1"/>
  <headerFooter>
    <oddFooter>&amp;L&amp;G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TERRITORIALIZACIÓN</vt:lpstr>
      <vt:lpstr>ACTIVIDADES!Área_de_impresión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2020-01-28T07:25:02Z</cp:lastPrinted>
  <dcterms:created xsi:type="dcterms:W3CDTF">2010-03-25T16:40:43Z</dcterms:created>
  <dcterms:modified xsi:type="dcterms:W3CDTF">2021-06-18T03:57:04Z</dcterms:modified>
</cp:coreProperties>
</file>