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D:\Desktop\Nueva carpeta\"/>
    </mc:Choice>
  </mc:AlternateContent>
  <xr:revisionPtr revIDLastSave="0" documentId="13_ncr:1_{57418C23-23E3-4595-B810-E6665242E9A0}" xr6:coauthVersionLast="45" xr6:coauthVersionMax="45" xr10:uidLastSave="{00000000-0000-0000-0000-000000000000}"/>
  <bookViews>
    <workbookView xWindow="-120" yWindow="-120" windowWidth="20730" windowHeight="11160" tabRatio="494" activeTab="2"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TERRITORIALIZACIÓN!$A$7:$Y$26</definedName>
    <definedName name="_xlnm.Print_Area" localSheetId="2">ACTIVIDADES!$A$1:$U$25</definedName>
    <definedName name="_xlnm.Print_Area" localSheetId="0">GESTIÓN!$A$1:$AR$19</definedName>
    <definedName name="_xlnm.Print_Area" localSheetId="1">INVERSIÓN!$A$1:$AP$41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 i="9" l="1"/>
  <c r="H25" i="9"/>
  <c r="AA35" i="6"/>
  <c r="AB35" i="6"/>
  <c r="H29" i="6"/>
  <c r="H23" i="6"/>
  <c r="H17" i="6"/>
  <c r="H11" i="6"/>
  <c r="H13" i="6"/>
  <c r="AL22" i="6"/>
  <c r="AM22" i="6"/>
  <c r="AL28" i="6"/>
  <c r="AM28" i="6"/>
  <c r="AL10" i="6"/>
  <c r="AM10" i="6"/>
  <c r="L23" i="9"/>
  <c r="L19" i="9"/>
  <c r="L15" i="9"/>
  <c r="L11" i="9"/>
  <c r="L25" i="9"/>
  <c r="L9" i="9"/>
  <c r="L13" i="9"/>
  <c r="L17" i="9"/>
  <c r="L21" i="9"/>
  <c r="L24" i="9"/>
  <c r="L26" i="9"/>
  <c r="L22" i="9"/>
  <c r="L20" i="9"/>
  <c r="L18" i="9"/>
  <c r="L16" i="9"/>
  <c r="L14" i="9"/>
  <c r="L12" i="9"/>
  <c r="L10" i="9"/>
  <c r="L8" i="9"/>
  <c r="H23" i="9"/>
  <c r="H22" i="9"/>
  <c r="H21" i="9"/>
  <c r="H20" i="9"/>
  <c r="H19" i="9"/>
  <c r="H18" i="9"/>
  <c r="H17" i="9"/>
  <c r="H16" i="9"/>
  <c r="H15" i="9"/>
  <c r="H14" i="9"/>
  <c r="H13" i="9"/>
  <c r="H12" i="9"/>
  <c r="H11" i="9"/>
  <c r="H10" i="9"/>
  <c r="H9" i="9"/>
  <c r="H8" i="9"/>
  <c r="AR14" i="5"/>
  <c r="AQ14" i="5"/>
  <c r="AM34" i="6"/>
  <c r="AM35" i="6"/>
  <c r="AM36" i="6"/>
  <c r="AB34" i="6"/>
  <c r="AB36" i="6"/>
  <c r="AO36" i="6"/>
  <c r="AO35" i="6"/>
  <c r="AO34" i="6"/>
  <c r="AM21" i="6"/>
  <c r="H19" i="6"/>
  <c r="H21" i="6"/>
  <c r="L21" i="6"/>
  <c r="AP21" i="6"/>
  <c r="AO21" i="6"/>
  <c r="AM20" i="6"/>
  <c r="AO20" i="6"/>
  <c r="AO19" i="6"/>
  <c r="AO17" i="6"/>
  <c r="AO16" i="6"/>
  <c r="AP20" i="6"/>
  <c r="AP17" i="6"/>
  <c r="H16" i="6"/>
  <c r="AP16" i="6"/>
  <c r="AM33" i="6"/>
  <c r="H31" i="6"/>
  <c r="H33" i="6"/>
  <c r="L33" i="6"/>
  <c r="AP33" i="6"/>
  <c r="AO33" i="6"/>
  <c r="AM32" i="6"/>
  <c r="L32" i="6"/>
  <c r="Y32" i="6"/>
  <c r="AE32" i="6"/>
  <c r="H32" i="6"/>
  <c r="AP32" i="6"/>
  <c r="AO32" i="6"/>
  <c r="AO31" i="6"/>
  <c r="AP29" i="6"/>
  <c r="AO29" i="6"/>
  <c r="H28" i="6"/>
  <c r="AP28" i="6"/>
  <c r="AO28" i="6"/>
  <c r="AM27" i="6"/>
  <c r="H25" i="6"/>
  <c r="H27" i="6"/>
  <c r="L27" i="6"/>
  <c r="AP27" i="6"/>
  <c r="AO27" i="6"/>
  <c r="AM26" i="6"/>
  <c r="L26" i="6"/>
  <c r="Y26" i="6"/>
  <c r="AE26" i="6"/>
  <c r="H26" i="6"/>
  <c r="AP26" i="6"/>
  <c r="AO26" i="6"/>
  <c r="AO25" i="6"/>
  <c r="AP23" i="6"/>
  <c r="AO23" i="6"/>
  <c r="H22" i="6"/>
  <c r="AP22" i="6"/>
  <c r="AO22" i="6"/>
  <c r="AM15" i="6"/>
  <c r="H15" i="6"/>
  <c r="L15" i="6"/>
  <c r="AP15" i="6"/>
  <c r="AM14" i="6"/>
  <c r="L14" i="6"/>
  <c r="Y14" i="6"/>
  <c r="AE14" i="6"/>
  <c r="H14" i="6"/>
  <c r="AP14" i="6"/>
  <c r="AP11" i="6"/>
  <c r="H10" i="6"/>
  <c r="AP10" i="6"/>
  <c r="AO15" i="6"/>
  <c r="AO14" i="6"/>
  <c r="AO13" i="6"/>
  <c r="AO11" i="6"/>
  <c r="AO10" i="6"/>
  <c r="AL21" i="6"/>
  <c r="AL20" i="6"/>
  <c r="AL33" i="6"/>
  <c r="AL32" i="6"/>
  <c r="AL27" i="6"/>
  <c r="AL26" i="6"/>
  <c r="AL15" i="6"/>
  <c r="AL14" i="6"/>
  <c r="AL34" i="6"/>
  <c r="AL35" i="6"/>
  <c r="AL36" i="6"/>
  <c r="K9" i="9"/>
  <c r="K13" i="9"/>
  <c r="K17" i="9"/>
  <c r="K21" i="9"/>
  <c r="K24" i="9"/>
  <c r="K19" i="9"/>
  <c r="K11" i="9"/>
  <c r="K15" i="9"/>
  <c r="K23" i="9"/>
  <c r="K25" i="9"/>
  <c r="K26" i="9"/>
  <c r="G21" i="9"/>
  <c r="G17" i="9"/>
  <c r="G13" i="9"/>
  <c r="G9" i="9"/>
  <c r="G24" i="9"/>
  <c r="G23" i="9"/>
  <c r="G19" i="9"/>
  <c r="G15" i="9"/>
  <c r="G11" i="9"/>
  <c r="G25" i="9"/>
  <c r="G26" i="9"/>
  <c r="K22" i="9"/>
  <c r="K20" i="9"/>
  <c r="K18" i="9"/>
  <c r="K16" i="9"/>
  <c r="K14" i="9"/>
  <c r="K12" i="9"/>
  <c r="K10" i="9"/>
  <c r="K8" i="9"/>
  <c r="G22" i="9"/>
  <c r="G20" i="9"/>
  <c r="G18" i="9"/>
  <c r="G16" i="9"/>
  <c r="G14" i="9"/>
  <c r="G12" i="9"/>
  <c r="G10" i="9"/>
  <c r="G8" i="9"/>
  <c r="Z34" i="6"/>
  <c r="Z35" i="6"/>
  <c r="Z36" i="6"/>
  <c r="Y35" i="6"/>
  <c r="R34" i="6"/>
  <c r="H34" i="6"/>
  <c r="L34" i="6"/>
  <c r="X34" i="6"/>
  <c r="AP34" i="6"/>
  <c r="J21" i="9"/>
  <c r="J17" i="9"/>
  <c r="J13" i="9"/>
  <c r="J9" i="9"/>
  <c r="J24" i="9"/>
  <c r="J23" i="9"/>
  <c r="J19" i="9"/>
  <c r="J15" i="9"/>
  <c r="J11" i="9"/>
  <c r="J25" i="9"/>
  <c r="J26" i="9"/>
  <c r="E21" i="9"/>
  <c r="E17" i="9"/>
  <c r="E13" i="9"/>
  <c r="E9" i="9"/>
  <c r="E23" i="9"/>
  <c r="E19" i="9"/>
  <c r="E15" i="9"/>
  <c r="E11" i="9"/>
  <c r="F23" i="9"/>
  <c r="F19" i="9"/>
  <c r="F15" i="9"/>
  <c r="F11" i="9"/>
  <c r="F25" i="9"/>
  <c r="H26" i="9"/>
  <c r="I24" i="9"/>
  <c r="I25" i="9"/>
  <c r="I26" i="9"/>
  <c r="E22" i="9"/>
  <c r="E20" i="9"/>
  <c r="E18" i="9"/>
  <c r="E16" i="9"/>
  <c r="E14" i="9"/>
  <c r="E12" i="9"/>
  <c r="E10" i="9"/>
  <c r="E8" i="9"/>
  <c r="F22" i="9"/>
  <c r="F21" i="9"/>
  <c r="F20" i="9"/>
  <c r="F18" i="9"/>
  <c r="F17" i="9"/>
  <c r="F16" i="9"/>
  <c r="F14" i="9"/>
  <c r="F13" i="9"/>
  <c r="F12" i="9"/>
  <c r="F10" i="9"/>
  <c r="F9" i="9"/>
  <c r="F8" i="9"/>
  <c r="J22" i="9"/>
  <c r="J20" i="9"/>
  <c r="J18" i="9"/>
  <c r="J16" i="9"/>
  <c r="J14" i="9"/>
  <c r="AK16" i="6"/>
  <c r="J12" i="9"/>
  <c r="J10" i="9"/>
  <c r="J8" i="9"/>
  <c r="AK35" i="6"/>
  <c r="AK33" i="6"/>
  <c r="AK32" i="6"/>
  <c r="AK27" i="6"/>
  <c r="AK26" i="6"/>
  <c r="AK21" i="6"/>
  <c r="AK20" i="6"/>
  <c r="AK15" i="6"/>
  <c r="AK14" i="6"/>
  <c r="Z33" i="6"/>
  <c r="Z32" i="6"/>
  <c r="Z27" i="6"/>
  <c r="Z26" i="6"/>
  <c r="Z21" i="6"/>
  <c r="Z20" i="6"/>
  <c r="Z15" i="6"/>
  <c r="Z14" i="6"/>
  <c r="F24" i="9"/>
  <c r="F26" i="9"/>
  <c r="T18" i="7"/>
  <c r="T16" i="7"/>
  <c r="T12" i="7"/>
  <c r="Y33" i="6"/>
  <c r="Y27" i="6"/>
  <c r="Y21" i="6"/>
  <c r="Y20" i="6"/>
  <c r="Y15" i="6"/>
  <c r="AE33" i="6"/>
  <c r="AE27" i="6"/>
  <c r="AE20" i="6"/>
  <c r="AE21" i="6"/>
  <c r="AE15" i="6"/>
  <c r="I33" i="6"/>
  <c r="I32" i="6"/>
  <c r="I27" i="6"/>
  <c r="I26" i="6"/>
  <c r="I21" i="6"/>
  <c r="I20" i="6"/>
  <c r="I15" i="6"/>
  <c r="I14" i="6"/>
  <c r="L20" i="6"/>
  <c r="K33" i="6"/>
  <c r="J33" i="6"/>
  <c r="K32" i="6"/>
  <c r="J32" i="6"/>
  <c r="K27" i="6"/>
  <c r="J27" i="6"/>
  <c r="K26" i="6"/>
  <c r="J26" i="6"/>
  <c r="K21" i="6"/>
  <c r="J21" i="6"/>
  <c r="K20" i="6"/>
  <c r="J20" i="6"/>
  <c r="K15" i="6"/>
  <c r="J15" i="6"/>
  <c r="K14" i="6"/>
  <c r="J14" i="6"/>
  <c r="AA34" i="6"/>
  <c r="AA36" i="6"/>
  <c r="S34" i="6"/>
  <c r="S35" i="6"/>
  <c r="S36" i="6"/>
  <c r="R35" i="6"/>
  <c r="R36" i="6"/>
  <c r="K34" i="6"/>
  <c r="K35" i="6"/>
  <c r="K36" i="6"/>
  <c r="AJ35" i="6"/>
  <c r="AI35" i="6"/>
  <c r="AH35" i="6"/>
  <c r="AG35" i="6"/>
  <c r="AF35" i="6"/>
  <c r="AE35" i="6"/>
  <c r="AD35" i="6"/>
  <c r="AC35" i="6"/>
  <c r="X35" i="6"/>
  <c r="W35" i="6"/>
  <c r="V35" i="6"/>
  <c r="U35" i="6"/>
  <c r="T35" i="6"/>
  <c r="Q35" i="6"/>
  <c r="P35" i="6"/>
  <c r="O35" i="6"/>
  <c r="N35" i="6"/>
  <c r="M35" i="6"/>
  <c r="L35" i="6"/>
  <c r="J35" i="6"/>
  <c r="AK34" i="6"/>
  <c r="AJ34" i="6"/>
  <c r="AJ36" i="6"/>
  <c r="AI34" i="6"/>
  <c r="AI36" i="6"/>
  <c r="AH34" i="6"/>
  <c r="AH36" i="6"/>
  <c r="AG34" i="6"/>
  <c r="AG36" i="6"/>
  <c r="AE34" i="6"/>
  <c r="AD34" i="6"/>
  <c r="AD36" i="6"/>
  <c r="AC34" i="6"/>
  <c r="AC36" i="6"/>
  <c r="Y34" i="6"/>
  <c r="Y36" i="6"/>
  <c r="W34" i="6"/>
  <c r="W36" i="6"/>
  <c r="V34" i="6"/>
  <c r="V36" i="6"/>
  <c r="U34" i="6"/>
  <c r="U36" i="6"/>
  <c r="T34" i="6"/>
  <c r="T36" i="6"/>
  <c r="Q34" i="6"/>
  <c r="Q36" i="6"/>
  <c r="P34" i="6"/>
  <c r="P36" i="6"/>
  <c r="O34" i="6"/>
  <c r="O36" i="6"/>
  <c r="N34" i="6"/>
  <c r="N36" i="6"/>
  <c r="M34" i="6"/>
  <c r="M36" i="6"/>
  <c r="J34" i="6"/>
  <c r="J36" i="6"/>
  <c r="W33" i="6"/>
  <c r="V33" i="6"/>
  <c r="U33" i="6"/>
  <c r="T33" i="6"/>
  <c r="S33" i="6"/>
  <c r="Q33" i="6"/>
  <c r="P33" i="6"/>
  <c r="O33" i="6"/>
  <c r="N33" i="6"/>
  <c r="M33" i="6"/>
  <c r="W32" i="6"/>
  <c r="V32" i="6"/>
  <c r="U32" i="6"/>
  <c r="T32" i="6"/>
  <c r="S32" i="6"/>
  <c r="Q32" i="6"/>
  <c r="P32" i="6"/>
  <c r="O32" i="6"/>
  <c r="N32" i="6"/>
  <c r="M32" i="6"/>
  <c r="W27" i="6"/>
  <c r="V27" i="6"/>
  <c r="U27" i="6"/>
  <c r="T27" i="6"/>
  <c r="S27" i="6"/>
  <c r="Q27" i="6"/>
  <c r="P27" i="6"/>
  <c r="O27" i="6"/>
  <c r="N27" i="6"/>
  <c r="M27" i="6"/>
  <c r="S26" i="6"/>
  <c r="Q26" i="6"/>
  <c r="P26" i="6"/>
  <c r="O26" i="6"/>
  <c r="N26" i="6"/>
  <c r="M26" i="6"/>
  <c r="W21" i="6"/>
  <c r="V21" i="6"/>
  <c r="U21" i="6"/>
  <c r="T21" i="6"/>
  <c r="S21" i="6"/>
  <c r="Q21" i="6"/>
  <c r="P21" i="6"/>
  <c r="O21" i="6"/>
  <c r="N21" i="6"/>
  <c r="M21" i="6"/>
  <c r="S20" i="6"/>
  <c r="Q20" i="6"/>
  <c r="P20" i="6"/>
  <c r="O20" i="6"/>
  <c r="N20" i="6"/>
  <c r="M20" i="6"/>
  <c r="AF34" i="6"/>
  <c r="AF36" i="6"/>
  <c r="W15" i="6"/>
  <c r="V15" i="6"/>
  <c r="U15" i="6"/>
  <c r="T15" i="6"/>
  <c r="S15" i="6"/>
  <c r="Q15" i="6"/>
  <c r="P15" i="6"/>
  <c r="O15" i="6"/>
  <c r="N15" i="6"/>
  <c r="M15" i="6"/>
  <c r="S14" i="6"/>
  <c r="Q14" i="6"/>
  <c r="P14" i="6"/>
  <c r="O14" i="6"/>
  <c r="N14" i="6"/>
  <c r="M14" i="6"/>
  <c r="I35" i="6"/>
  <c r="I34" i="6"/>
  <c r="E10" i="6"/>
  <c r="AK36" i="6"/>
  <c r="X36" i="6"/>
  <c r="H35" i="6"/>
  <c r="H36" i="6"/>
  <c r="AE36" i="6"/>
  <c r="I36" i="6"/>
  <c r="L36" i="6"/>
  <c r="S19" i="7"/>
  <c r="S18" i="7"/>
  <c r="S8" i="7"/>
  <c r="S9" i="7"/>
  <c r="S10" i="7"/>
  <c r="S11" i="7"/>
  <c r="S12" i="7"/>
  <c r="S13" i="7"/>
  <c r="S14" i="7"/>
  <c r="S15" i="7"/>
  <c r="S16" i="7"/>
  <c r="S17" i="7"/>
  <c r="T20" i="7"/>
  <c r="U20" i="7"/>
  <c r="E24" i="9"/>
  <c r="E25" i="9"/>
  <c r="E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1700D52B-13F2-48D6-B938-687E79F80624}">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<sst xmlns="http://schemas.openxmlformats.org/spreadsheetml/2006/main" count="401" uniqueCount="198">
  <si>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</si>
  <si>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</si>
  <si>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</si>
  <si>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</si>
  <si>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</si>
  <si>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</si>
  <si>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</si>
  <si>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</si>
  <si>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</si>
  <si>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</si>
  <si>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</si>
  <si>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</si>
  <si>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</si>
  <si>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</si>
  <si>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</si>
  <si>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</si>
  <si>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</si>
  <si>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</si>
  <si>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</si>
  <si>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</si>
  <si>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</si>
  <si>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</si>
  <si>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</si>
  <si>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</si>
  <si>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</si>
  <si>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</si>
  <si>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</si>
  <si>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</si>
  <si>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</si>
  <si>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</si>
  <si>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</si>
  <si>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</si>
  <si>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</si>
  <si>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</si>
  <si>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</si>
  <si>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</si>
  <si>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</si>
  <si>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</si>
  <si>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</si>
  <si>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</si>
  <si>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</si>
  <si>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</si>
  <si>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</si>
  <si>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</si>
  <si>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</si>
  <si>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</si>
  <si>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</si>
  <si>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</si>
  <si>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</si>
  <si>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</si>
  <si>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</si>
  <si>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</si>
  <si>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</si>
  <si>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</si>
  <si>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</si>
  <si>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</si>
  <si>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</si>
  <si>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</si>
  <si>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</si>
  <si>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</si>
  <si>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</si>
  <si>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</si>
  <si>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</si>
  <si>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</si>
  <si>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</si>
  <si>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</si>
  <si>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</si>
  <si>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</si>
  <si>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</si>
  <si>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</si>
  <si>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</si>
  <si>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</si>
  <si>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</si>
  <si>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</si>
  <si>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</si>
  <si>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</si>
  <si>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</si>
  <si>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</si>
  <si>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</si>
  <si>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</si>
  <si>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</si>
  <si>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</si>
  <si>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</si>
  <si>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</si>
  <si>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</si>
  <si>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</si>
  <si>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</si>
  <si>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</si>
  <si>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</si>
  <si>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</si>
  <si>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</si>
  <si>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</si>
  <si>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</si>
  <si>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</si>
  <si>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</si>
  <si>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</si>
  <si>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</si>
  <si>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</si>
  <si>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</si>
  <si>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</si>
  <si>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</si>
  <si>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</si>
  <si>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TOTAL RECURSOS VIGENCIA</t>
  </si>
  <si>
    <t>TOTAL MAGNITUD</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</si>
  <si>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</si>
  <si>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</si>
  <si>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</si>
  <si>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</si>
  <si>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</si>
  <si>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</si>
  <si>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</si>
  <si>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</si>
  <si>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</si>
  <si>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</si>
  <si>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</si>
  <si>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</si>
  <si>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</si>
  <si>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</si>
  <si>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</si>
  <si>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</si>
  <si>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</si>
  <si>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</si>
  <si>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</si>
  <si>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</si>
  <si>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</si>
  <si>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</si>
  <si>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</si>
  <si>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</si>
  <si>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</si>
  <si>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</si>
  <si>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</si>
  <si>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</si>
  <si>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</si>
  <si>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</si>
  <si>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</si>
  <si>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</si>
  <si>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</si>
  <si>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</si>
  <si>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</si>
  <si>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1030 - “GESTIÓN EFICIENTE CON EL USO Y APROPIACIÓN DE LAS TIC EN LA SDA"</t>
  </si>
  <si>
    <t xml:space="preserve">7 - Gobierno legítimo, fortalecimiento local y eficiencia </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</si>
  <si>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</si>
  <si>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</si>
  <si>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</si>
  <si>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</si>
  <si>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</si>
  <si>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</si>
  <si>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</si>
  <si>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</si>
  <si>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 xml:space="preserve">Suma </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</si>
  <si>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</si>
  <si>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</si>
  <si>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</si>
  <si>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</si>
  <si>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</si>
  <si>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</si>
  <si>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185 - Fortalecimiento a la gestión pública efectiva y eficiente</t>
  </si>
  <si>
    <t>5, PONDERACIÓN HORIZONTAL AÑO: 2019</t>
  </si>
  <si>
    <t>INCREMENTAR EL 30% DE LA INTEGRACIÓN DE LOS SISTEMAS DE INFORMACIÓN</t>
  </si>
  <si>
    <t>DISPONER AL 100% LOS MECANISMOS DE TECNOLOGÍAS DE INFORMACIÓN REQUERIDOS POR LA SDA  PARA UNA ADECUADA IMPLEMENTACIÓN DE LAS LEYES 1474 DE 2011 Y 1712 DE 2014.</t>
  </si>
  <si>
    <t>RENOVAR EL 30%  INFRAESTRUCTURA TECNOLÓGICA Y DE COMUNICACIONES  PRIORIZADA</t>
  </si>
  <si>
    <t>X</t>
  </si>
  <si>
    <t>Entidad</t>
  </si>
  <si>
    <t>N/A</t>
  </si>
  <si>
    <t xml:space="preserve">DISTRITO CAPITAL </t>
  </si>
  <si>
    <t>N/D</t>
  </si>
  <si>
    <t>TODOS LOS GRUPOS</t>
  </si>
  <si>
    <t>NO IDENTIFICA GRU´POS ETNICOS</t>
  </si>
  <si>
    <t>1. DESARROLLAR Y REALIZAR AJUSTES Y/O NUEVAS FUNCIONALIDADES A LOS SISTEMAS DE INFORMACIÓN, ASÍ COMO EL FORTALECIMIENTO EN LOS MECANISMOS DE INTEGRACIÓN DE LOS MISMOS, DENTRO DEL PROCESO DE GESTIÓN DOCUMENTAL DE LA ENTIDAD</t>
  </si>
  <si>
    <t>2. SOPORTE, MANTENIMIENTOS Y ACTUALIZACIÓN DE HERRAMIENTAS INFORMÁTICAS</t>
  </si>
  <si>
    <t>3.DEFINIR, ACTUALIZAR, IMPLEMENTAR Y HACER SEGUIMIENTO A LOS PROCEDIMIENTOS DE TI NECESARIOS PARA APOYAR LA ESTRATEGIA, EL GOBIERNO Y LA GESTIÓN DE TI EN LA SDA</t>
  </si>
  <si>
    <t>4. DISEÑO E IMPLEMENTACIÓN DEL PLAN DE MEJORA CONTINUA DEL SGSI EN EL MARCO DEL MODELO DE SEGURIDAD Y PRIVACIDAD DE LA INFORMACIÓN</t>
  </si>
  <si>
    <t>5. GESTIONAR Y PUBLICAR DATOS EN FORMATO ABIERTO EN LAS PLATAFORMAS DISTRITAL Y NACIONAL, EN CUMPLIMIENTO DE LA LEY 1712 DE 2014</t>
  </si>
  <si>
    <t>6. INCREMENTAR Y MANTENER LAS CAPACIDADES DE INFRAESTRUCTURA Y LOS SERVICIOS TECNOLÓGICOS QUE INTERVIENEN EN LA CONTINUIDAD DE LOS SERVICIOS INSTITUCIONALES</t>
  </si>
  <si>
    <t>7, SEGUIMIENTO</t>
  </si>
  <si>
    <t xml:space="preserve">Información temática actualizada disponible y configuración de servicios geográficos web para acceso y uso de la comunidad en general. 
Optimización y actualización de herramientas tecnológicas mejorando el alcance de lo requerido en un menor tiempo de respuesta para el usuario, con la finalidad de facilitar y brindar un total acceso a la información pública. 
Consolidación de la información para un mejor registro, visualización e interpretación del cumplimiento a metas. </t>
  </si>
  <si>
    <t>Ofrecer disponibilidad, seguridad y soporte tecnológico a los servicios que demanda o consulta la ciudadanía, mediante el monitoreo permanente de todas las aplicaciones y servicios que ofrece la entidad, así como la renovación de la infraestructura tecnológica para garantizar conectividad a los usuarios y protección de los activos de la información de la SDA</t>
  </si>
  <si>
    <t>11, DESCRIPCIÓN DE LOS AVANCES Y LOGROS ALCANZADOS a 30 de septiembre de 2019</t>
  </si>
  <si>
    <t>6, DESCRIPCIÓN DE LOS AVANCES Y LOGROS ALCANZADOS a 30 de septiembre de 2019</t>
  </si>
  <si>
    <t>7, OBSERVACIONES AVANCE TRIMESTRE 3er DE 2019</t>
  </si>
  <si>
    <t>http://ambientebogota.gov.co/es/web/gae/herramienta</t>
  </si>
  <si>
    <t>https://datosabiertos.bogota.gov.co/organization/sda
http://www.ambientebogota.gov.co/web/transparencia/inicio</t>
  </si>
  <si>
    <t>La entidad promueve el uso de los datos abiertos estratégicos, a través de la publicación de DATASETS que incentiven su aprovechamiento por parte de los diferentes grupos de interés como son las Organizaciones ambientales, Academia, Veedurias ciudadanas, entes de control, gremios/empresarios y Ciudadanía en general</t>
  </si>
  <si>
    <t xml:space="preserve">• Identificación de tres nuevos datasets datos abiertos (Senderos de Interpretación Ambiental, Aulas Ambientales, Zona de manejo y preservación ambiental)
• Actualización en la plataforma Distrital datasets:       
      - Localización del Inventario de Vallas de Bogotá Agosto
• Monitoreo en la plataforma Distrital y Nacional de los siguientes datos abiertos: 
-Localización del Inventario de Vallas de Bogotá:                  | Visitas: 456
-Vulnerabilidad Calidad del Agua | Visitas:  18 
-Vulnerabilidad Degradación del Suelo | Visitas:  13 
-Vulnerabilidad Poblacional | Visitas:  13
-Vulnerabilidad Regulación Hídrica | Visitas:  12 
-Sitios de disposición final de RCD | Visitas:  17
-Generador de Respel Hospitalario | Visitas:  13
-Generador de Respel Industrial | Visitas:  9  
- Generador de Residuos de Construcción y Demolición | 13
-Áreas Compatibles con Minería | Visitas:  26
-Zonificación Reserva Thomas Van der Hammen | Visitas:  24  
-Zonificación Reserva Protectora Bosque Oriental de Bogotá | Visitas:  15
- Concentración de Material Particulado {PM10}:                   | Visitas:  147
- Concentración de Material Particulado {PM2.5}:                  | Visitas:  168
- Ubicación Ronda Hidraúlica | Visitas:  64  
-Ubicación Áreas Protegidas POT | Visitas:  74   
-RFPP Cuenca Alta del Río Bogotá | Visitas:  60   
-Registro de Activos de Información:                                      | Visitas: 208
-Localización Parques Ecológicos Distritales: | Visitas:  84  
-Localización de las Estaciones Calidad del Aire en Bogotá | Visitas:  178  
-Índice de información Clasificada y Reservada | Visitas:  138   
-Humedales (área) | Visitas:  32  
-Delimitación Corredor Ecológico Ronda: | Visitas:  145 
-Cobertura vegetal en humedales: | Visitas:  27  
-Caminatas Ecológicas: | Visitas:  17 </t>
  </si>
  <si>
    <t>* Se adjudicó el proceso mediante el cual se adquirió la herramienta informática microsoft PROJECT con el fin de realizar el seguimiento y control de las actividades de la SDA en relación con los proyectos de TI 
* Se adjudicó el proceso de adquisición del licenciamiento de MICROSOFT CAL REMOTE DESKTOP para el fortalecimiento de la infraestructura de la SDA, Licenciamiento para conexión a servidor de aplicación de Siasoft para los usuarios de financiera de la SDA.
* Se adjudicó el proceso para adquirir componentes de infraestructura de TI para el fortalecimiento de las capacidades de procesamiento, almacenamiento, para la disposición de información para los usuarios de la SDA. 
* Durante el periodo se registraron 7.205 requerimientos en la mesa de servicios, de los cuales fueron resueltos 7.065, arrojando un porcentaje general de efectividad de 91,43% 
* En cuanto al monitoreo de los servicios de reportes NAGIOS se encontraron 95,061% de servicios disponibles y 4,669% de indisponibilidad por problemas en el canal de datos del proveedor de ETB.</t>
  </si>
  <si>
    <t xml:space="preserve">https://www.secretariadeambiente.gov.co/downloads/StormUser3.6SilviculturaProd/ 
https://www.secretariadeambiente.gov.co/stormWeb/
https://www.secretariadeambiente.gov.co/ventanillavirtual/app 
  https://www.secretariadeambiente.gov.co/forest/ </t>
  </si>
  <si>
    <r>
      <rPr>
        <b/>
        <sz val="10"/>
        <color theme="1"/>
        <rFont val="Calibri"/>
        <family val="2"/>
        <scheme val="minor"/>
      </rPr>
      <t>FOREST</t>
    </r>
    <r>
      <rPr>
        <sz val="10"/>
        <color theme="1"/>
        <rFont val="Calibri"/>
        <family val="2"/>
        <scheme val="minor"/>
      </rPr>
      <t xml:space="preserve">: *En la ventanilla virtual, se implementó la pre-validación de creación de tercero para evitar doble creación y errores. *Desarrollo y puesta en producción de los siguientes procesos: Evaluación de estudios y/o informes de ruido realizados por laboratorios ambientales acreditados, Evaluación, Control y Seguimiento-ECS al acopio de llantas, gestión de llantas usadas y al aprovechamiento de grano de caucho en el DC. *Nuevo trámite en línea: ECS al acopio de llantas, gestión de llantas usadas y al aprovechamiento de grano de caucho en el DC.
</t>
    </r>
    <r>
      <rPr>
        <b/>
        <sz val="10"/>
        <color theme="1"/>
        <rFont val="Calibri"/>
        <family val="2"/>
        <scheme val="minor"/>
      </rPr>
      <t>SISTEMA DE INFORMACION GEOGRÁFICA</t>
    </r>
    <r>
      <rPr>
        <sz val="10"/>
        <color theme="1"/>
        <rFont val="Calibri"/>
        <family val="2"/>
        <scheme val="minor"/>
      </rPr>
      <t>; *Realización de correcciones y estabilización de los servicios del Visor Geográfico Ambiental en su nueva versión 2.0. *Actualización para correcta lectura de los servicios geográficos de la SDA, con las opciones de VACUM y REINDEX FREEZE. * Realización de base de datos para el desarrollo de los módulos de Control y Seguimiento de Residuos de Construcción y Demolición-RCD, Residuos Hospitalarios y Llantas, así como la actualización de los módulos de Atención de Emergencias Ambientales y Programas Institucionales de Gestión Ambiental-PIGA.
* Validación del funcionamiento de la herramienta</t>
    </r>
    <r>
      <rPr>
        <b/>
        <sz val="10"/>
        <color theme="1"/>
        <rFont val="Calibri"/>
        <family val="2"/>
        <scheme val="minor"/>
      </rPr>
      <t xml:space="preserve"> STORM</t>
    </r>
    <r>
      <rPr>
        <sz val="10"/>
        <color theme="1"/>
        <rFont val="Calibri"/>
        <family val="2"/>
        <scheme val="minor"/>
      </rPr>
      <t xml:space="preserve"> en el diligenciamiento, cargue de documentos y monitoreo de la operación de la herramienta en los procedimientos relacionados con: Autorización de envió, procesamiento de informes enviados, envió de documentos electrónicos y generación de certificados. *Configuración del Protocolo de Transferencia de Hipertexto seguro https. 
</t>
    </r>
    <r>
      <rPr>
        <b/>
        <sz val="10"/>
        <color theme="1"/>
        <rFont val="Calibri"/>
        <family val="2"/>
        <scheme val="minor"/>
      </rPr>
      <t>ONTRACK</t>
    </r>
    <r>
      <rPr>
        <sz val="10"/>
        <color theme="1"/>
        <rFont val="Calibri"/>
        <family val="2"/>
        <scheme val="minor"/>
      </rPr>
      <t xml:space="preserve">: Parametrización para la integración entre los Sistemas de Información Ontrack y Forest del proceso Seguimiento y control a las fuentes fijas de emisión, y del Proceso Control ambiental a entidades generadoras de residuos hospitalarios. *Desarrollos para AGUAS SUBTERRANEAS - INSPECCIÓN DE UN POZO O ALJIBE. Actualización de formulario Fuentes Fijas y desarrollo del formulario Fuentes Móviles Autorregulación.
</t>
    </r>
    <r>
      <rPr>
        <b/>
        <sz val="10"/>
        <color theme="1"/>
        <rFont val="Calibri"/>
        <family val="2"/>
        <scheme val="minor"/>
      </rPr>
      <t>SIPSE</t>
    </r>
    <r>
      <rPr>
        <sz val="10"/>
        <color theme="1"/>
        <rFont val="Calibri"/>
        <family val="2"/>
        <scheme val="minor"/>
      </rPr>
      <t xml:space="preserve">: *Se modificó el sistema de la firma para que varios gerentes puedan firmar el documento de estudios previos. *Desarrollo para convertir los Estudios previos de Word a PDF. *Envío de correo electrónico por SIPSE (se separa del correo de Forest), cuando se realicen acciones por el sistema.
</t>
    </r>
    <r>
      <rPr>
        <b/>
        <sz val="10"/>
        <color theme="1"/>
        <rFont val="Calibri"/>
        <family val="2"/>
        <scheme val="minor"/>
      </rPr>
      <t>SI_CAPITAL</t>
    </r>
    <r>
      <rPr>
        <sz val="10"/>
        <color theme="1"/>
        <rFont val="Calibri"/>
        <family val="2"/>
        <scheme val="minor"/>
      </rPr>
      <t>: Se creó funcionalidad para generar archivos planos para la administración del inventario y para facilitar el cierre mensual del módulo de almacén. Se creó, verifico y se probó con el área de nómina, la generación del archivo MI_PLANILLA. Se creó archivo para subir los datos de nómina al nuevo SW de la SECRETARIA DE HACIENDA, BOG DATA</t>
    </r>
  </si>
  <si>
    <t>Se adelanta proceso contractual para adquirir la licencia, soporte y configuración de un antivirus ENDPOINT protection de nueva generación con sistema EDR para proteger contra amenazas los equipos informáticos (ENDPOINTS y servidores) de la SDA.
•Se obtiene y analiza el reporte del SANDBOX del mes de Agosto del 2019 en donde se evidencio 24 amenazas que fueron controladas y contenidas en la caja de Arena. 
•Se realizan las acciones de encapsulamiento y reconocimiento en la caja de arena y se toma las acciones de cuarentena y erradicación pertinente 
•Se realiza la atención por Mesa de Servicio de los eventos e incidentes y requerimientos de seguridad de la información reportados en el mes de agosto del 2019.   
•Se realiza requerimiento sobre un fallo de la herramienta SIEM QRADAR respecto a la autenticación del AD, se da todo el acompañamiento al proveedor.</t>
  </si>
  <si>
    <t>Versión aprobada del PETI (versión 1.3): 
Drive: https://drive.google.com/drive/folders/1unNKMHB9J5haZ7hy9wLmMr9WyOAdhhm5
Contratos  Publicados  y publicados en el portal del SECOP II      https://community.secop.gov.co/Public/Tendering/ContractNoticeManagement/Index?currentLanguage=es-CO&amp;Page=login&amp;Country=CO&amp;SkinName=CCE                                Evaluación Definitiva del área técnica para el proceso de selección abreviada No. SDA-SAM-20191374                                 Informe SANDBOX agosto 2019 Reporte de Casos Mesa de Servicios                                    Reporte sobre alertamiento SIEM  QRADAR</t>
  </si>
  <si>
    <t>Contratos adjudicados y publicados en el portal del SECOP II
* Contrato 20191284
* Contrato  20191241
* Reporte 3Er-trimestre Mesa
* Reporte de Monitoreo de Servicios Para el 3er
* Contrato SDA-CPS-20191377
Drive: https://drive.google.com/drive/folders/1unNKMHB9J5haZ7hy9wLmMr9WyOAdhhm5</t>
  </si>
  <si>
    <t>• Identificación de tres nuevos datasets datos abiertos (Senderos de Interpretación Ambiental, Aulas Ambientales, Zona de manejo y preservación ambiental)
• Actualización en la plataforma Distrital datasets:       
      - Localización del Inventario de Vallas de Bogotá Agosto
• Monitoreo en la plataforma Distrital y Nacional de los siguientes datos abiertos: 
-Localización del Inventario de Vallas de Bogotá:                  | Visitas: 456
-Vulnerabilidad Calidad del Agua | Visitas:  18 
-Vulnerabilidad Degradación del Suelo | Visitas:  13 
-Vulnerabilidad Poblacional | Visitas:  13
-Vulnerabilidad Regulación Hídrica | Visitas:  12 
-Sitios de disposición final de RCD | Visitas:  17
-Generador de Respel Hospitalario | Visitas:  13
-Generador de Respel Industrial | Visitas:  9  
- Generador de Residuos de Construcción y Demolición | 13
-Áreas Compatibles con Minería | Visitas:  26
-Zonificación Reserva Thomas Van der Hammen | Visitas:  24  
-Zonificación Reserva Protectora Bosque Oriental de Bogotá | Visitas:  15
- Concentración de Material Particulado {PM10}:                   | Visitas:  147
- Concentración de Material Particulado {PM2.5}:                  | Visitas:  168
- Ubicación Ronda Hidraúlica | Visitas:  64  
-Ubicación Áreas Protegidas POT | Visitas:  74   
-RFPP Cuenca Alta del Río Bogotá | Visitas:  60   
-Registro de Activos de Información:                                      | Visitas: 208
-Localización Parques Ecológicos Distritales: | Visitas:  84  
-Localización de las Estaciones Calidad del Aire en Bogotá | Visitas:  178  
-Índice de información Clasificada y Reservada | Visitas:  138   
-Humedales (área) | Visitas:  32  
-Delimitación Corredor Ecológico Ronda: | Visitas:  145 
-Cobertura vegetal en humedales: | Visitas:  27  |
-Caminatas Ecológicas: | Visitas:  17 
• Se publicó toda la información solicitada por las dependencias: relacionada con la ley 1712 de transparencia y acceso a la información.</t>
  </si>
  <si>
    <r>
      <rPr>
        <b/>
        <sz val="8"/>
        <rFont val="Arial"/>
        <family val="2"/>
      </rPr>
      <t>FOREST:</t>
    </r>
    <r>
      <rPr>
        <sz val="8"/>
        <rFont val="Arial"/>
        <family val="2"/>
      </rPr>
      <t xml:space="preserve"> *En la ventanilla virtual, se implementó la pre-validación de creación de tercero para evitar doble creación y errores. *Desarrollo y puesta en producción de los siguientes procesos: Evaluación de estudios y/o informes de ruido realizados por laboratorios ambientales acreditados, Evaluación, Control y Seguimiento-ECS al acopio de llantas, gestión de llantas usadas y al aprovechamiento de grano de caucho en el DC. *Nuevo trámite en línea: ECS al acopio de llantas, gestión de llantas usadas y al aprovechamiento de grano de caucho en el DC.
</t>
    </r>
    <r>
      <rPr>
        <b/>
        <sz val="8"/>
        <rFont val="Arial"/>
        <family val="2"/>
      </rPr>
      <t>SISTEMA DE INFORMACION GEOGRÁFICA</t>
    </r>
    <r>
      <rPr>
        <sz val="8"/>
        <rFont val="Arial"/>
        <family val="2"/>
      </rPr>
      <t xml:space="preserve">; *Realización de correcciones y estabilización de los servicios del Visor Geográfico Ambiental en su nueva versión 2.0. *Actualización para correcta lectura de los servicios geográficos de la SDA, con las opciones de VACUM y REINDEX FREEZE. * Desarrollo de la estructura de base de datos, para el desarrollo de los módulos de Control y Seguimiento de Residuos de Construcción y Demolición – RCD, Residuos  Hospitalarios y Llantas, así como la actualización de los módulos de Atención a Emergencias Ambientales y Programas Institucionales de Gestión Ambiental - PIGA.
*Validación del funcionamiento de la herramienta </t>
    </r>
    <r>
      <rPr>
        <b/>
        <sz val="8"/>
        <rFont val="Arial"/>
        <family val="2"/>
      </rPr>
      <t>STORM</t>
    </r>
    <r>
      <rPr>
        <sz val="8"/>
        <rFont val="Arial"/>
        <family val="2"/>
      </rPr>
      <t xml:space="preserve"> en el diligenciamiento, cargue de documentos y monitoreo de la operación de la herramienta en los procedimientos relacionados con: Autorización de envió, procesamiento de informes enviados, envió de documentos electrónicos y generación de certificados. *Configuración del Protocolo de Transferencia de Hipertexto seguro https. 
</t>
    </r>
    <r>
      <rPr>
        <b/>
        <sz val="8"/>
        <rFont val="Arial"/>
        <family val="2"/>
      </rPr>
      <t>ONTRACK</t>
    </r>
    <r>
      <rPr>
        <sz val="8"/>
        <rFont val="Arial"/>
        <family val="2"/>
      </rPr>
      <t xml:space="preserve">: Parametrización para la integración entre los Sistemas de Información Ontrack y Forest del proceso Seguimiento y control a las fuentes fijas de emisión, y del Proceso Control ambiental a entidades generadoras de residuos hospitalarios. *Desarrollos para AGUAS SUBTERRANEAS - INSPECCIÓN DE UN POZO O ALJIBE. Actualización de formulario Fuentes Fijas y desarrollo del formulario Fuentes Móviles Autorregulación.
</t>
    </r>
  </si>
  <si>
    <t>Se continua con el  soporte y mantenimiento de las Base de Datos Oracle con la empresa Oracle de Colombia Ltda., para dar continuidad de las diferentes necesidades de la SDA en Base de datos
SIPSE: *Se realizó nuevo desarrollo para que el sistema en los estudios previos se logre manejar varias firmas al tiempo, para esto el sistema ahora convierte los estudios previos en pdf.
*Se realiza nueva mejora en el envío de correo electrónico por medio del sistema SIPSE, haciendo que este ahora envíe correos desde el nuevo correo electrónico del sistema y no por medio del web service del Sistema Forest. 
SI_CAPITAL: Se creó funcionalidad para generar archivos planos para la administración del inventario y para facilitar el cierre mensual del módulo de almacén. Se creó, verifico y se probó con el área de nómina, la generación del archivo plano de MI_PLANILLA. Se creó archivo plano para subir los datos de nómina al nuevo SW de la SECRETARIA DE HACIENDA, BOG DATA</t>
  </si>
  <si>
    <t>*Se realizó actualización del PETI 2017-2020 y logró aprobación de nueva versión por parte del Comité Institucional de Gestión y Desempeño.
*Se avanzó en la metodología y revisión de los procedimientos asociados al proceso de Arquitectura Empresarial de la SDA.
*Se adelantó la revisión de los siguientes procedimientos: Gestión de Capacidad, Gestión de ANS, Catálogo de Servicios, Gestión de proveedores.
*Se avanzó en la construcción de artefactos del Marco de Referencia de Arquitectura Empresarial-MRAE para cerrar brechas existentes en los dominios de Información, Sistemas de Información y Servicios Tecnológicos.
Se adelanta proceso contractual para adquirir la licencia, soporte y configuración de un antivirus ENDPOINT protection de nueva generación con sistema EDR para proteger contra amenazas los equipos informáticos (ENDPOINTS y servidores) de la SDA.
•Se obtiene y analiza el reporte del SANDBOX del mes de Agosto del 2019 en donde se evidencio 24 amenazas que fueron controladas y contenidas en la caja de Arena. 
•Se realizan las acciones de encapsulamiento y reconocimiento en la caja de arena y se toma las acciones de cuarentena y erradicación pertinente 
•Se realiza la atención por Mesa de Servicio de los eventos e incidentes y requerimientos de seguridad de la información reportados en el mes de agosto del 2019.   
•Se realiza requerimiento sobre un fallo de la herramienta SIEM QRADAR respecto a la autenticación del AD, se da todo el acompañamiento al proveedor.</t>
  </si>
  <si>
    <t>Mejorar la gestión tecnológica en la Entidad y por ende, en los servicios a los ciudadanos, mediante la adopción de estándares y buenas prácticas para la gestión de la información, a través de la actualización y estructuración de procedimientos de TI, diseño y mantenimiento de artefactos para el cierre de brechas para los dominio de Información Sistemas de Información y Servicios Tecnológicos.</t>
  </si>
  <si>
    <t>*Aprobación de Actualización del PETI.
**Revisión y actualización de procedimientos de Gestión de la Capacidad, Uso y apropiación de componentes  TI.
*Diseño y elaboración de artefactos del MRAE para los dominios de información, sistemas de información y servicios tecnológicos.</t>
  </si>
  <si>
    <t>Se desarrolló y se dispuso de un mecanismo de TI tipo simulador en el portal web que permite calcular: el Consumo de energía anual (Kwh), Costo energía ($/Kwh), Potencia calculada por consumo (Kwp), Número de paneles calculado, Potencia a instalar (Kwp), Producción de energía anual 1er año (Kwh), % Real de ahorro, Área requerida en M2 , Costo proyecto/Wp instalado ($/Wp),  Costo total proyectos ($), Producción energía FV  (Fotovoltaica) total 25 años (Kwh), Ahorros en 25 años (MMCOP), Punto de equilibrio (Retorno de inversión-Años), Consumo energía sin FV  en 25 años (Kwh), Costo energía sin FV en 25 años (MMCOP), Ambientales, Toneladas Co2 emitidas con energía convencional último año, Ton Co2 equivalente dejadas de emitir anualmente y el Equivalente en árboles adultos.
Lo anterior, dando cumplimiento de la ley 1712 de 2014 en lo referente a la publicación de los trámites y servicios que brinda la entidad con el objeto de adelantar acciones de racionalización o simplificación bajo los criterios de automatización, costos asociados, requisitos, entre otros.
Se monitorearon 25 Datos Abiertos, se identificaron 3 nuevos Datasets y se presentó un total 1.782 visitas en la plataforma Distrital de Datos Abiertos</t>
  </si>
  <si>
    <t>Permite al ciudadano simular una instalación fotovoltaica (Solar) para su vivienda o local a partir de unos datos proporcionados por el interesado, calculando lo que podría ahorrar en su factura eléctrica durante los próximos 25 años
Este servicio se venía ofreciendo a través de un aplicativo en excel por parte de la Subdirección de ecourbanismo y gestión ambiental empresarial donde el ciudadano tenía que ir hasta la sede principal. Ahora, simplemente tiene acceso en línea evitando el desplazamiento del ciudadano hasta la entidad a través del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</si>
</sst>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0.0000%"/>
  </numFmts>
  <fonts count="5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7"/>
      <name val="Calibri"/>
      <family val="2"/>
      <scheme val="minor"/>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b/>
      <sz val="9"/>
      <color theme="1"/>
      <name val="Arial"/>
      <family val="2"/>
    </font>
    <font>
      <sz val="10"/>
      <color theme="1"/>
      <name val="Arial"/>
      <family val="2"/>
    </font>
    <font>
      <sz val="11"/>
      <color rgb="FF000000"/>
      <name val="Arial"/>
      <family val="2"/>
    </font>
    <font>
      <sz val="10"/>
      <color rgb="FF000000"/>
      <name val="Calibri"/>
      <family val="2"/>
    </font>
    <font>
      <sz val="11"/>
      <name val="Calibri"/>
      <family val="2"/>
    </font>
    <font>
      <sz val="10"/>
      <name val="Calibri"/>
      <family val="2"/>
    </font>
    <font>
      <sz val="9"/>
      <name val="Calibri"/>
      <family val="2"/>
      <scheme val="minor"/>
    </font>
    <font>
      <sz val="8"/>
      <color rgb="FF000000"/>
      <name val="Arial"/>
      <family val="2"/>
    </font>
    <font>
      <u/>
      <sz val="11"/>
      <color theme="10"/>
      <name val="Calibri"/>
      <family val="2"/>
      <scheme val="minor"/>
    </font>
    <font>
      <u/>
      <sz val="1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29">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0" fontId="52" fillId="0" borderId="0" applyNumberFormat="0" applyFill="0" applyBorder="0" applyAlignment="0" applyProtection="0"/>
  </cellStyleXfs>
  <cellXfs count="515">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4" fillId="3" borderId="0" xfId="16" applyFill="1" applyAlignment="1">
      <alignment vertical="center"/>
    </xf>
    <xf numFmtId="174" fontId="25" fillId="3" borderId="1" xfId="3" applyNumberFormat="1" applyFont="1" applyFill="1" applyBorder="1" applyAlignment="1">
      <alignment horizontal="center" vertical="center"/>
    </xf>
    <xf numFmtId="174" fontId="25" fillId="3" borderId="5" xfId="0" applyNumberFormat="1" applyFont="1" applyFill="1" applyBorder="1" applyAlignment="1">
      <alignment horizontal="center"/>
    </xf>
    <xf numFmtId="37" fontId="19" fillId="3"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19" fillId="3" borderId="1" xfId="0" applyFont="1" applyFill="1" applyBorder="1" applyAlignment="1">
      <alignment horizontal="right" vertical="center"/>
    </xf>
    <xf numFmtId="174" fontId="25" fillId="3" borderId="1" xfId="0" applyNumberFormat="1" applyFont="1" applyFill="1" applyBorder="1" applyAlignment="1">
      <alignment horizontal="center" vertical="center"/>
    </xf>
    <xf numFmtId="3" fontId="18" fillId="3" borderId="1" xfId="10" applyNumberFormat="1" applyFont="1" applyFill="1" applyBorder="1" applyAlignment="1">
      <alignment horizontal="center" vertical="center" wrapText="1"/>
    </xf>
    <xf numFmtId="3" fontId="18" fillId="3" borderId="5" xfId="10" applyNumberFormat="1" applyFont="1" applyFill="1" applyBorder="1" applyAlignment="1">
      <alignment horizontal="center" vertical="center" wrapText="1"/>
    </xf>
    <xf numFmtId="174" fontId="25" fillId="3" borderId="1" xfId="0" applyNumberFormat="1" applyFont="1" applyFill="1" applyBorder="1" applyAlignment="1">
      <alignment horizontal="center"/>
    </xf>
    <xf numFmtId="0" fontId="27" fillId="0" borderId="0" xfId="0" applyFont="1" applyFill="1" applyAlignment="1">
      <alignment horizontal="center" vertical="center"/>
    </xf>
    <xf numFmtId="0" fontId="5" fillId="3" borderId="0" xfId="0" applyFont="1" applyFill="1" applyBorder="1" applyAlignment="1">
      <alignment horizontal="center" vertical="center" wrapText="1"/>
    </xf>
    <xf numFmtId="0" fontId="28" fillId="3" borderId="0" xfId="0" applyFont="1" applyFill="1" applyBorder="1"/>
    <xf numFmtId="174" fontId="25" fillId="3" borderId="5" xfId="3" applyNumberFormat="1" applyFont="1" applyFill="1" applyBorder="1" applyAlignment="1">
      <alignment horizontal="center" vertical="center"/>
    </xf>
    <xf numFmtId="174" fontId="25" fillId="3" borderId="4" xfId="0" applyNumberFormat="1" applyFont="1" applyFill="1" applyBorder="1" applyAlignment="1">
      <alignment horizontal="center"/>
    </xf>
    <xf numFmtId="0" fontId="0" fillId="4" borderId="0" xfId="0" applyFill="1"/>
    <xf numFmtId="0" fontId="0" fillId="5" borderId="0" xfId="0" applyFill="1"/>
    <xf numFmtId="0" fontId="30" fillId="3" borderId="0" xfId="16" applyFont="1" applyFill="1" applyBorder="1" applyProtection="1">
      <protection locked="0"/>
    </xf>
    <xf numFmtId="0" fontId="0" fillId="3" borderId="0" xfId="0" applyFill="1" applyBorder="1"/>
    <xf numFmtId="0" fontId="31" fillId="3" borderId="0" xfId="16" applyFont="1" applyFill="1" applyBorder="1" applyAlignment="1" applyProtection="1">
      <alignment horizontal="center"/>
      <protection locked="0"/>
    </xf>
    <xf numFmtId="0" fontId="32" fillId="3" borderId="0" xfId="16" applyFont="1" applyFill="1" applyBorder="1" applyProtection="1">
      <protection locked="0"/>
    </xf>
    <xf numFmtId="170" fontId="3" fillId="0" borderId="2"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4" fontId="33" fillId="0" borderId="5" xfId="0" applyNumberFormat="1" applyFont="1" applyFill="1" applyBorder="1" applyAlignment="1">
      <alignment horizontal="center" vertical="center" wrapText="1"/>
    </xf>
    <xf numFmtId="170" fontId="33" fillId="0" borderId="1" xfId="0" applyNumberFormat="1" applyFont="1" applyFill="1" applyBorder="1" applyAlignment="1">
      <alignment horizontal="center" vertical="center"/>
    </xf>
    <xf numFmtId="1" fontId="33" fillId="0" borderId="1" xfId="0" applyNumberFormat="1" applyFont="1" applyFill="1" applyBorder="1" applyAlignment="1">
      <alignment horizontal="center" vertical="center" wrapText="1"/>
    </xf>
    <xf numFmtId="1" fontId="33" fillId="0" borderId="5" xfId="0" applyNumberFormat="1" applyFont="1" applyFill="1" applyBorder="1" applyAlignment="1">
      <alignment horizontal="center" vertical="center" wrapText="1"/>
    </xf>
    <xf numFmtId="0" fontId="34" fillId="0" borderId="0" xfId="0" applyFont="1" applyFill="1"/>
    <xf numFmtId="0" fontId="36"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15" fillId="5" borderId="4" xfId="16" applyFont="1" applyFill="1" applyBorder="1" applyAlignment="1">
      <alignment horizontal="center" vertical="center" textRotation="90" wrapText="1"/>
    </xf>
    <xf numFmtId="171" fontId="24" fillId="5" borderId="5" xfId="0" applyNumberFormat="1" applyFont="1" applyFill="1" applyBorder="1" applyAlignment="1">
      <alignment vertical="center"/>
    </xf>
    <xf numFmtId="171" fontId="24" fillId="5" borderId="3" xfId="0" applyNumberFormat="1" applyFont="1" applyFill="1" applyBorder="1" applyAlignment="1">
      <alignment vertical="center"/>
    </xf>
    <xf numFmtId="171" fontId="24" fillId="6" borderId="1" xfId="0" applyNumberFormat="1" applyFont="1" applyFill="1" applyBorder="1" applyAlignment="1">
      <alignment vertical="center"/>
    </xf>
    <xf numFmtId="171" fontId="24" fillId="6" borderId="4" xfId="0" applyNumberFormat="1" applyFont="1" applyFill="1" applyBorder="1" applyAlignment="1">
      <alignment vertical="center"/>
    </xf>
    <xf numFmtId="171" fontId="16" fillId="0" borderId="4" xfId="0" applyNumberFormat="1" applyFont="1" applyFill="1" applyBorder="1" applyAlignment="1">
      <alignment horizontal="center" vertical="center"/>
    </xf>
    <xf numFmtId="0" fontId="15" fillId="5" borderId="4" xfId="19" applyFont="1" applyFill="1" applyBorder="1" applyAlignment="1">
      <alignment horizontal="center" vertical="center" wrapText="1"/>
    </xf>
    <xf numFmtId="0" fontId="15" fillId="5" borderId="4" xfId="19" applyFont="1" applyFill="1" applyBorder="1" applyAlignment="1">
      <alignment horizontal="center" vertical="center"/>
    </xf>
    <xf numFmtId="0" fontId="15" fillId="5" borderId="12" xfId="19" applyFont="1" applyFill="1" applyBorder="1" applyAlignment="1">
      <alignment horizontal="center" vertical="center" wrapText="1"/>
    </xf>
    <xf numFmtId="0" fontId="15" fillId="5" borderId="39" xfId="19" applyFont="1" applyFill="1" applyBorder="1" applyAlignment="1">
      <alignment horizontal="center" vertical="center" wrapText="1"/>
    </xf>
    <xf numFmtId="0" fontId="21" fillId="5" borderId="5" xfId="19" applyFont="1" applyFill="1" applyBorder="1" applyAlignment="1">
      <alignment horizontal="left" vertical="center" wrapText="1"/>
    </xf>
    <xf numFmtId="0" fontId="21" fillId="5" borderId="4" xfId="19" applyFont="1" applyFill="1" applyBorder="1" applyAlignment="1">
      <alignment horizontal="left" vertical="center" wrapText="1"/>
    </xf>
    <xf numFmtId="0" fontId="21" fillId="5" borderId="56" xfId="19" applyFont="1" applyFill="1" applyBorder="1" applyAlignment="1">
      <alignment horizontal="left" vertical="center" wrapText="1"/>
    </xf>
    <xf numFmtId="0" fontId="21" fillId="5" borderId="58" xfId="19" applyFont="1" applyFill="1" applyBorder="1" applyAlignment="1">
      <alignment horizontal="left" vertical="center" wrapText="1"/>
    </xf>
    <xf numFmtId="0" fontId="21" fillId="6" borderId="57" xfId="19" applyFont="1" applyFill="1" applyBorder="1" applyAlignment="1">
      <alignment horizontal="left" vertical="center" wrapText="1"/>
    </xf>
    <xf numFmtId="0" fontId="21" fillId="6" borderId="1" xfId="19" applyFont="1" applyFill="1" applyBorder="1" applyAlignment="1">
      <alignment horizontal="left" vertical="center" wrapText="1"/>
    </xf>
    <xf numFmtId="0" fontId="29" fillId="0" borderId="0" xfId="0" applyFont="1" applyFill="1"/>
    <xf numFmtId="0" fontId="0" fillId="0" borderId="1" xfId="0" applyFill="1" applyBorder="1" applyAlignment="1">
      <alignment horizontal="center" vertical="center"/>
    </xf>
    <xf numFmtId="0" fontId="29" fillId="7" borderId="1" xfId="0" applyFont="1" applyFill="1" applyBorder="1" applyAlignment="1">
      <alignment horizontal="center" vertical="center"/>
    </xf>
    <xf numFmtId="0" fontId="41"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9"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21" applyFont="1" applyBorder="1" applyAlignment="1">
      <alignment horizontal="center" vertical="center"/>
    </xf>
    <xf numFmtId="10" fontId="7" fillId="0" borderId="3" xfId="21" applyNumberFormat="1" applyFont="1" applyBorder="1" applyAlignment="1">
      <alignment horizontal="center" vertical="center"/>
    </xf>
    <xf numFmtId="9" fontId="28" fillId="0" borderId="1" xfId="24" applyFont="1" applyFill="1" applyBorder="1" applyAlignment="1">
      <alignment horizontal="center" vertical="center"/>
    </xf>
    <xf numFmtId="9" fontId="7" fillId="0" borderId="1" xfId="24" applyFont="1" applyBorder="1" applyAlignment="1">
      <alignment horizontal="center" vertical="center"/>
    </xf>
    <xf numFmtId="9" fontId="7" fillId="3" borderId="1" xfId="24" applyFont="1" applyFill="1" applyBorder="1" applyAlignment="1">
      <alignment horizontal="center" vertical="center"/>
    </xf>
    <xf numFmtId="9" fontId="7" fillId="0" borderId="1" xfId="24" applyFont="1" applyFill="1" applyBorder="1" applyAlignment="1">
      <alignment horizontal="center" vertical="center"/>
    </xf>
    <xf numFmtId="9" fontId="7" fillId="0" borderId="1" xfId="24" applyFont="1" applyFill="1" applyBorder="1" applyAlignment="1" applyProtection="1">
      <alignment horizontal="center" vertical="center"/>
      <protection locked="0"/>
    </xf>
    <xf numFmtId="10" fontId="7" fillId="0" borderId="3" xfId="24" applyNumberFormat="1" applyFont="1" applyBorder="1" applyAlignment="1">
      <alignment vertical="center"/>
    </xf>
    <xf numFmtId="9" fontId="18" fillId="3" borderId="5" xfId="24" applyFont="1" applyFill="1" applyBorder="1" applyAlignment="1">
      <alignment horizontal="center" vertical="center" wrapText="1"/>
    </xf>
    <xf numFmtId="37" fontId="18" fillId="3" borderId="1" xfId="10" applyNumberFormat="1" applyFont="1" applyFill="1" applyBorder="1" applyAlignment="1">
      <alignment horizontal="center" vertical="center"/>
    </xf>
    <xf numFmtId="0" fontId="18" fillId="8" borderId="1" xfId="0" applyFont="1" applyFill="1" applyBorder="1" applyAlignment="1">
      <alignment horizontal="center" vertical="center"/>
    </xf>
    <xf numFmtId="37" fontId="18" fillId="3" borderId="4" xfId="10" applyNumberFormat="1" applyFont="1" applyFill="1" applyBorder="1" applyAlignment="1">
      <alignment horizontal="center" vertical="center"/>
    </xf>
    <xf numFmtId="3" fontId="18" fillId="0" borderId="5" xfId="10" applyNumberFormat="1" applyFont="1" applyFill="1" applyBorder="1" applyAlignment="1">
      <alignment horizontal="center" vertical="center" wrapText="1"/>
    </xf>
    <xf numFmtId="9" fontId="43" fillId="0" borderId="5" xfId="24" applyFont="1" applyFill="1" applyBorder="1" applyAlignment="1">
      <alignment horizontal="center" vertical="center" wrapText="1"/>
    </xf>
    <xf numFmtId="9" fontId="18" fillId="0" borderId="5" xfId="24" applyFont="1" applyFill="1" applyBorder="1" applyAlignment="1">
      <alignment horizontal="center" vertical="center" wrapText="1"/>
    </xf>
    <xf numFmtId="174" fontId="43" fillId="0" borderId="1" xfId="5" applyNumberFormat="1" applyFont="1" applyFill="1" applyBorder="1" applyAlignment="1">
      <alignment horizontal="center" vertical="center"/>
    </xf>
    <xf numFmtId="4" fontId="18" fillId="3" borderId="1" xfId="10" applyNumberFormat="1" applyFont="1" applyFill="1" applyBorder="1" applyAlignment="1">
      <alignment horizontal="center" vertical="center"/>
    </xf>
    <xf numFmtId="174" fontId="43" fillId="0" borderId="8" xfId="5" applyNumberFormat="1" applyFont="1" applyFill="1" applyBorder="1" applyAlignment="1">
      <alignment horizontal="center" vertical="center"/>
    </xf>
    <xf numFmtId="3" fontId="18" fillId="3" borderId="1" xfId="10" applyNumberFormat="1" applyFont="1" applyFill="1" applyBorder="1" applyAlignment="1">
      <alignment horizontal="center" vertical="center"/>
    </xf>
    <xf numFmtId="3" fontId="18" fillId="0" borderId="1" xfId="10" applyNumberFormat="1" applyFont="1" applyFill="1" applyBorder="1" applyAlignment="1">
      <alignment horizontal="center" vertical="center"/>
    </xf>
    <xf numFmtId="3" fontId="43" fillId="0" borderId="1" xfId="5" applyNumberFormat="1" applyFont="1" applyFill="1" applyBorder="1" applyAlignment="1">
      <alignment horizontal="center" vertical="center"/>
    </xf>
    <xf numFmtId="0" fontId="43" fillId="0" borderId="1" xfId="0" applyFont="1" applyFill="1" applyBorder="1" applyAlignment="1">
      <alignment horizontal="center" vertical="center"/>
    </xf>
    <xf numFmtId="0" fontId="43" fillId="8"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right" vertical="center"/>
    </xf>
    <xf numFmtId="3" fontId="43" fillId="0" borderId="1" xfId="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174" fontId="43" fillId="0" borderId="1" xfId="5" applyNumberFormat="1" applyFont="1" applyFill="1" applyBorder="1" applyAlignment="1" applyProtection="1">
      <alignment horizontal="center" vertical="center"/>
      <protection locked="0"/>
    </xf>
    <xf numFmtId="4" fontId="18" fillId="3" borderId="1" xfId="10" applyNumberFormat="1" applyFont="1" applyFill="1" applyBorder="1" applyAlignment="1">
      <alignment horizontal="center" vertical="center" wrapText="1"/>
    </xf>
    <xf numFmtId="10" fontId="18" fillId="3" borderId="1" xfId="24" applyNumberFormat="1" applyFont="1" applyFill="1" applyBorder="1" applyAlignment="1">
      <alignment horizontal="center" vertical="center" wrapText="1"/>
    </xf>
    <xf numFmtId="9" fontId="18" fillId="3" borderId="1" xfId="24" applyFont="1" applyFill="1" applyBorder="1" applyAlignment="1">
      <alignment horizontal="center" vertical="center" wrapText="1"/>
    </xf>
    <xf numFmtId="4" fontId="18" fillId="3" borderId="4" xfId="10" applyNumberFormat="1" applyFont="1" applyFill="1" applyBorder="1" applyAlignment="1">
      <alignment horizontal="center" vertical="center"/>
    </xf>
    <xf numFmtId="3" fontId="18" fillId="3" borderId="4" xfId="10" applyNumberFormat="1" applyFont="1" applyFill="1" applyBorder="1" applyAlignment="1">
      <alignment horizontal="center" vertical="center"/>
    </xf>
    <xf numFmtId="37" fontId="19" fillId="3" borderId="4" xfId="10" applyNumberFormat="1" applyFont="1" applyFill="1" applyBorder="1" applyAlignment="1">
      <alignment horizontal="center" vertical="center"/>
    </xf>
    <xf numFmtId="10" fontId="18" fillId="3" borderId="5" xfId="24" applyNumberFormat="1" applyFont="1" applyFill="1" applyBorder="1" applyAlignment="1">
      <alignment horizontal="center" vertical="center" wrapText="1"/>
    </xf>
    <xf numFmtId="171" fontId="18" fillId="8" borderId="1" xfId="0" applyNumberFormat="1" applyFont="1" applyFill="1" applyBorder="1" applyAlignment="1">
      <alignment horizontal="center" vertical="center"/>
    </xf>
    <xf numFmtId="174" fontId="43" fillId="8" borderId="1" xfId="5"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4" fontId="43" fillId="3" borderId="5" xfId="10" applyNumberFormat="1" applyFont="1" applyFill="1" applyBorder="1" applyAlignment="1">
      <alignment horizontal="center" vertical="center" wrapText="1"/>
    </xf>
    <xf numFmtId="3" fontId="43" fillId="3" borderId="1" xfId="0" applyNumberFormat="1" applyFont="1" applyFill="1" applyBorder="1" applyAlignment="1">
      <alignment horizontal="center" vertical="center" wrapText="1"/>
    </xf>
    <xf numFmtId="4" fontId="18" fillId="0" borderId="1" xfId="10" applyNumberFormat="1" applyFont="1" applyFill="1" applyBorder="1" applyAlignment="1">
      <alignment horizontal="center" vertical="center"/>
    </xf>
    <xf numFmtId="3" fontId="43" fillId="8" borderId="1" xfId="10" applyNumberFormat="1" applyFont="1" applyFill="1" applyBorder="1" applyAlignment="1">
      <alignment horizontal="center" vertical="center" wrapText="1"/>
    </xf>
    <xf numFmtId="0" fontId="18" fillId="8" borderId="5" xfId="0" applyFont="1" applyFill="1" applyBorder="1" applyAlignment="1">
      <alignment horizontal="center" vertical="center"/>
    </xf>
    <xf numFmtId="9" fontId="18" fillId="0" borderId="5" xfId="24" applyNumberFormat="1" applyFont="1" applyFill="1" applyBorder="1" applyAlignment="1">
      <alignment horizontal="center" vertical="center"/>
    </xf>
    <xf numFmtId="3" fontId="43" fillId="8" borderId="1" xfId="0" applyNumberFormat="1" applyFont="1" applyFill="1" applyBorder="1" applyAlignment="1">
      <alignment horizontal="center" vertical="center" wrapText="1"/>
    </xf>
    <xf numFmtId="174" fontId="18" fillId="8" borderId="1" xfId="5" applyNumberFormat="1" applyFont="1" applyFill="1" applyBorder="1" applyAlignment="1">
      <alignment horizontal="center" vertical="center"/>
    </xf>
    <xf numFmtId="175" fontId="18" fillId="0" borderId="1" xfId="4" applyNumberFormat="1" applyFont="1" applyFill="1" applyBorder="1" applyAlignment="1">
      <alignment horizontal="center" vertical="center"/>
    </xf>
    <xf numFmtId="10" fontId="43" fillId="0" borderId="5" xfId="24" applyNumberFormat="1" applyFont="1" applyFill="1" applyBorder="1" applyAlignment="1">
      <alignment horizontal="center" vertical="center" wrapText="1"/>
    </xf>
    <xf numFmtId="171" fontId="18" fillId="0" borderId="5" xfId="24" applyNumberFormat="1" applyFont="1" applyFill="1" applyBorder="1" applyAlignment="1">
      <alignment horizontal="center" vertical="center" wrapText="1"/>
    </xf>
    <xf numFmtId="10" fontId="18" fillId="0" borderId="5" xfId="24"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43" fillId="0" borderId="1" xfId="0" applyNumberFormat="1" applyFont="1" applyFill="1" applyBorder="1" applyAlignment="1">
      <alignment horizontal="center" vertical="center" wrapText="1"/>
    </xf>
    <xf numFmtId="4" fontId="18" fillId="8" borderId="1" xfId="0" applyNumberFormat="1" applyFont="1" applyFill="1" applyBorder="1" applyAlignment="1">
      <alignment horizontal="center" vertical="center"/>
    </xf>
    <xf numFmtId="10" fontId="18" fillId="8" borderId="5" xfId="24" applyNumberFormat="1" applyFont="1" applyFill="1" applyBorder="1" applyAlignment="1">
      <alignment horizontal="center" vertical="center"/>
    </xf>
    <xf numFmtId="10" fontId="18" fillId="0" borderId="5" xfId="24" applyNumberFormat="1" applyFont="1" applyFill="1" applyBorder="1" applyAlignment="1">
      <alignment horizontal="center" vertical="center"/>
    </xf>
    <xf numFmtId="174" fontId="18" fillId="0" borderId="1" xfId="5" applyNumberFormat="1" applyFont="1" applyFill="1" applyBorder="1" applyAlignment="1">
      <alignment horizontal="center" vertical="center"/>
    </xf>
    <xf numFmtId="10" fontId="18" fillId="0" borderId="1" xfId="24" applyNumberFormat="1" applyFont="1" applyFill="1" applyBorder="1" applyAlignment="1">
      <alignment horizontal="center" vertical="center" wrapText="1"/>
    </xf>
    <xf numFmtId="171" fontId="18" fillId="3" borderId="1" xfId="24" applyNumberFormat="1" applyFont="1" applyFill="1" applyBorder="1" applyAlignment="1">
      <alignment horizontal="center" vertical="center" wrapText="1"/>
    </xf>
    <xf numFmtId="3" fontId="20" fillId="0" borderId="5" xfId="10" applyNumberFormat="1" applyFont="1" applyFill="1" applyBorder="1" applyAlignment="1">
      <alignment horizontal="center" vertical="center" wrapText="1"/>
    </xf>
    <xf numFmtId="10" fontId="43" fillId="3" borderId="7" xfId="24" applyNumberFormat="1" applyFont="1" applyFill="1" applyBorder="1" applyAlignment="1">
      <alignment horizontal="center" vertical="center"/>
    </xf>
    <xf numFmtId="10" fontId="44" fillId="0" borderId="1" xfId="24" applyNumberFormat="1" applyFont="1" applyFill="1" applyBorder="1" applyAlignment="1">
      <alignment horizontal="center" vertical="center"/>
    </xf>
    <xf numFmtId="10" fontId="43" fillId="3" borderId="4" xfId="24" applyNumberFormat="1" applyFont="1" applyFill="1" applyBorder="1" applyAlignment="1">
      <alignment horizontal="center" vertical="center"/>
    </xf>
    <xf numFmtId="10" fontId="44" fillId="0" borderId="4" xfId="24" applyNumberFormat="1" applyFont="1" applyFill="1" applyBorder="1" applyAlignment="1">
      <alignment horizontal="center" vertical="center"/>
    </xf>
    <xf numFmtId="10" fontId="44" fillId="0" borderId="50" xfId="24" applyNumberFormat="1" applyFont="1" applyFill="1" applyBorder="1" applyAlignment="1">
      <alignment horizontal="center" vertical="center"/>
    </xf>
    <xf numFmtId="174" fontId="25" fillId="3" borderId="4" xfId="0" applyNumberFormat="1" applyFont="1" applyFill="1" applyBorder="1" applyAlignment="1">
      <alignment horizontal="center" vertical="center"/>
    </xf>
    <xf numFmtId="0" fontId="15" fillId="5" borderId="2" xfId="16" applyFont="1" applyFill="1" applyBorder="1" applyAlignment="1">
      <alignment horizontal="center" vertical="center" textRotation="90" wrapText="1"/>
    </xf>
    <xf numFmtId="9" fontId="2" fillId="5" borderId="39" xfId="21" applyFont="1" applyFill="1" applyBorder="1" applyAlignment="1">
      <alignment horizontal="center" vertical="center" wrapText="1"/>
    </xf>
    <xf numFmtId="9" fontId="0" fillId="0" borderId="5" xfId="21" applyFont="1" applyFill="1" applyBorder="1" applyAlignment="1">
      <alignment horizontal="center" vertical="center" wrapText="1"/>
    </xf>
    <xf numFmtId="41" fontId="0" fillId="0" borderId="5" xfId="27" applyFont="1" applyFill="1" applyBorder="1" applyAlignment="1">
      <alignment horizontal="center" vertical="center" wrapText="1"/>
    </xf>
    <xf numFmtId="9" fontId="18" fillId="3" borderId="1" xfId="21" applyFont="1" applyFill="1" applyBorder="1" applyAlignment="1">
      <alignment horizontal="center" vertical="center"/>
    </xf>
    <xf numFmtId="171" fontId="43" fillId="3" borderId="5" xfId="21" applyNumberFormat="1" applyFont="1" applyFill="1" applyBorder="1" applyAlignment="1">
      <alignment horizontal="center" vertical="center" wrapText="1"/>
    </xf>
    <xf numFmtId="171" fontId="24" fillId="5" borderId="1" xfId="0" applyNumberFormat="1" applyFont="1" applyFill="1" applyBorder="1" applyAlignment="1">
      <alignment vertical="center"/>
    </xf>
    <xf numFmtId="9" fontId="0" fillId="0" borderId="1" xfId="21" applyFont="1" applyFill="1" applyBorder="1" applyAlignment="1">
      <alignment horizontal="center" vertical="center" wrapText="1"/>
    </xf>
    <xf numFmtId="41" fontId="0" fillId="0" borderId="1" xfId="27" applyFont="1" applyFill="1" applyBorder="1" applyAlignment="1">
      <alignment horizontal="center" vertical="center" wrapText="1"/>
    </xf>
    <xf numFmtId="171" fontId="38" fillId="6" borderId="1" xfId="0" applyNumberFormat="1" applyFont="1" applyFill="1" applyBorder="1" applyAlignment="1">
      <alignment vertical="center" wrapText="1"/>
    </xf>
    <xf numFmtId="171" fontId="0" fillId="0" borderId="1" xfId="21" applyNumberFormat="1" applyFont="1" applyFill="1" applyBorder="1" applyAlignment="1">
      <alignment horizontal="center" vertical="center" wrapText="1"/>
    </xf>
    <xf numFmtId="41" fontId="21" fillId="5" borderId="5" xfId="27" applyFont="1" applyFill="1" applyBorder="1" applyAlignment="1">
      <alignment horizontal="left" vertical="center" wrapText="1"/>
    </xf>
    <xf numFmtId="41" fontId="21" fillId="6" borderId="1" xfId="27" applyFont="1" applyFill="1" applyBorder="1" applyAlignment="1">
      <alignment horizontal="left" vertical="center" wrapText="1"/>
    </xf>
    <xf numFmtId="41" fontId="21" fillId="5" borderId="4" xfId="27" applyFont="1" applyFill="1" applyBorder="1" applyAlignment="1">
      <alignment horizontal="left" vertical="center" wrapText="1"/>
    </xf>
    <xf numFmtId="10" fontId="25" fillId="3" borderId="5" xfId="21" applyNumberFormat="1" applyFont="1" applyFill="1" applyBorder="1" applyAlignment="1">
      <alignment horizontal="center" vertical="center"/>
    </xf>
    <xf numFmtId="176" fontId="18" fillId="8" borderId="1" xfId="21" applyNumberFormat="1" applyFont="1" applyFill="1" applyBorder="1" applyAlignment="1">
      <alignment horizontal="center" vertical="center"/>
    </xf>
    <xf numFmtId="10" fontId="17" fillId="0" borderId="5" xfId="21" applyNumberFormat="1" applyFont="1" applyFill="1" applyBorder="1" applyAlignment="1">
      <alignment horizontal="center" vertical="center" wrapText="1"/>
    </xf>
    <xf numFmtId="10" fontId="17" fillId="0" borderId="1" xfId="21"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10" fontId="18" fillId="8" borderId="1" xfId="0" applyNumberFormat="1" applyFont="1" applyFill="1" applyBorder="1" applyAlignment="1">
      <alignment horizontal="center" vertical="center"/>
    </xf>
    <xf numFmtId="9" fontId="7" fillId="0" borderId="3" xfId="21" applyFont="1" applyFill="1" applyBorder="1" applyAlignment="1">
      <alignment horizontal="center" vertical="center"/>
    </xf>
    <xf numFmtId="10" fontId="44" fillId="8" borderId="5" xfId="24" applyNumberFormat="1" applyFont="1" applyFill="1" applyBorder="1" applyAlignment="1">
      <alignment horizontal="center" vertical="center"/>
    </xf>
    <xf numFmtId="0" fontId="50" fillId="8" borderId="5" xfId="0" applyFont="1" applyFill="1" applyBorder="1" applyAlignment="1"/>
    <xf numFmtId="41" fontId="0" fillId="0" borderId="4" xfId="27"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1" fontId="33" fillId="0" borderId="4" xfId="0" applyNumberFormat="1" applyFont="1" applyFill="1" applyBorder="1" applyAlignment="1">
      <alignment horizontal="center" vertical="center" wrapText="1"/>
    </xf>
    <xf numFmtId="170" fontId="3" fillId="0" borderId="5" xfId="0" applyNumberFormat="1"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70" fontId="33" fillId="0" borderId="4" xfId="0" applyNumberFormat="1" applyFont="1" applyFill="1" applyBorder="1" applyAlignment="1">
      <alignment horizontal="center" vertical="center"/>
    </xf>
    <xf numFmtId="171" fontId="38" fillId="5" borderId="5" xfId="0" applyNumberFormat="1" applyFont="1" applyFill="1" applyBorder="1" applyAlignment="1">
      <alignment vertical="center"/>
    </xf>
    <xf numFmtId="0" fontId="46" fillId="0" borderId="66" xfId="0" applyFont="1" applyFill="1" applyBorder="1" applyAlignment="1">
      <alignment horizontal="left" vertical="top" wrapText="1"/>
    </xf>
    <xf numFmtId="37" fontId="19" fillId="0" borderId="1" xfId="10" applyNumberFormat="1" applyFont="1" applyFill="1" applyBorder="1" applyAlignment="1">
      <alignment horizontal="center" vertical="center"/>
    </xf>
    <xf numFmtId="4" fontId="18" fillId="0" borderId="4" xfId="10" applyNumberFormat="1" applyFont="1" applyFill="1" applyBorder="1" applyAlignment="1">
      <alignment horizontal="center" vertical="center"/>
    </xf>
    <xf numFmtId="0" fontId="25" fillId="8" borderId="1" xfId="0" applyFont="1" applyFill="1" applyBorder="1" applyAlignment="1">
      <alignment horizontal="center" vertical="center"/>
    </xf>
    <xf numFmtId="10" fontId="7" fillId="0" borderId="3" xfId="21" applyNumberFormat="1" applyFont="1" applyFill="1" applyBorder="1" applyAlignment="1">
      <alignment horizontal="center" vertical="center"/>
    </xf>
    <xf numFmtId="10" fontId="18" fillId="3" borderId="1" xfId="21" applyNumberFormat="1" applyFont="1" applyFill="1" applyBorder="1" applyAlignment="1">
      <alignment horizontal="center" vertical="center" wrapText="1"/>
    </xf>
    <xf numFmtId="9" fontId="18" fillId="3" borderId="1" xfId="21" applyFont="1" applyFill="1" applyBorder="1" applyAlignment="1">
      <alignment horizontal="center" vertical="center" wrapText="1"/>
    </xf>
    <xf numFmtId="3" fontId="5" fillId="0" borderId="0" xfId="0" applyNumberFormat="1" applyFont="1" applyFill="1" applyAlignment="1">
      <alignment horizontal="center"/>
    </xf>
    <xf numFmtId="0" fontId="12" fillId="0" borderId="0" xfId="0" applyFont="1" applyFill="1" applyAlignment="1">
      <alignment horizontal="center"/>
    </xf>
    <xf numFmtId="10" fontId="16" fillId="0" borderId="1" xfId="16" applyNumberFormat="1" applyFont="1" applyFill="1" applyBorder="1" applyAlignment="1">
      <alignment horizontal="center" vertical="center" wrapText="1"/>
    </xf>
    <xf numFmtId="10" fontId="16" fillId="0" borderId="4" xfId="16" applyNumberFormat="1" applyFont="1" applyFill="1" applyBorder="1" applyAlignment="1">
      <alignment horizontal="center" vertical="center" wrapText="1"/>
    </xf>
    <xf numFmtId="0" fontId="46" fillId="0" borderId="66" xfId="0" applyFont="1" applyFill="1" applyBorder="1" applyAlignment="1">
      <alignment horizontal="left" vertical="center" wrapText="1"/>
    </xf>
    <xf numFmtId="0" fontId="52" fillId="0" borderId="66" xfId="28" applyFill="1" applyBorder="1" applyAlignment="1">
      <alignment horizontal="left" vertical="center" wrapText="1"/>
    </xf>
    <xf numFmtId="0" fontId="16" fillId="5" borderId="1" xfId="0" applyFont="1" applyFill="1" applyBorder="1" applyAlignment="1" applyProtection="1">
      <alignment horizontal="left" vertical="top" wrapText="1"/>
      <protection locked="0"/>
    </xf>
    <xf numFmtId="0" fontId="18" fillId="8" borderId="1" xfId="0" applyFont="1" applyFill="1" applyBorder="1" applyAlignment="1">
      <alignment horizontal="center" vertical="top"/>
    </xf>
    <xf numFmtId="4" fontId="18" fillId="8" borderId="1" xfId="0" applyNumberFormat="1" applyFont="1" applyFill="1" applyBorder="1" applyAlignment="1">
      <alignment horizontal="center" vertical="top"/>
    </xf>
    <xf numFmtId="0" fontId="43" fillId="8" borderId="8" xfId="0" applyFont="1" applyFill="1" applyBorder="1" applyAlignment="1">
      <alignment horizontal="center" vertical="top"/>
    </xf>
    <xf numFmtId="0" fontId="43" fillId="8" borderId="1" xfId="0" applyFont="1" applyFill="1" applyBorder="1" applyAlignment="1">
      <alignment horizontal="center" vertical="top"/>
    </xf>
    <xf numFmtId="0" fontId="19" fillId="3" borderId="1" xfId="0" applyFont="1" applyFill="1" applyBorder="1" applyAlignment="1">
      <alignment horizontal="right" vertical="top"/>
    </xf>
    <xf numFmtId="0" fontId="18" fillId="0" borderId="1" xfId="0" applyFont="1" applyFill="1" applyBorder="1" applyAlignment="1">
      <alignment horizontal="center" vertical="top"/>
    </xf>
    <xf numFmtId="0" fontId="19" fillId="0" borderId="1" xfId="0" applyFont="1" applyFill="1" applyBorder="1" applyAlignment="1">
      <alignment horizontal="right" vertical="top"/>
    </xf>
    <xf numFmtId="0" fontId="25" fillId="8" borderId="1" xfId="0" applyFont="1" applyFill="1" applyBorder="1" applyAlignment="1">
      <alignment horizontal="center" vertical="top"/>
    </xf>
    <xf numFmtId="174" fontId="25" fillId="3" borderId="1" xfId="0" applyNumberFormat="1" applyFont="1" applyFill="1" applyBorder="1" applyAlignment="1">
      <alignment horizontal="center" vertical="top"/>
    </xf>
    <xf numFmtId="0" fontId="0" fillId="0" borderId="0" xfId="0" applyFill="1" applyAlignment="1">
      <alignment horizontal="center" vertical="top"/>
    </xf>
    <xf numFmtId="0" fontId="16" fillId="6" borderId="1" xfId="0" applyFont="1" applyFill="1" applyBorder="1" applyAlignment="1" applyProtection="1">
      <alignment horizontal="left" vertical="top" wrapText="1"/>
      <protection locked="0"/>
    </xf>
    <xf numFmtId="0" fontId="25" fillId="3" borderId="1" xfId="0" applyFont="1" applyFill="1" applyBorder="1" applyAlignment="1">
      <alignment horizontal="center" vertical="center"/>
    </xf>
    <xf numFmtId="0" fontId="43" fillId="8" borderId="8" xfId="0" applyFont="1" applyFill="1" applyBorder="1" applyAlignment="1">
      <alignment horizontal="center" vertical="center"/>
    </xf>
    <xf numFmtId="0" fontId="41" fillId="7"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9" xfId="0" applyFill="1" applyBorder="1" applyAlignment="1">
      <alignment horizontal="center"/>
    </xf>
    <xf numFmtId="0" fontId="0" fillId="0" borderId="0" xfId="0" applyFill="1" applyBorder="1" applyAlignment="1">
      <alignment horizontal="center"/>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1"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10" fillId="5" borderId="18"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7" fillId="0" borderId="16"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10" fillId="3" borderId="45"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35" fillId="3" borderId="45" xfId="0" applyFont="1" applyFill="1" applyBorder="1" applyAlignment="1">
      <alignment horizontal="left" vertical="center" wrapText="1"/>
    </xf>
    <xf numFmtId="0" fontId="35" fillId="3" borderId="33" xfId="0" applyFont="1" applyFill="1" applyBorder="1" applyAlignment="1">
      <alignment horizontal="left" vertical="center" wrapText="1"/>
    </xf>
    <xf numFmtId="0" fontId="35" fillId="3" borderId="55" xfId="0" applyFont="1" applyFill="1" applyBorder="1" applyAlignment="1">
      <alignment horizontal="left" vertical="center" wrapText="1"/>
    </xf>
    <xf numFmtId="0" fontId="10" fillId="5" borderId="46" xfId="0" applyFont="1" applyFill="1" applyBorder="1" applyAlignment="1">
      <alignment horizontal="right" vertical="center" wrapText="1"/>
    </xf>
    <xf numFmtId="0" fontId="10" fillId="5" borderId="35" xfId="0" applyFont="1" applyFill="1" applyBorder="1" applyAlignment="1">
      <alignment horizontal="right" vertical="center" wrapText="1"/>
    </xf>
    <xf numFmtId="0" fontId="10" fillId="5" borderId="47"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29" xfId="0" applyFont="1" applyFill="1" applyBorder="1" applyAlignment="1">
      <alignment horizontal="center"/>
    </xf>
    <xf numFmtId="0" fontId="36" fillId="0" borderId="0" xfId="0" applyFont="1" applyFill="1" applyBorder="1" applyAlignment="1">
      <alignment horizontal="center"/>
    </xf>
    <xf numFmtId="0" fontId="36" fillId="0" borderId="31" xfId="0" applyFont="1" applyFill="1" applyBorder="1" applyAlignment="1">
      <alignment horizontal="center"/>
    </xf>
    <xf numFmtId="0" fontId="36" fillId="0" borderId="32" xfId="0" applyFont="1" applyFill="1" applyBorder="1" applyAlignment="1">
      <alignment horizont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3" fillId="5" borderId="29"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2"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3" fillId="0" borderId="1" xfId="0" applyFont="1" applyFill="1" applyBorder="1" applyAlignment="1">
      <alignment horizontal="justify" vertical="center"/>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8" fillId="0" borderId="68" xfId="0" applyFont="1" applyFill="1" applyBorder="1"/>
    <xf numFmtId="0" fontId="48" fillId="0" borderId="69" xfId="0" applyFont="1" applyFill="1" applyBorder="1"/>
    <xf numFmtId="0" fontId="47" fillId="0" borderId="6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41" xfId="0" applyFont="1" applyFill="1" applyBorder="1" applyAlignment="1">
      <alignment horizontal="center" vertical="center"/>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9" fillId="0" borderId="67" xfId="0" applyFont="1" applyFill="1" applyBorder="1" applyAlignment="1">
      <alignment horizontal="left" vertical="center" wrapText="1"/>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9" xfId="0" applyFill="1" applyBorder="1" applyAlignment="1">
      <alignment horizontal="center"/>
    </xf>
    <xf numFmtId="0" fontId="0" fillId="0" borderId="31" xfId="0" applyFill="1" applyBorder="1" applyAlignment="1">
      <alignment horizontal="center"/>
    </xf>
    <xf numFmtId="0" fontId="0" fillId="0" borderId="32" xfId="0" applyFill="1" applyBorder="1" applyAlignment="1">
      <alignment horizontal="center"/>
    </xf>
    <xf numFmtId="0" fontId="0" fillId="0" borderId="37" xfId="0" applyFill="1" applyBorder="1" applyAlignment="1">
      <alignment horizontal="center"/>
    </xf>
    <xf numFmtId="0" fontId="10" fillId="5" borderId="53" xfId="0" applyFont="1" applyFill="1" applyBorder="1" applyAlignment="1">
      <alignment horizontal="right" vertical="center" wrapText="1"/>
    </xf>
    <xf numFmtId="0" fontId="10" fillId="5" borderId="51" xfId="0" applyFont="1" applyFill="1" applyBorder="1" applyAlignment="1">
      <alignment horizontal="right" vertical="center" wrapText="1"/>
    </xf>
    <xf numFmtId="0" fontId="10" fillId="5" borderId="52" xfId="0" applyFont="1" applyFill="1" applyBorder="1" applyAlignment="1">
      <alignment horizontal="right" vertical="center" wrapText="1"/>
    </xf>
    <xf numFmtId="0" fontId="10" fillId="5" borderId="54" xfId="0" applyFont="1" applyFill="1" applyBorder="1" applyAlignment="1">
      <alignment horizontal="right" vertical="center" wrapText="1"/>
    </xf>
    <xf numFmtId="0" fontId="10" fillId="5" borderId="33" xfId="0" applyFont="1" applyFill="1" applyBorder="1" applyAlignment="1">
      <alignment horizontal="right" vertical="center" wrapText="1"/>
    </xf>
    <xf numFmtId="0" fontId="10" fillId="5" borderId="55" xfId="0" applyFont="1" applyFill="1" applyBorder="1" applyAlignment="1">
      <alignment horizontal="righ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42" fillId="3" borderId="8"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9" fillId="7" borderId="1" xfId="0" applyFont="1" applyFill="1" applyBorder="1" applyAlignment="1">
      <alignment horizontal="center" vertical="center"/>
    </xf>
    <xf numFmtId="0" fontId="0" fillId="0" borderId="1" xfId="0" applyFill="1" applyBorder="1" applyAlignment="1">
      <alignment horizontal="center" vertical="center"/>
    </xf>
    <xf numFmtId="0" fontId="29"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49" fontId="23" fillId="0" borderId="1" xfId="0" applyNumberFormat="1" applyFont="1" applyFill="1" applyBorder="1" applyAlignment="1">
      <alignment horizontal="justify" vertical="center" wrapText="1"/>
    </xf>
    <xf numFmtId="49" fontId="23" fillId="0" borderId="1" xfId="0" applyNumberFormat="1" applyFont="1" applyFill="1" applyBorder="1" applyAlignment="1">
      <alignment horizontal="justify" vertical="center"/>
    </xf>
    <xf numFmtId="0" fontId="23" fillId="0" borderId="2"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75" xfId="0" applyFont="1" applyFill="1" applyBorder="1" applyAlignment="1">
      <alignment horizontal="center" vertical="center" wrapText="1"/>
    </xf>
    <xf numFmtId="0" fontId="23" fillId="0" borderId="76" xfId="0" applyFont="1" applyFill="1" applyBorder="1" applyAlignment="1">
      <alignment horizontal="center" vertical="center" wrapText="1"/>
    </xf>
    <xf numFmtId="0" fontId="23" fillId="0" borderId="77"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47" fillId="0" borderId="68" xfId="0" applyFont="1" applyFill="1" applyBorder="1" applyAlignment="1">
      <alignment horizontal="left" vertical="center" wrapText="1"/>
    </xf>
    <xf numFmtId="0" fontId="53" fillId="0" borderId="2" xfId="28" applyFont="1" applyFill="1" applyBorder="1" applyAlignment="1">
      <alignment vertical="center" wrapText="1"/>
    </xf>
    <xf numFmtId="0" fontId="53" fillId="0" borderId="25" xfId="28" applyFont="1" applyFill="1" applyBorder="1" applyAlignment="1">
      <alignment vertical="center" wrapText="1"/>
    </xf>
    <xf numFmtId="0" fontId="53" fillId="0" borderId="5" xfId="28" applyFont="1" applyFill="1" applyBorder="1" applyAlignment="1">
      <alignment vertical="center" wrapText="1"/>
    </xf>
    <xf numFmtId="0" fontId="52" fillId="0" borderId="67" xfId="28" applyFill="1" applyBorder="1" applyAlignment="1">
      <alignment horizontal="left" vertical="center" wrapText="1"/>
    </xf>
    <xf numFmtId="0" fontId="45" fillId="0" borderId="26" xfId="0" applyFont="1" applyBorder="1" applyAlignment="1">
      <alignment horizontal="center" vertical="center" wrapText="1"/>
    </xf>
    <xf numFmtId="0" fontId="45" fillId="0" borderId="3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71" fontId="2" fillId="0" borderId="2" xfId="23" applyNumberFormat="1" applyFont="1" applyFill="1" applyBorder="1" applyAlignment="1" applyProtection="1">
      <alignment horizontal="center" vertical="center" wrapText="1"/>
      <protection locked="0"/>
    </xf>
    <xf numFmtId="171" fontId="2" fillId="0" borderId="25" xfId="23" applyNumberFormat="1" applyFont="1" applyFill="1" applyBorder="1" applyAlignment="1" applyProtection="1">
      <alignment horizontal="center" vertical="center" wrapText="1"/>
      <protection locked="0"/>
    </xf>
    <xf numFmtId="171" fontId="2" fillId="0" borderId="1" xfId="23" applyNumberFormat="1" applyFont="1" applyFill="1" applyBorder="1" applyAlignment="1" applyProtection="1">
      <alignment horizontal="center" vertical="center" wrapText="1"/>
      <protection locked="0"/>
    </xf>
    <xf numFmtId="171" fontId="2" fillId="0" borderId="5" xfId="23" applyNumberFormat="1" applyFont="1" applyFill="1" applyBorder="1" applyAlignment="1" applyProtection="1">
      <alignment horizontal="center" vertical="center" wrapText="1"/>
      <protection locked="0"/>
    </xf>
    <xf numFmtId="171" fontId="2" fillId="0" borderId="38" xfId="23"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171" fontId="2" fillId="0" borderId="39" xfId="23" applyNumberFormat="1" applyFont="1" applyFill="1" applyBorder="1" applyAlignment="1" applyProtection="1">
      <alignment horizontal="center" vertical="center" wrapText="1"/>
      <protection locked="0"/>
    </xf>
    <xf numFmtId="0" fontId="2" fillId="5" borderId="15" xfId="16" applyFont="1" applyFill="1" applyBorder="1" applyAlignment="1">
      <alignment horizontal="center" vertical="center" wrapText="1"/>
    </xf>
    <xf numFmtId="0" fontId="2" fillId="5" borderId="39" xfId="16" applyFont="1" applyFill="1" applyBorder="1" applyAlignment="1">
      <alignment horizontal="center" vertical="center" wrapText="1"/>
    </xf>
    <xf numFmtId="10" fontId="2" fillId="0" borderId="25" xfId="0" applyNumberFormat="1" applyFont="1" applyFill="1" applyBorder="1" applyAlignment="1" applyProtection="1">
      <alignment horizontal="center" vertical="center" wrapText="1"/>
      <protection locked="0"/>
    </xf>
    <xf numFmtId="10" fontId="2" fillId="0" borderId="63" xfId="0" applyNumberFormat="1"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4" fillId="0" borderId="62" xfId="16" applyFont="1" applyFill="1" applyBorder="1" applyAlignment="1">
      <alignment horizontal="center" vertical="center" wrapText="1"/>
    </xf>
    <xf numFmtId="0" fontId="4" fillId="0" borderId="29" xfId="16" applyFont="1" applyFill="1" applyBorder="1" applyAlignment="1">
      <alignment horizontal="center" vertical="center" wrapText="1"/>
    </xf>
    <xf numFmtId="0" fontId="4" fillId="0" borderId="31" xfId="16" applyFont="1" applyFill="1" applyBorder="1" applyAlignment="1">
      <alignment horizontal="center" vertical="center" wrapText="1"/>
    </xf>
    <xf numFmtId="10" fontId="2" fillId="0" borderId="38"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51" fillId="0" borderId="70" xfId="0" applyFont="1" applyFill="1" applyBorder="1" applyAlignment="1">
      <alignment horizontal="left" vertical="top" wrapText="1"/>
    </xf>
    <xf numFmtId="0" fontId="48" fillId="0" borderId="71" xfId="0" applyFont="1" applyFill="1" applyBorder="1"/>
    <xf numFmtId="49" fontId="26" fillId="0" borderId="24" xfId="16" applyNumberFormat="1" applyFont="1" applyFill="1" applyBorder="1" applyAlignment="1">
      <alignment horizontal="justify" vertical="center" wrapText="1"/>
    </xf>
    <xf numFmtId="49" fontId="26" fillId="0" borderId="22" xfId="16" applyNumberFormat="1" applyFont="1" applyFill="1" applyBorder="1" applyAlignment="1">
      <alignment horizontal="justify" vertical="center" wrapText="1"/>
    </xf>
    <xf numFmtId="0" fontId="2" fillId="5" borderId="3" xfId="16"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42" fillId="3" borderId="18"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2" fillId="5" borderId="38" xfId="16" applyFont="1" applyFill="1" applyBorder="1" applyAlignment="1">
      <alignment horizontal="center" vertical="center" wrapText="1"/>
    </xf>
    <xf numFmtId="0" fontId="2" fillId="5" borderId="26"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12" fillId="0" borderId="23" xfId="16" applyFont="1" applyFill="1" applyBorder="1" applyAlignment="1">
      <alignment horizontal="justify" vertical="center" wrapText="1"/>
    </xf>
    <xf numFmtId="0" fontId="12" fillId="0" borderId="22" xfId="16" applyFont="1" applyFill="1" applyBorder="1" applyAlignment="1">
      <alignment horizontal="justify" vertical="center" wrapText="1"/>
    </xf>
    <xf numFmtId="0" fontId="26" fillId="0" borderId="20" xfId="16" applyFont="1" applyFill="1" applyBorder="1" applyAlignment="1">
      <alignment horizontal="justify" vertical="center" wrapText="1"/>
    </xf>
    <xf numFmtId="0" fontId="26" fillId="0" borderId="22" xfId="16" applyFont="1" applyFill="1" applyBorder="1" applyAlignment="1">
      <alignment horizontal="justify" vertical="center" wrapText="1"/>
    </xf>
    <xf numFmtId="0" fontId="26" fillId="0" borderId="20" xfId="16" applyFont="1" applyFill="1" applyBorder="1" applyAlignment="1">
      <alignment horizontal="left" vertical="center" wrapText="1"/>
    </xf>
    <xf numFmtId="0" fontId="26" fillId="0" borderId="22" xfId="16" applyFont="1" applyFill="1" applyBorder="1" applyAlignment="1">
      <alignment horizontal="left" vertical="center"/>
    </xf>
    <xf numFmtId="175" fontId="0" fillId="0" borderId="2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17" fillId="0" borderId="4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0" fillId="0" borderId="64" xfId="0"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3" fontId="33" fillId="0" borderId="38" xfId="0" applyNumberFormat="1" applyFont="1" applyFill="1" applyBorder="1" applyAlignment="1">
      <alignment horizontal="center" vertical="center" wrapText="1"/>
    </xf>
    <xf numFmtId="3" fontId="33" fillId="0" borderId="25" xfId="0" applyNumberFormat="1"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0" fontId="15" fillId="5" borderId="17" xfId="19" applyFont="1" applyFill="1" applyBorder="1" applyAlignment="1">
      <alignment horizontal="center" vertical="center" wrapText="1"/>
    </xf>
    <xf numFmtId="0" fontId="15" fillId="5" borderId="3" xfId="19" applyFont="1" applyFill="1" applyBorder="1" applyAlignment="1">
      <alignment horizontal="center" vertical="center" wrapText="1"/>
    </xf>
    <xf numFmtId="0" fontId="15" fillId="5" borderId="10" xfId="19" applyFont="1" applyFill="1" applyBorder="1" applyAlignment="1">
      <alignment horizontal="center" vertical="center" wrapText="1"/>
    </xf>
    <xf numFmtId="0" fontId="15" fillId="5" borderId="18" xfId="19" applyFont="1" applyFill="1" applyBorder="1" applyAlignment="1">
      <alignment horizontal="center" vertical="center" wrapText="1"/>
    </xf>
    <xf numFmtId="0" fontId="15" fillId="5" borderId="1" xfId="19" applyFont="1" applyFill="1" applyBorder="1" applyAlignment="1">
      <alignment horizontal="center" vertical="center" wrapText="1"/>
    </xf>
    <xf numFmtId="0" fontId="15" fillId="5" borderId="11" xfId="19" applyFont="1" applyFill="1" applyBorder="1" applyAlignment="1">
      <alignment horizontal="center" vertical="center" wrapText="1"/>
    </xf>
    <xf numFmtId="0" fontId="15" fillId="5" borderId="19" xfId="19" applyFont="1" applyFill="1" applyBorder="1" applyAlignment="1">
      <alignment horizontal="center" vertical="center" wrapText="1"/>
    </xf>
    <xf numFmtId="0" fontId="15" fillId="5" borderId="4" xfId="19" applyFont="1" applyFill="1" applyBorder="1" applyAlignment="1">
      <alignment horizontal="center" vertical="center" wrapText="1"/>
    </xf>
    <xf numFmtId="0" fontId="15" fillId="5" borderId="12" xfId="19"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0" fillId="5" borderId="46" xfId="19" applyFont="1" applyFill="1" applyBorder="1" applyAlignment="1">
      <alignment horizontal="right" vertical="center" wrapText="1"/>
    </xf>
    <xf numFmtId="0" fontId="40" fillId="5" borderId="35" xfId="19" applyFont="1" applyFill="1" applyBorder="1" applyAlignment="1">
      <alignment horizontal="right" vertical="center" wrapText="1"/>
    </xf>
    <xf numFmtId="0" fontId="40" fillId="5" borderId="41" xfId="19" applyFont="1" applyFill="1" applyBorder="1" applyAlignment="1">
      <alignment horizontal="right" vertical="center" wrapText="1"/>
    </xf>
    <xf numFmtId="0" fontId="40" fillId="5" borderId="54" xfId="19" applyFont="1" applyFill="1" applyBorder="1" applyAlignment="1">
      <alignment horizontal="right" vertical="center" wrapText="1"/>
    </xf>
    <xf numFmtId="0" fontId="40" fillId="5" borderId="33" xfId="19" applyFont="1" applyFill="1" applyBorder="1" applyAlignment="1">
      <alignment horizontal="right" vertical="center" wrapText="1"/>
    </xf>
    <xf numFmtId="0" fontId="40" fillId="5" borderId="55" xfId="19" applyFont="1" applyFill="1" applyBorder="1" applyAlignment="1">
      <alignment horizontal="right" vertical="center" wrapText="1"/>
    </xf>
    <xf numFmtId="0" fontId="35" fillId="3" borderId="4"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19"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9" fillId="3" borderId="16" xfId="19" applyFont="1" applyFill="1" applyBorder="1" applyAlignment="1">
      <alignment vertical="center" wrapText="1"/>
    </xf>
    <xf numFmtId="0" fontId="39" fillId="3" borderId="35" xfId="19" applyFont="1" applyFill="1" applyBorder="1" applyAlignment="1">
      <alignment vertical="center" wrapText="1"/>
    </xf>
    <xf numFmtId="0" fontId="39" fillId="3" borderId="36" xfId="19" applyFont="1" applyFill="1" applyBorder="1" applyAlignment="1">
      <alignment vertical="center" wrapText="1"/>
    </xf>
    <xf numFmtId="0" fontId="39" fillId="3" borderId="45" xfId="19" applyFont="1" applyFill="1" applyBorder="1" applyAlignment="1">
      <alignment horizontal="left" vertical="center" wrapText="1"/>
    </xf>
    <xf numFmtId="0" fontId="39" fillId="3" borderId="33" xfId="19" applyFont="1" applyFill="1" applyBorder="1" applyAlignment="1">
      <alignment horizontal="left" vertical="center" wrapText="1"/>
    </xf>
    <xf numFmtId="0" fontId="39" fillId="3" borderId="34" xfId="19" applyFont="1" applyFill="1" applyBorder="1" applyAlignment="1">
      <alignment horizontal="left" vertical="center" wrapText="1"/>
    </xf>
    <xf numFmtId="0" fontId="15" fillId="5" borderId="16" xfId="19" applyFont="1" applyFill="1" applyBorder="1" applyAlignment="1">
      <alignment horizontal="center" vertical="center" wrapText="1"/>
    </xf>
    <xf numFmtId="0" fontId="15" fillId="5" borderId="35" xfId="19" applyFont="1" applyFill="1" applyBorder="1" applyAlignment="1">
      <alignment horizontal="center" vertical="center" wrapText="1"/>
    </xf>
    <xf numFmtId="0" fontId="23" fillId="0" borderId="1" xfId="0" applyFont="1" applyFill="1" applyBorder="1" applyAlignment="1">
      <alignment horizontal="justify" vertical="top" wrapText="1"/>
    </xf>
    <xf numFmtId="0" fontId="23" fillId="0" borderId="1" xfId="0" applyFont="1" applyFill="1" applyBorder="1" applyAlignment="1">
      <alignment horizontal="justify" vertical="top"/>
    </xf>
    <xf numFmtId="0" fontId="23" fillId="0" borderId="2"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5" xfId="0" applyFont="1" applyFill="1" applyBorder="1" applyAlignment="1">
      <alignment horizontal="left" vertical="center" wrapText="1"/>
    </xf>
    <xf numFmtId="9" fontId="18" fillId="0" borderId="50" xfId="24" applyFont="1" applyFill="1" applyBorder="1" applyAlignment="1">
      <alignment horizontal="center" vertical="center" wrapText="1"/>
    </xf>
    <xf numFmtId="9" fontId="43" fillId="0" borderId="3" xfId="24" applyFont="1" applyFill="1" applyBorder="1" applyAlignment="1">
      <alignment horizontal="center" vertical="center" wrapText="1"/>
    </xf>
    <xf numFmtId="9" fontId="18" fillId="0" borderId="5" xfId="24"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10" fontId="18" fillId="0" borderId="5" xfId="21" applyNumberFormat="1" applyFont="1" applyFill="1" applyBorder="1" applyAlignment="1">
      <alignment horizontal="center" vertical="center" wrapText="1"/>
    </xf>
    <xf numFmtId="10" fontId="25" fillId="0" borderId="5" xfId="21" applyNumberFormat="1" applyFont="1" applyFill="1" applyBorder="1" applyAlignment="1">
      <alignment horizontal="center" vertical="center"/>
    </xf>
    <xf numFmtId="37" fontId="19" fillId="0" borderId="1" xfId="9" applyNumberFormat="1" applyFont="1" applyFill="1" applyBorder="1" applyAlignment="1">
      <alignment horizontal="center" vertical="center"/>
    </xf>
    <xf numFmtId="174" fontId="25" fillId="0" borderId="1" xfId="3" applyNumberFormat="1" applyFont="1" applyFill="1" applyBorder="1" applyAlignment="1">
      <alignment horizontal="center" vertical="center"/>
    </xf>
    <xf numFmtId="9" fontId="18" fillId="0" borderId="1" xfId="2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0" fontId="25" fillId="0" borderId="1" xfId="21" applyNumberFormat="1" applyFont="1" applyFill="1" applyBorder="1" applyAlignment="1">
      <alignment horizontal="center" vertical="center"/>
    </xf>
    <xf numFmtId="174" fontId="25" fillId="0" borderId="1" xfId="0" applyNumberFormat="1" applyFont="1" applyFill="1" applyBorder="1" applyAlignment="1">
      <alignment horizontal="center" vertical="center"/>
    </xf>
    <xf numFmtId="10" fontId="43" fillId="0" borderId="7" xfId="24" applyNumberFormat="1" applyFont="1" applyFill="1" applyBorder="1" applyAlignment="1">
      <alignment horizontal="center" vertical="center"/>
    </xf>
    <xf numFmtId="3" fontId="18" fillId="0" borderId="1" xfId="10" applyNumberFormat="1" applyFont="1" applyFill="1" applyBorder="1" applyAlignment="1">
      <alignment horizontal="center" vertical="center" wrapText="1"/>
    </xf>
    <xf numFmtId="41" fontId="25" fillId="0" borderId="1" xfId="27" applyFont="1" applyFill="1" applyBorder="1" applyAlignment="1">
      <alignment horizontal="center" vertical="center"/>
    </xf>
    <xf numFmtId="10" fontId="25" fillId="0" borderId="5" xfId="0" applyNumberFormat="1" applyFont="1" applyFill="1" applyBorder="1" applyAlignment="1">
      <alignment horizontal="center" vertical="center"/>
    </xf>
    <xf numFmtId="174" fontId="25" fillId="0" borderId="5" xfId="0" applyNumberFormat="1" applyFont="1" applyFill="1" applyBorder="1" applyAlignment="1">
      <alignment horizontal="center" vertical="center"/>
    </xf>
    <xf numFmtId="9" fontId="18" fillId="0" borderId="1" xfId="21" applyFont="1" applyFill="1" applyBorder="1" applyAlignment="1">
      <alignment horizontal="center" vertical="center"/>
    </xf>
    <xf numFmtId="9" fontId="25" fillId="0" borderId="1" xfId="0" applyNumberFormat="1" applyFont="1" applyFill="1" applyBorder="1" applyAlignment="1">
      <alignment horizontal="center" vertical="center"/>
    </xf>
    <xf numFmtId="10" fontId="18" fillId="0" borderId="1" xfId="21"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9" fontId="18" fillId="0" borderId="1" xfId="24" applyFont="1" applyFill="1" applyBorder="1" applyAlignment="1">
      <alignment horizontal="center" vertical="center" wrapText="1"/>
    </xf>
    <xf numFmtId="0" fontId="18" fillId="0" borderId="5" xfId="0" applyFont="1" applyFill="1" applyBorder="1" applyAlignment="1">
      <alignment horizontal="center" vertical="center"/>
    </xf>
    <xf numFmtId="0" fontId="0" fillId="0" borderId="0" xfId="0" applyFill="1" applyAlignment="1">
      <alignment horizontal="center"/>
    </xf>
    <xf numFmtId="0" fontId="0" fillId="0" borderId="78" xfId="0" applyFill="1" applyBorder="1" applyAlignment="1">
      <alignment horizontal="center" wrapText="1"/>
    </xf>
    <xf numFmtId="0" fontId="0" fillId="0" borderId="79" xfId="0" applyFill="1" applyBorder="1" applyAlignment="1">
      <alignment horizontal="center" wrapText="1"/>
    </xf>
    <xf numFmtId="0" fontId="0" fillId="0" borderId="48" xfId="0" applyFill="1" applyBorder="1" applyAlignment="1">
      <alignment horizontal="center" wrapText="1"/>
    </xf>
    <xf numFmtId="0" fontId="0" fillId="0" borderId="0" xfId="0" applyFill="1" applyAlignment="1">
      <alignment horizontal="center" wrapText="1"/>
    </xf>
    <xf numFmtId="0" fontId="12" fillId="0" borderId="3" xfId="16" applyFont="1" applyFill="1" applyBorder="1" applyAlignment="1">
      <alignment horizontal="justify" vertical="center" wrapText="1"/>
    </xf>
    <xf numFmtId="0" fontId="12" fillId="0" borderId="1" xfId="16" applyFont="1" applyFill="1" applyBorder="1" applyAlignment="1">
      <alignment horizontal="justify" vertical="center" wrapText="1"/>
    </xf>
    <xf numFmtId="0" fontId="12" fillId="0" borderId="4"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10" fontId="16" fillId="0" borderId="3" xfId="16" applyNumberFormat="1" applyFont="1" applyFill="1" applyBorder="1" applyAlignment="1">
      <alignment horizontal="center" vertical="center" wrapText="1"/>
    </xf>
    <xf numFmtId="10" fontId="16" fillId="0" borderId="5" xfId="16" applyNumberFormat="1" applyFont="1" applyFill="1" applyBorder="1" applyAlignment="1">
      <alignment horizontal="center" vertical="center" wrapText="1"/>
    </xf>
    <xf numFmtId="0" fontId="15" fillId="5" borderId="50" xfId="16" applyFont="1" applyFill="1" applyBorder="1" applyAlignment="1">
      <alignment horizontal="center" vertical="center" wrapText="1"/>
    </xf>
    <xf numFmtId="0" fontId="15" fillId="5" borderId="52" xfId="16" applyFont="1" applyFill="1" applyBorder="1" applyAlignment="1">
      <alignment horizontal="center" vertical="center" wrapText="1"/>
    </xf>
    <xf numFmtId="0" fontId="2" fillId="5" borderId="5" xfId="16" applyFont="1" applyFill="1" applyBorder="1" applyAlignment="1">
      <alignment horizontal="center" vertical="center" wrapText="1"/>
    </xf>
    <xf numFmtId="0" fontId="37" fillId="0"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4" fillId="0" borderId="0" xfId="16" applyFill="1" applyBorder="1" applyAlignment="1">
      <alignment vertical="center"/>
    </xf>
    <xf numFmtId="0" fontId="37" fillId="0" borderId="8" xfId="0" applyFont="1" applyFill="1" applyBorder="1" applyAlignment="1">
      <alignment horizontal="center" vertical="center" wrapText="1"/>
    </xf>
    <xf numFmtId="0" fontId="10" fillId="3" borderId="8" xfId="0" applyFont="1" applyFill="1" applyBorder="1" applyAlignment="1">
      <alignment horizontal="center" vertical="center"/>
    </xf>
    <xf numFmtId="0" fontId="2" fillId="5" borderId="50"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4" fillId="0" borderId="48" xfId="16" applyFill="1" applyBorder="1" applyAlignment="1">
      <alignment vertical="center"/>
    </xf>
    <xf numFmtId="0" fontId="10" fillId="0" borderId="0" xfId="0" applyFont="1" applyFill="1" applyBorder="1" applyAlignment="1">
      <alignment vertical="center"/>
    </xf>
    <xf numFmtId="0" fontId="35"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cellXfs>
  <cellStyles count="29">
    <cellStyle name="Coma 2" xfId="1" xr:uid="{00000000-0005-0000-0000-000000000000}"/>
    <cellStyle name="Coma 2 2" xfId="2" xr:uid="{00000000-0005-0000-0000-000001000000}"/>
    <cellStyle name="Hipervínculo" xfId="28" builtinId="8"/>
    <cellStyle name="Millares" xfId="3" builtinId="3"/>
    <cellStyle name="Millares [0]" xfId="27" builtinId="6"/>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3" xfId="14" xr:uid="{00000000-0005-0000-0000-00000E000000}"/>
    <cellStyle name="Moneda 4" xfId="15" xr:uid="{00000000-0005-0000-0000-00000F000000}"/>
    <cellStyle name="Normal" xfId="0" builtinId="0"/>
    <cellStyle name="Normal 2" xfId="16" xr:uid="{00000000-0005-0000-0000-000011000000}"/>
    <cellStyle name="Normal 2 10" xfId="17" xr:uid="{00000000-0005-0000-0000-000012000000}"/>
    <cellStyle name="Normal 3" xfId="18" xr:uid="{00000000-0005-0000-0000-000013000000}"/>
    <cellStyle name="Normal 3 2" xfId="19" xr:uid="{00000000-0005-0000-0000-000014000000}"/>
    <cellStyle name="Normal 4 2" xfId="20" xr:uid="{00000000-0005-0000-0000-000015000000}"/>
    <cellStyle name="Porcentaje" xfId="21" builtinId="5"/>
    <cellStyle name="Porcentaje 2" xfId="24" xr:uid="{00000000-0005-0000-0000-000017000000}"/>
    <cellStyle name="Porcentaje 3" xfId="25" xr:uid="{00000000-0005-0000-0000-000018000000}"/>
    <cellStyle name="Porcentaje 4" xfId="26" xr:uid="{00000000-0005-0000-0000-000019000000}"/>
    <cellStyle name="Porcentual 2" xfId="22" xr:uid="{00000000-0005-0000-0000-00001A000000}"/>
    <cellStyle name="Porcentual 2 2" xfId="23" xr:uid="{00000000-0005-0000-0000-00001B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4</xdr:col>
      <xdr:colOff>1447800</xdr:colOff>
      <xdr:row>3</xdr:row>
      <xdr:rowOff>482600</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634999"/>
          <a:ext cx="4362450" cy="1638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292101</xdr:colOff>
      <xdr:row>0</xdr:row>
      <xdr:rowOff>153987</xdr:rowOff>
    </xdr:from>
    <xdr:to>
      <xdr:col>2</xdr:col>
      <xdr:colOff>952500</xdr:colOff>
      <xdr:row>2</xdr:row>
      <xdr:rowOff>215440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1" y="153987"/>
          <a:ext cx="2285999" cy="1077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3</xdr:col>
      <xdr:colOff>582706</xdr:colOff>
      <xdr:row>2</xdr:row>
      <xdr:rowOff>280146</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4728883" cy="1369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osabiertos.bogota.gov.co/organization/sd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mbientebogota.gov.co/es/web/gae/herramienta" TargetMode="External"/><Relationship Id="rId1" Type="http://schemas.openxmlformats.org/officeDocument/2006/relationships/hyperlink" Target="https://www.secretariadeambiente.gov.co/downloads/StormUser3.6SilviculturaProd/" TargetMode="Externa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9"/>
  <sheetViews>
    <sheetView topLeftCell="T8" zoomScale="50" zoomScaleNormal="50" zoomScaleSheetLayoutView="70" workbookViewId="0">
      <selection activeCell="Y14" sqref="Y14"/>
    </sheetView>
  </sheetViews>
  <sheetFormatPr baseColWidth="10" defaultRowHeight="41.25" customHeight="1" x14ac:dyDescent="0.25"/>
  <cols>
    <col min="1" max="1" width="11.42578125" style="1" customWidth="1"/>
    <col min="2" max="2" width="8.85546875" style="1" customWidth="1"/>
    <col min="3" max="3" width="20.85546875" style="1" customWidth="1"/>
    <col min="4" max="4" width="8.85546875" style="1" customWidth="1"/>
    <col min="5" max="5" width="27.140625" style="1" customWidth="1"/>
    <col min="6" max="6" width="8.42578125" style="1" customWidth="1"/>
    <col min="7" max="7" width="16" style="1" customWidth="1"/>
    <col min="8" max="8" width="12.85546875" style="1" customWidth="1"/>
    <col min="9" max="9" width="11.7109375" style="1" customWidth="1"/>
    <col min="10" max="10" width="10" style="17" customWidth="1"/>
    <col min="11" max="11" width="11.28515625" style="26" customWidth="1"/>
    <col min="12" max="12" width="12.7109375" style="25" customWidth="1"/>
    <col min="13" max="13" width="12.7109375" style="17" customWidth="1"/>
    <col min="14" max="14" width="12.42578125" style="26" customWidth="1"/>
    <col min="15" max="15" width="19" style="26" customWidth="1"/>
    <col min="16" max="16" width="12.7109375" style="25" customWidth="1"/>
    <col min="17" max="17" width="14.28515625" style="25" customWidth="1"/>
    <col min="18" max="19" width="12.7109375" style="25" customWidth="1"/>
    <col min="20" max="20" width="11" style="26" customWidth="1"/>
    <col min="21" max="21" width="12.7109375" style="26" customWidth="1"/>
    <col min="22" max="22" width="9" style="25" customWidth="1"/>
    <col min="23" max="25" width="12.7109375" style="25" customWidth="1"/>
    <col min="26" max="26" width="9.140625" style="26" customWidth="1"/>
    <col min="27" max="27" width="10.7109375" style="26" customWidth="1"/>
    <col min="28" max="31" width="12.7109375" style="25" customWidth="1"/>
    <col min="32" max="38" width="12.7109375" style="26" customWidth="1"/>
    <col min="39" max="39" width="11.140625" style="1" customWidth="1"/>
    <col min="40" max="40" width="11.42578125" style="1" customWidth="1"/>
    <col min="41" max="41" width="12.85546875" style="1" customWidth="1"/>
    <col min="42" max="42" width="14.28515625" style="1" customWidth="1"/>
    <col min="43" max="43" width="10.42578125" style="1" customWidth="1"/>
    <col min="44" max="44" width="14.5703125" style="1" customWidth="1"/>
    <col min="45" max="45" width="93.28515625" style="1" customWidth="1"/>
    <col min="46" max="46" width="12.140625" style="1" customWidth="1"/>
    <col min="47" max="47" width="10.7109375" style="1" customWidth="1"/>
    <col min="48" max="49" width="46.85546875" style="1" customWidth="1"/>
    <col min="50" max="16384" width="11.42578125" style="1"/>
  </cols>
  <sheetData>
    <row r="1" spans="1:49" ht="41.25" customHeight="1" thickBot="1" x14ac:dyDescent="0.3">
      <c r="A1" s="487"/>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300"/>
    </row>
    <row r="2" spans="1:49" s="51" customFormat="1" ht="41.25" customHeight="1" x14ac:dyDescent="0.5">
      <c r="A2" s="248"/>
      <c r="B2" s="249"/>
      <c r="C2" s="249"/>
      <c r="D2" s="249"/>
      <c r="E2" s="249"/>
      <c r="F2" s="249"/>
      <c r="G2" s="249"/>
      <c r="H2" s="501" t="s">
        <v>137</v>
      </c>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row>
    <row r="3" spans="1:49" s="51" customFormat="1" ht="58.5" customHeight="1" x14ac:dyDescent="0.5">
      <c r="A3" s="250"/>
      <c r="B3" s="251"/>
      <c r="C3" s="251"/>
      <c r="D3" s="251"/>
      <c r="E3" s="251"/>
      <c r="F3" s="251"/>
      <c r="G3" s="251"/>
      <c r="H3" s="501" t="s">
        <v>132</v>
      </c>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row>
    <row r="4" spans="1:49" s="50" customFormat="1" ht="41.25" customHeight="1" thickBot="1" x14ac:dyDescent="0.45">
      <c r="A4" s="252"/>
      <c r="B4" s="253"/>
      <c r="C4" s="253"/>
      <c r="D4" s="253"/>
      <c r="E4" s="253"/>
      <c r="F4" s="253"/>
      <c r="G4" s="253"/>
      <c r="H4" s="511" t="s">
        <v>125</v>
      </c>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02" t="s">
        <v>126</v>
      </c>
      <c r="AN4" s="502"/>
      <c r="AO4" s="502"/>
      <c r="AP4" s="502"/>
      <c r="AQ4" s="502"/>
      <c r="AR4" s="502"/>
      <c r="AS4" s="502"/>
      <c r="AT4" s="502"/>
      <c r="AU4" s="502"/>
      <c r="AV4" s="502"/>
      <c r="AW4" s="502"/>
    </row>
    <row r="5" spans="1:49" ht="41.25" customHeight="1" x14ac:dyDescent="0.25">
      <c r="A5" s="243" t="s">
        <v>0</v>
      </c>
      <c r="B5" s="244"/>
      <c r="C5" s="244"/>
      <c r="D5" s="244"/>
      <c r="E5" s="244"/>
      <c r="F5" s="244"/>
      <c r="G5" s="244"/>
      <c r="H5" s="305"/>
      <c r="I5" s="305"/>
      <c r="J5" s="305"/>
      <c r="K5" s="305"/>
      <c r="L5" s="305"/>
      <c r="M5" s="305"/>
      <c r="N5" s="305"/>
      <c r="O5" s="305"/>
      <c r="P5" s="305"/>
      <c r="Q5" s="305"/>
      <c r="R5" s="306"/>
      <c r="S5" s="512" t="s">
        <v>138</v>
      </c>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row>
    <row r="6" spans="1:49" ht="41.25" customHeight="1" x14ac:dyDescent="0.25">
      <c r="A6" s="245" t="s">
        <v>2</v>
      </c>
      <c r="B6" s="246"/>
      <c r="C6" s="246"/>
      <c r="D6" s="246"/>
      <c r="E6" s="246"/>
      <c r="F6" s="246"/>
      <c r="G6" s="246"/>
      <c r="H6" s="246"/>
      <c r="I6" s="246"/>
      <c r="J6" s="246"/>
      <c r="K6" s="246"/>
      <c r="L6" s="246"/>
      <c r="M6" s="246"/>
      <c r="N6" s="246"/>
      <c r="O6" s="246"/>
      <c r="P6" s="246"/>
      <c r="Q6" s="246"/>
      <c r="R6" s="247"/>
      <c r="S6" s="512" t="s">
        <v>139</v>
      </c>
      <c r="T6" s="512"/>
      <c r="U6" s="512"/>
      <c r="V6" s="512"/>
      <c r="W6" s="512"/>
      <c r="X6" s="512"/>
      <c r="Y6" s="512"/>
      <c r="Z6" s="512"/>
      <c r="AA6" s="512"/>
      <c r="AB6" s="512"/>
      <c r="AC6" s="512"/>
      <c r="AD6" s="512"/>
      <c r="AE6" s="512"/>
      <c r="AF6" s="512"/>
      <c r="AG6" s="512"/>
      <c r="AH6" s="512"/>
      <c r="AI6" s="512"/>
      <c r="AJ6" s="512"/>
      <c r="AK6" s="512"/>
      <c r="AL6" s="512"/>
      <c r="AM6" s="512"/>
      <c r="AN6" s="512"/>
      <c r="AO6" s="512"/>
      <c r="AP6" s="512"/>
      <c r="AQ6" s="512"/>
      <c r="AR6" s="512"/>
      <c r="AS6" s="512"/>
      <c r="AT6" s="512"/>
      <c r="AU6" s="512"/>
      <c r="AV6" s="512"/>
      <c r="AW6" s="512"/>
    </row>
    <row r="7" spans="1:49" ht="41.25" customHeight="1" x14ac:dyDescent="0.25">
      <c r="A7" s="234" t="s">
        <v>3</v>
      </c>
      <c r="B7" s="235"/>
      <c r="C7" s="235"/>
      <c r="D7" s="235"/>
      <c r="E7" s="235"/>
      <c r="F7" s="235"/>
      <c r="G7" s="235"/>
      <c r="H7" s="235"/>
      <c r="I7" s="235"/>
      <c r="J7" s="235"/>
      <c r="K7" s="235"/>
      <c r="L7" s="235"/>
      <c r="M7" s="235"/>
      <c r="N7" s="235"/>
      <c r="O7" s="235"/>
      <c r="P7" s="235"/>
      <c r="Q7" s="235"/>
      <c r="R7" s="235"/>
      <c r="S7" s="512" t="s">
        <v>140</v>
      </c>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row>
    <row r="8" spans="1:49" ht="41.25" customHeight="1" x14ac:dyDescent="0.25">
      <c r="A8" s="234" t="s">
        <v>1</v>
      </c>
      <c r="B8" s="235"/>
      <c r="C8" s="235"/>
      <c r="D8" s="235"/>
      <c r="E8" s="235"/>
      <c r="F8" s="235"/>
      <c r="G8" s="235"/>
      <c r="H8" s="235"/>
      <c r="I8" s="235"/>
      <c r="J8" s="235"/>
      <c r="K8" s="235"/>
      <c r="L8" s="235"/>
      <c r="M8" s="235"/>
      <c r="N8" s="235"/>
      <c r="O8" s="235"/>
      <c r="P8" s="235"/>
      <c r="Q8" s="235"/>
      <c r="R8" s="235"/>
      <c r="S8" s="512" t="s">
        <v>141</v>
      </c>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2"/>
    </row>
    <row r="9" spans="1:49" ht="41.25" customHeight="1" thickBot="1" x14ac:dyDescent="0.3">
      <c r="A9" s="222"/>
      <c r="B9" s="223"/>
      <c r="C9" s="223"/>
      <c r="D9" s="223"/>
      <c r="E9" s="223"/>
      <c r="F9" s="223"/>
      <c r="G9" s="223"/>
      <c r="H9" s="223"/>
      <c r="I9" s="223"/>
      <c r="J9" s="223"/>
      <c r="K9" s="223"/>
      <c r="L9" s="223"/>
      <c r="M9" s="223"/>
      <c r="N9" s="223"/>
      <c r="O9" s="223"/>
      <c r="P9" s="223"/>
      <c r="Q9" s="223"/>
      <c r="R9" s="33"/>
      <c r="S9" s="33"/>
      <c r="T9" s="33"/>
      <c r="U9" s="33"/>
      <c r="V9" s="33"/>
      <c r="W9" s="33"/>
      <c r="X9" s="33"/>
      <c r="Y9" s="33"/>
      <c r="Z9" s="33"/>
      <c r="AA9" s="33"/>
      <c r="AB9" s="33"/>
      <c r="AC9" s="33"/>
      <c r="AD9" s="33"/>
      <c r="AE9" s="33"/>
      <c r="AF9" s="33"/>
      <c r="AG9" s="33"/>
      <c r="AH9" s="33"/>
      <c r="AI9" s="33"/>
      <c r="AJ9" s="33"/>
      <c r="AK9" s="33"/>
      <c r="AL9" s="33"/>
      <c r="AM9" s="34"/>
      <c r="AN9" s="34"/>
      <c r="AO9" s="34"/>
      <c r="AP9" s="34"/>
      <c r="AQ9" s="34"/>
      <c r="AR9" s="34"/>
    </row>
    <row r="10" spans="1:49" s="2" customFormat="1" ht="41.25" customHeight="1" x14ac:dyDescent="0.25">
      <c r="A10" s="226" t="s">
        <v>114</v>
      </c>
      <c r="B10" s="227"/>
      <c r="C10" s="227"/>
      <c r="D10" s="227" t="s">
        <v>83</v>
      </c>
      <c r="E10" s="227"/>
      <c r="F10" s="227" t="s">
        <v>85</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t="s">
        <v>93</v>
      </c>
      <c r="AR10" s="227" t="s">
        <v>94</v>
      </c>
      <c r="AS10" s="254" t="s">
        <v>178</v>
      </c>
      <c r="AT10" s="254" t="s">
        <v>95</v>
      </c>
      <c r="AU10" s="254" t="s">
        <v>96</v>
      </c>
      <c r="AV10" s="254" t="s">
        <v>97</v>
      </c>
      <c r="AW10" s="257" t="s">
        <v>98</v>
      </c>
    </row>
    <row r="11" spans="1:49" s="3" customFormat="1" ht="41.25" customHeight="1" x14ac:dyDescent="0.2">
      <c r="A11" s="224" t="s">
        <v>113</v>
      </c>
      <c r="B11" s="230" t="s">
        <v>82</v>
      </c>
      <c r="C11" s="228" t="s">
        <v>115</v>
      </c>
      <c r="D11" s="228" t="s">
        <v>68</v>
      </c>
      <c r="E11" s="228" t="s">
        <v>84</v>
      </c>
      <c r="F11" s="228" t="s">
        <v>86</v>
      </c>
      <c r="G11" s="228" t="s">
        <v>87</v>
      </c>
      <c r="H11" s="228" t="s">
        <v>88</v>
      </c>
      <c r="I11" s="228" t="s">
        <v>89</v>
      </c>
      <c r="J11" s="228" t="s">
        <v>90</v>
      </c>
      <c r="K11" s="52"/>
      <c r="L11" s="260" t="s">
        <v>91</v>
      </c>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2"/>
      <c r="AM11" s="263" t="s">
        <v>92</v>
      </c>
      <c r="AN11" s="263"/>
      <c r="AO11" s="263"/>
      <c r="AP11" s="263"/>
      <c r="AQ11" s="228"/>
      <c r="AR11" s="228"/>
      <c r="AS11" s="255"/>
      <c r="AT11" s="255"/>
      <c r="AU11" s="255"/>
      <c r="AV11" s="255"/>
      <c r="AW11" s="258"/>
    </row>
    <row r="12" spans="1:49" s="3" customFormat="1" ht="41.25" customHeight="1" x14ac:dyDescent="0.2">
      <c r="A12" s="224"/>
      <c r="B12" s="230"/>
      <c r="C12" s="228"/>
      <c r="D12" s="228"/>
      <c r="E12" s="228"/>
      <c r="F12" s="228"/>
      <c r="G12" s="228"/>
      <c r="H12" s="228"/>
      <c r="I12" s="228"/>
      <c r="J12" s="228"/>
      <c r="K12" s="53"/>
      <c r="L12" s="263">
        <v>2016</v>
      </c>
      <c r="M12" s="263"/>
      <c r="N12" s="263"/>
      <c r="O12" s="260">
        <v>2017</v>
      </c>
      <c r="P12" s="261"/>
      <c r="Q12" s="261"/>
      <c r="R12" s="261"/>
      <c r="S12" s="261"/>
      <c r="T12" s="262"/>
      <c r="U12" s="260">
        <v>2018</v>
      </c>
      <c r="V12" s="261"/>
      <c r="W12" s="261"/>
      <c r="X12" s="261"/>
      <c r="Y12" s="261"/>
      <c r="Z12" s="262"/>
      <c r="AA12" s="260">
        <v>2019</v>
      </c>
      <c r="AB12" s="261"/>
      <c r="AC12" s="261"/>
      <c r="AD12" s="261"/>
      <c r="AE12" s="261"/>
      <c r="AF12" s="262"/>
      <c r="AG12" s="260">
        <v>2020</v>
      </c>
      <c r="AH12" s="261"/>
      <c r="AI12" s="261"/>
      <c r="AJ12" s="261"/>
      <c r="AK12" s="261"/>
      <c r="AL12" s="262"/>
      <c r="AM12" s="228" t="s">
        <v>4</v>
      </c>
      <c r="AN12" s="228" t="s">
        <v>5</v>
      </c>
      <c r="AO12" s="228" t="s">
        <v>6</v>
      </c>
      <c r="AP12" s="228" t="s">
        <v>7</v>
      </c>
      <c r="AQ12" s="228"/>
      <c r="AR12" s="228"/>
      <c r="AS12" s="255"/>
      <c r="AT12" s="255"/>
      <c r="AU12" s="255"/>
      <c r="AV12" s="255"/>
      <c r="AW12" s="258"/>
    </row>
    <row r="13" spans="1:49" s="3" customFormat="1" ht="41.25" customHeight="1" thickBot="1" x14ac:dyDescent="0.25">
      <c r="A13" s="225"/>
      <c r="B13" s="231"/>
      <c r="C13" s="229"/>
      <c r="D13" s="229"/>
      <c r="E13" s="229"/>
      <c r="F13" s="229"/>
      <c r="G13" s="229"/>
      <c r="H13" s="229"/>
      <c r="I13" s="229"/>
      <c r="J13" s="229"/>
      <c r="K13" s="54" t="s">
        <v>116</v>
      </c>
      <c r="L13" s="54" t="s">
        <v>120</v>
      </c>
      <c r="M13" s="54" t="s">
        <v>124</v>
      </c>
      <c r="N13" s="54" t="s">
        <v>31</v>
      </c>
      <c r="O13" s="54" t="s">
        <v>119</v>
      </c>
      <c r="P13" s="54" t="s">
        <v>122</v>
      </c>
      <c r="Q13" s="54" t="s">
        <v>123</v>
      </c>
      <c r="R13" s="54" t="s">
        <v>120</v>
      </c>
      <c r="S13" s="54" t="s">
        <v>124</v>
      </c>
      <c r="T13" s="54" t="s">
        <v>31</v>
      </c>
      <c r="U13" s="54" t="s">
        <v>119</v>
      </c>
      <c r="V13" s="54" t="s">
        <v>122</v>
      </c>
      <c r="W13" s="54" t="s">
        <v>123</v>
      </c>
      <c r="X13" s="54" t="s">
        <v>120</v>
      </c>
      <c r="Y13" s="54" t="s">
        <v>124</v>
      </c>
      <c r="Z13" s="54" t="s">
        <v>31</v>
      </c>
      <c r="AA13" s="54" t="s">
        <v>119</v>
      </c>
      <c r="AB13" s="54" t="s">
        <v>122</v>
      </c>
      <c r="AC13" s="54" t="s">
        <v>123</v>
      </c>
      <c r="AD13" s="54" t="s">
        <v>120</v>
      </c>
      <c r="AE13" s="54" t="s">
        <v>124</v>
      </c>
      <c r="AF13" s="54" t="s">
        <v>31</v>
      </c>
      <c r="AG13" s="54" t="s">
        <v>119</v>
      </c>
      <c r="AH13" s="54" t="s">
        <v>122</v>
      </c>
      <c r="AI13" s="54" t="s">
        <v>123</v>
      </c>
      <c r="AJ13" s="54" t="s">
        <v>120</v>
      </c>
      <c r="AK13" s="54" t="s">
        <v>124</v>
      </c>
      <c r="AL13" s="54" t="s">
        <v>31</v>
      </c>
      <c r="AM13" s="229"/>
      <c r="AN13" s="229"/>
      <c r="AO13" s="229"/>
      <c r="AP13" s="229"/>
      <c r="AQ13" s="229"/>
      <c r="AR13" s="229"/>
      <c r="AS13" s="256"/>
      <c r="AT13" s="256"/>
      <c r="AU13" s="256"/>
      <c r="AV13" s="256"/>
      <c r="AW13" s="259"/>
    </row>
    <row r="14" spans="1:49" s="3" customFormat="1" ht="409.6" customHeight="1" x14ac:dyDescent="0.2">
      <c r="A14" s="92">
        <v>42</v>
      </c>
      <c r="B14" s="92">
        <v>1030</v>
      </c>
      <c r="C14" s="93" t="s">
        <v>142</v>
      </c>
      <c r="D14" s="96">
        <v>70</v>
      </c>
      <c r="E14" s="93" t="s">
        <v>143</v>
      </c>
      <c r="F14" s="96">
        <v>390</v>
      </c>
      <c r="G14" s="94" t="s">
        <v>144</v>
      </c>
      <c r="H14" s="95" t="s">
        <v>145</v>
      </c>
      <c r="I14" s="96" t="s">
        <v>146</v>
      </c>
      <c r="J14" s="97">
        <v>1</v>
      </c>
      <c r="K14" s="97">
        <v>1</v>
      </c>
      <c r="L14" s="97">
        <v>0.04</v>
      </c>
      <c r="M14" s="97">
        <v>0.04</v>
      </c>
      <c r="N14" s="97">
        <v>0.04</v>
      </c>
      <c r="O14" s="99">
        <v>0.28000000000000003</v>
      </c>
      <c r="P14" s="99">
        <v>0.28000000000000003</v>
      </c>
      <c r="Q14" s="99">
        <v>0.28000000000000003</v>
      </c>
      <c r="R14" s="100">
        <v>0.28000000000000003</v>
      </c>
      <c r="S14" s="101">
        <v>0.28000000000000003</v>
      </c>
      <c r="T14" s="101">
        <v>0.28000000000000003</v>
      </c>
      <c r="U14" s="102">
        <v>0.28000000000000003</v>
      </c>
      <c r="V14" s="102">
        <v>0.28000000000000003</v>
      </c>
      <c r="W14" s="102">
        <v>0.28000000000000003</v>
      </c>
      <c r="X14" s="103">
        <v>0.28000000000000003</v>
      </c>
      <c r="Y14" s="100">
        <v>0.28000000000000003</v>
      </c>
      <c r="Z14" s="100">
        <v>0.21</v>
      </c>
      <c r="AA14" s="182">
        <v>0.35</v>
      </c>
      <c r="AB14" s="97">
        <v>0.35</v>
      </c>
      <c r="AC14" s="97">
        <v>0.35</v>
      </c>
      <c r="AD14" s="97">
        <v>0.35</v>
      </c>
      <c r="AE14" s="97"/>
      <c r="AF14" s="97"/>
      <c r="AG14" s="97">
        <v>0.12</v>
      </c>
      <c r="AH14" s="97"/>
      <c r="AI14" s="97"/>
      <c r="AJ14" s="97"/>
      <c r="AK14" s="97"/>
      <c r="AL14" s="97"/>
      <c r="AM14" s="197">
        <v>6.4799999999999996E-2</v>
      </c>
      <c r="AN14" s="197">
        <v>0.1593</v>
      </c>
      <c r="AO14" s="197">
        <v>0.25380000000000003</v>
      </c>
      <c r="AP14" s="97"/>
      <c r="AQ14" s="98">
        <f>+AO14/AD14</f>
        <v>0.72514285714285731</v>
      </c>
      <c r="AR14" s="104">
        <f>+(T14+N14+Z14+AO14)/K14</f>
        <v>0.78380000000000005</v>
      </c>
      <c r="AS14" s="193" t="s">
        <v>190</v>
      </c>
      <c r="AT14" s="180" t="s">
        <v>163</v>
      </c>
      <c r="AU14" s="180" t="s">
        <v>163</v>
      </c>
      <c r="AV14" s="204" t="s">
        <v>182</v>
      </c>
      <c r="AW14" s="205" t="s">
        <v>181</v>
      </c>
    </row>
    <row r="15" spans="1:49" ht="30" customHeight="1" x14ac:dyDescent="0.25">
      <c r="A15" s="4"/>
      <c r="B15" s="4"/>
      <c r="C15" s="4"/>
      <c r="D15" s="4"/>
      <c r="E15" s="4"/>
      <c r="F15" s="4"/>
      <c r="G15" s="4"/>
      <c r="H15" s="4"/>
      <c r="I15" s="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4"/>
      <c r="AN15" s="4"/>
      <c r="AO15" s="4"/>
      <c r="AP15" s="4"/>
      <c r="AQ15" s="4"/>
      <c r="AR15" s="4"/>
    </row>
    <row r="16" spans="1:49" ht="15" customHeight="1" x14ac:dyDescent="0.25">
      <c r="A16" s="4"/>
      <c r="B16" s="4"/>
      <c r="C16" s="4"/>
      <c r="D16" s="4"/>
      <c r="E16" s="4"/>
      <c r="F16" s="4"/>
      <c r="G16" s="4"/>
      <c r="H16" s="4"/>
      <c r="I16" s="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4"/>
      <c r="AN16" s="4"/>
      <c r="AO16" s="4"/>
      <c r="AP16" s="4"/>
      <c r="AQ16" s="4"/>
      <c r="AR16" s="4"/>
    </row>
    <row r="17" spans="1:44" ht="41.25" customHeight="1" x14ac:dyDescent="0.25">
      <c r="A17" s="86" t="s">
        <v>127</v>
      </c>
      <c r="B17" s="4"/>
      <c r="C17" s="4"/>
      <c r="D17" s="4"/>
      <c r="E17" s="4"/>
      <c r="F17" s="4"/>
      <c r="G17" s="4"/>
      <c r="H17" s="4"/>
      <c r="I17" s="4"/>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4"/>
      <c r="AN17" s="4"/>
      <c r="AO17" s="4"/>
      <c r="AP17" s="4"/>
      <c r="AQ17" s="4"/>
      <c r="AR17" s="4"/>
    </row>
    <row r="18" spans="1:44" ht="41.25" customHeight="1" x14ac:dyDescent="0.25">
      <c r="A18" s="84" t="s">
        <v>128</v>
      </c>
      <c r="B18" s="232" t="s">
        <v>129</v>
      </c>
      <c r="C18" s="232"/>
      <c r="D18" s="232"/>
      <c r="E18" s="232"/>
      <c r="F18" s="232"/>
      <c r="G18" s="232"/>
      <c r="H18" s="220" t="s">
        <v>130</v>
      </c>
      <c r="I18" s="220"/>
      <c r="J18" s="220"/>
      <c r="K18" s="22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4"/>
      <c r="AN18" s="4"/>
      <c r="AO18" s="4"/>
      <c r="AP18" s="4"/>
      <c r="AQ18" s="4"/>
      <c r="AR18" s="4"/>
    </row>
    <row r="19" spans="1:44" ht="41.25" customHeight="1" x14ac:dyDescent="0.25">
      <c r="A19" s="85">
        <v>11</v>
      </c>
      <c r="B19" s="233" t="s">
        <v>131</v>
      </c>
      <c r="C19" s="233"/>
      <c r="D19" s="233"/>
      <c r="E19" s="233"/>
      <c r="F19" s="233"/>
      <c r="G19" s="233"/>
      <c r="H19" s="221" t="s">
        <v>133</v>
      </c>
      <c r="I19" s="221"/>
      <c r="J19" s="221"/>
      <c r="K19" s="221"/>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4"/>
      <c r="AN19" s="4"/>
      <c r="AO19" s="4"/>
      <c r="AP19" s="4"/>
      <c r="AQ19" s="4"/>
      <c r="AR19" s="4"/>
    </row>
  </sheetData>
  <mergeCells count="50">
    <mergeCell ref="S5:AW5"/>
    <mergeCell ref="A1:AW1"/>
    <mergeCell ref="S6:AW6"/>
    <mergeCell ref="S7:AW7"/>
    <mergeCell ref="S8:AW8"/>
    <mergeCell ref="AS10:AS13"/>
    <mergeCell ref="AT10:AT13"/>
    <mergeCell ref="AU10:AU13"/>
    <mergeCell ref="AV10:AV13"/>
    <mergeCell ref="AW10:AW13"/>
    <mergeCell ref="L12:N12"/>
    <mergeCell ref="AM11:AP11"/>
    <mergeCell ref="O12:T12"/>
    <mergeCell ref="U12:Z12"/>
    <mergeCell ref="AA12:AF12"/>
    <mergeCell ref="AG12:AL12"/>
    <mergeCell ref="G11:G13"/>
    <mergeCell ref="H11:H13"/>
    <mergeCell ref="L11:AL11"/>
    <mergeCell ref="AM12:AM13"/>
    <mergeCell ref="AN12:AN13"/>
    <mergeCell ref="F10:AP10"/>
    <mergeCell ref="I11:I13"/>
    <mergeCell ref="AO12:AO13"/>
    <mergeCell ref="AP12:AP13"/>
    <mergeCell ref="AQ10:AQ13"/>
    <mergeCell ref="AR10:AR13"/>
    <mergeCell ref="F11:F13"/>
    <mergeCell ref="A7:R7"/>
    <mergeCell ref="A8:R8"/>
    <mergeCell ref="H4:AL4"/>
    <mergeCell ref="A5:R5"/>
    <mergeCell ref="A6:R6"/>
    <mergeCell ref="A2:G4"/>
    <mergeCell ref="H2:AW2"/>
    <mergeCell ref="H3:AW3"/>
    <mergeCell ref="AM4:AW4"/>
    <mergeCell ref="H18:K18"/>
    <mergeCell ref="H19:K19"/>
    <mergeCell ref="A9:Q9"/>
    <mergeCell ref="A11:A13"/>
    <mergeCell ref="A10:C10"/>
    <mergeCell ref="D10:E10"/>
    <mergeCell ref="J11:J13"/>
    <mergeCell ref="B11:B13"/>
    <mergeCell ref="C11:C13"/>
    <mergeCell ref="D11:D13"/>
    <mergeCell ref="E11:E13"/>
    <mergeCell ref="B18:G18"/>
    <mergeCell ref="B19:G19"/>
  </mergeCells>
  <phoneticPr fontId="8" type="noConversion"/>
  <dataValidations count="1">
    <dataValidation type="list" allowBlank="1" showInputMessage="1" showErrorMessage="1" sqref="I14" xr:uid="{00000000-0002-0000-0000-000000000000}">
      <formula1>#REF!</formula1>
    </dataValidation>
  </dataValidations>
  <hyperlinks>
    <hyperlink ref="AW14" r:id="rId1" display="https://datosabiertos.bogota.gov.co/organization/sda" xr:uid="{1A80A7F8-4428-44C5-8B84-F98F112D206D}"/>
  </hyperlinks>
  <printOptions horizontalCentered="1" verticalCentered="1"/>
  <pageMargins left="0" right="0" top="0" bottom="0.39370078740157483" header="0.31496062992125984" footer="0.31496062992125984"/>
  <pageSetup scale="55" fitToWidth="0" orientation="landscape" r:id="rId2"/>
  <headerFooter>
    <oddFooter>&amp;C&amp;G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1"/>
  <sheetViews>
    <sheetView topLeftCell="AA25" zoomScale="75" zoomScaleNormal="75" zoomScaleSheetLayoutView="40" workbookViewId="0">
      <selection activeCell="AI9" sqref="AI9"/>
    </sheetView>
  </sheetViews>
  <sheetFormatPr baseColWidth="10" defaultRowHeight="15.75" x14ac:dyDescent="0.25"/>
  <cols>
    <col min="1" max="1" width="7.42578125" style="1" customWidth="1"/>
    <col min="2" max="2" width="3.85546875" style="1" customWidth="1"/>
    <col min="3" max="3" width="11" style="1" customWidth="1"/>
    <col min="4" max="4" width="14.28515625" style="6" customWidth="1"/>
    <col min="5" max="5" width="16.140625" style="6" customWidth="1"/>
    <col min="6" max="6" width="14.140625" style="6" customWidth="1"/>
    <col min="7" max="7" width="14" style="20" customWidth="1"/>
    <col min="8" max="8" width="14.5703125" style="7" customWidth="1"/>
    <col min="9" max="9" width="16.28515625" style="7" customWidth="1"/>
    <col min="10" max="10" width="15.7109375" style="7" customWidth="1"/>
    <col min="11" max="11" width="13.7109375" style="7" customWidth="1"/>
    <col min="12" max="12" width="14" style="7" customWidth="1"/>
    <col min="13" max="13" width="18.28515625" style="7" customWidth="1"/>
    <col min="14" max="14" width="14.7109375" style="7" customWidth="1"/>
    <col min="15" max="15" width="15" style="7" customWidth="1"/>
    <col min="16" max="16" width="15.28515625" style="7" customWidth="1"/>
    <col min="17" max="17" width="15.42578125" style="7" customWidth="1"/>
    <col min="18" max="18" width="13.85546875" style="7" customWidth="1"/>
    <col min="19" max="19" width="18.28515625" style="7" customWidth="1"/>
    <col min="20" max="20" width="14.28515625" style="7" customWidth="1"/>
    <col min="21" max="21" width="14.85546875" style="7" customWidth="1"/>
    <col min="22" max="22" width="14" style="7" customWidth="1"/>
    <col min="23" max="23" width="13.28515625" style="7" customWidth="1"/>
    <col min="24" max="24" width="14.7109375" style="7" customWidth="1"/>
    <col min="25" max="25" width="16.140625" style="7" customWidth="1"/>
    <col min="26" max="26" width="18" style="7" customWidth="1"/>
    <col min="27" max="27" width="16.28515625" style="7" customWidth="1"/>
    <col min="28" max="28" width="14.85546875" style="7" customWidth="1"/>
    <col min="29" max="29" width="16.28515625" style="7" customWidth="1"/>
    <col min="30" max="30" width="18.28515625" style="7" customWidth="1"/>
    <col min="31" max="31" width="14.28515625" style="7" customWidth="1"/>
    <col min="32" max="35" width="16.28515625" style="7" customWidth="1"/>
    <col min="36" max="36" width="18.28515625" style="7" customWidth="1"/>
    <col min="37" max="37" width="13.7109375" style="1" customWidth="1"/>
    <col min="38" max="38" width="15.7109375" style="1" customWidth="1"/>
    <col min="39" max="39" width="14.140625" style="17" customWidth="1"/>
    <col min="40" max="40" width="12.7109375" style="17" customWidth="1"/>
    <col min="41" max="41" width="10.28515625" style="1" customWidth="1"/>
    <col min="42" max="42" width="10.5703125" style="1" customWidth="1"/>
    <col min="43" max="43" width="59.140625" style="1" customWidth="1"/>
    <col min="44" max="44" width="9" style="1" customWidth="1"/>
    <col min="45" max="45" width="10" style="1" customWidth="1"/>
    <col min="46" max="46" width="30.140625" style="1" customWidth="1"/>
    <col min="47" max="47" width="32" style="1" customWidth="1"/>
    <col min="48" max="16384" width="11.42578125" style="1"/>
  </cols>
  <sheetData>
    <row r="1" spans="1:47" s="51" customFormat="1" ht="57" customHeight="1" x14ac:dyDescent="0.5">
      <c r="A1" s="297"/>
      <c r="B1" s="298"/>
      <c r="C1" s="298"/>
      <c r="D1" s="298"/>
      <c r="E1" s="299"/>
      <c r="F1" s="236" t="s">
        <v>137</v>
      </c>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row>
    <row r="2" spans="1:47" s="51" customFormat="1" ht="66.75" customHeight="1" x14ac:dyDescent="0.5">
      <c r="A2" s="222"/>
      <c r="B2" s="223"/>
      <c r="C2" s="223"/>
      <c r="D2" s="223"/>
      <c r="E2" s="300"/>
      <c r="F2" s="312" t="s">
        <v>134</v>
      </c>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row>
    <row r="3" spans="1:47" s="50" customFormat="1" ht="40.5" customHeight="1" thickBot="1" x14ac:dyDescent="0.45">
      <c r="A3" s="301"/>
      <c r="B3" s="302"/>
      <c r="C3" s="302"/>
      <c r="D3" s="302"/>
      <c r="E3" s="303"/>
      <c r="F3" s="240" t="s">
        <v>125</v>
      </c>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2"/>
      <c r="AM3" s="240" t="s">
        <v>126</v>
      </c>
      <c r="AN3" s="241"/>
      <c r="AO3" s="241"/>
      <c r="AP3" s="241"/>
    </row>
    <row r="4" spans="1:47" ht="46.5" customHeight="1" x14ac:dyDescent="0.25">
      <c r="A4" s="304" t="s">
        <v>0</v>
      </c>
      <c r="B4" s="305"/>
      <c r="C4" s="305"/>
      <c r="D4" s="305"/>
      <c r="E4" s="305"/>
      <c r="F4" s="305"/>
      <c r="G4" s="305"/>
      <c r="H4" s="305"/>
      <c r="I4" s="305"/>
      <c r="J4" s="305"/>
      <c r="K4" s="305"/>
      <c r="L4" s="305"/>
      <c r="M4" s="305"/>
      <c r="N4" s="305"/>
      <c r="O4" s="305"/>
      <c r="P4" s="306"/>
      <c r="Q4" s="310" t="s">
        <v>138</v>
      </c>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row>
    <row r="5" spans="1:47" ht="36" customHeight="1" thickBot="1" x14ac:dyDescent="0.3">
      <c r="A5" s="307" t="s">
        <v>2</v>
      </c>
      <c r="B5" s="308"/>
      <c r="C5" s="308"/>
      <c r="D5" s="308"/>
      <c r="E5" s="308"/>
      <c r="F5" s="308"/>
      <c r="G5" s="308"/>
      <c r="H5" s="308"/>
      <c r="I5" s="308"/>
      <c r="J5" s="308"/>
      <c r="K5" s="308"/>
      <c r="L5" s="308"/>
      <c r="M5" s="308"/>
      <c r="N5" s="308"/>
      <c r="O5" s="308"/>
      <c r="P5" s="309"/>
      <c r="Q5" s="238" t="s">
        <v>139</v>
      </c>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row>
    <row r="6" spans="1:47" ht="14.25" customHeight="1" thickBot="1" x14ac:dyDescent="0.3">
      <c r="A6" s="4"/>
      <c r="B6" s="4"/>
      <c r="C6" s="4"/>
      <c r="D6" s="87"/>
      <c r="E6" s="87"/>
      <c r="F6" s="87"/>
      <c r="G6" s="88"/>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4"/>
      <c r="AL6" s="4"/>
      <c r="AM6" s="16"/>
      <c r="AN6" s="90"/>
      <c r="AO6" s="4"/>
      <c r="AP6" s="4"/>
    </row>
    <row r="7" spans="1:47" s="32" customFormat="1" ht="33.75" customHeight="1" x14ac:dyDescent="0.25">
      <c r="A7" s="226" t="s">
        <v>57</v>
      </c>
      <c r="B7" s="227" t="s">
        <v>67</v>
      </c>
      <c r="C7" s="227"/>
      <c r="D7" s="227"/>
      <c r="E7" s="227" t="s">
        <v>71</v>
      </c>
      <c r="F7" s="227" t="s">
        <v>112</v>
      </c>
      <c r="G7" s="227" t="s">
        <v>72</v>
      </c>
      <c r="H7" s="227" t="s">
        <v>117</v>
      </c>
      <c r="I7" s="55"/>
      <c r="J7" s="289" t="s">
        <v>73</v>
      </c>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1"/>
      <c r="AK7" s="227" t="s">
        <v>74</v>
      </c>
      <c r="AL7" s="227"/>
      <c r="AM7" s="227"/>
      <c r="AN7" s="227"/>
      <c r="AO7" s="227" t="s">
        <v>76</v>
      </c>
      <c r="AP7" s="227" t="s">
        <v>77</v>
      </c>
      <c r="AQ7" s="227" t="s">
        <v>177</v>
      </c>
      <c r="AR7" s="227" t="s">
        <v>78</v>
      </c>
      <c r="AS7" s="227" t="s">
        <v>79</v>
      </c>
      <c r="AT7" s="227" t="s">
        <v>80</v>
      </c>
      <c r="AU7" s="314" t="s">
        <v>81</v>
      </c>
    </row>
    <row r="8" spans="1:47" s="32" customFormat="1" ht="39.75" customHeight="1" x14ac:dyDescent="0.25">
      <c r="A8" s="224"/>
      <c r="B8" s="228"/>
      <c r="C8" s="228"/>
      <c r="D8" s="228"/>
      <c r="E8" s="228"/>
      <c r="F8" s="228"/>
      <c r="G8" s="228"/>
      <c r="H8" s="228"/>
      <c r="I8" s="260">
        <v>2016</v>
      </c>
      <c r="J8" s="261"/>
      <c r="K8" s="261"/>
      <c r="L8" s="262"/>
      <c r="M8" s="260">
        <v>2017</v>
      </c>
      <c r="N8" s="261"/>
      <c r="O8" s="261"/>
      <c r="P8" s="261"/>
      <c r="Q8" s="261"/>
      <c r="R8" s="262"/>
      <c r="S8" s="260">
        <v>2018</v>
      </c>
      <c r="T8" s="261"/>
      <c r="U8" s="261"/>
      <c r="V8" s="261"/>
      <c r="W8" s="261"/>
      <c r="X8" s="262"/>
      <c r="Y8" s="260">
        <v>2019</v>
      </c>
      <c r="Z8" s="261"/>
      <c r="AA8" s="261"/>
      <c r="AB8" s="261"/>
      <c r="AC8" s="261"/>
      <c r="AD8" s="262"/>
      <c r="AE8" s="260">
        <v>2020</v>
      </c>
      <c r="AF8" s="261"/>
      <c r="AG8" s="261"/>
      <c r="AH8" s="261"/>
      <c r="AI8" s="261"/>
      <c r="AJ8" s="262"/>
      <c r="AK8" s="228" t="s">
        <v>75</v>
      </c>
      <c r="AL8" s="228"/>
      <c r="AM8" s="228"/>
      <c r="AN8" s="228"/>
      <c r="AO8" s="228"/>
      <c r="AP8" s="228"/>
      <c r="AQ8" s="228"/>
      <c r="AR8" s="228"/>
      <c r="AS8" s="228"/>
      <c r="AT8" s="228"/>
      <c r="AU8" s="315"/>
    </row>
    <row r="9" spans="1:47" s="32" customFormat="1" ht="48" customHeight="1" thickBot="1" x14ac:dyDescent="0.3">
      <c r="A9" s="225"/>
      <c r="B9" s="54" t="s">
        <v>68</v>
      </c>
      <c r="C9" s="54" t="s">
        <v>69</v>
      </c>
      <c r="D9" s="54" t="s">
        <v>70</v>
      </c>
      <c r="E9" s="229"/>
      <c r="F9" s="229"/>
      <c r="G9" s="288"/>
      <c r="H9" s="321"/>
      <c r="I9" s="54" t="s">
        <v>118</v>
      </c>
      <c r="J9" s="54" t="s">
        <v>120</v>
      </c>
      <c r="K9" s="54" t="s">
        <v>121</v>
      </c>
      <c r="L9" s="54" t="s">
        <v>31</v>
      </c>
      <c r="M9" s="54" t="s">
        <v>119</v>
      </c>
      <c r="N9" s="54" t="s">
        <v>122</v>
      </c>
      <c r="O9" s="54" t="s">
        <v>123</v>
      </c>
      <c r="P9" s="54" t="s">
        <v>120</v>
      </c>
      <c r="Q9" s="54" t="s">
        <v>124</v>
      </c>
      <c r="R9" s="54" t="s">
        <v>31</v>
      </c>
      <c r="S9" s="54" t="s">
        <v>119</v>
      </c>
      <c r="T9" s="54" t="s">
        <v>122</v>
      </c>
      <c r="U9" s="54" t="s">
        <v>123</v>
      </c>
      <c r="V9" s="54" t="s">
        <v>120</v>
      </c>
      <c r="W9" s="54" t="s">
        <v>124</v>
      </c>
      <c r="X9" s="54" t="s">
        <v>31</v>
      </c>
      <c r="Y9" s="54" t="s">
        <v>119</v>
      </c>
      <c r="Z9" s="54" t="s">
        <v>122</v>
      </c>
      <c r="AA9" s="54" t="s">
        <v>123</v>
      </c>
      <c r="AB9" s="54" t="s">
        <v>120</v>
      </c>
      <c r="AC9" s="54" t="s">
        <v>124</v>
      </c>
      <c r="AD9" s="54" t="s">
        <v>31</v>
      </c>
      <c r="AE9" s="54" t="s">
        <v>119</v>
      </c>
      <c r="AF9" s="54" t="s">
        <v>122</v>
      </c>
      <c r="AG9" s="54" t="s">
        <v>123</v>
      </c>
      <c r="AH9" s="54" t="s">
        <v>120</v>
      </c>
      <c r="AI9" s="54" t="s">
        <v>124</v>
      </c>
      <c r="AJ9" s="54" t="s">
        <v>31</v>
      </c>
      <c r="AK9" s="91" t="s">
        <v>4</v>
      </c>
      <c r="AL9" s="54" t="s">
        <v>5</v>
      </c>
      <c r="AM9" s="54" t="s">
        <v>6</v>
      </c>
      <c r="AN9" s="54" t="s">
        <v>7</v>
      </c>
      <c r="AO9" s="229"/>
      <c r="AP9" s="229"/>
      <c r="AQ9" s="288"/>
      <c r="AR9" s="288"/>
      <c r="AS9" s="288"/>
      <c r="AT9" s="288"/>
      <c r="AU9" s="316"/>
    </row>
    <row r="10" spans="1:47" s="5" customFormat="1" ht="61.5" customHeight="1" x14ac:dyDescent="0.25">
      <c r="A10" s="279" t="s">
        <v>147</v>
      </c>
      <c r="B10" s="292">
        <v>1</v>
      </c>
      <c r="C10" s="477" t="s">
        <v>148</v>
      </c>
      <c r="D10" s="295" t="s">
        <v>149</v>
      </c>
      <c r="E10" s="277">
        <f>+GESTIÓN!D14</f>
        <v>70</v>
      </c>
      <c r="F10" s="277" t="s">
        <v>156</v>
      </c>
      <c r="G10" s="57" t="s">
        <v>8</v>
      </c>
      <c r="H10" s="105">
        <f>+L10+R10+X10+Y10+AE10</f>
        <v>0.30000000000000004</v>
      </c>
      <c r="I10" s="105">
        <v>0.04</v>
      </c>
      <c r="J10" s="105">
        <v>0.04</v>
      </c>
      <c r="K10" s="455">
        <v>0.04</v>
      </c>
      <c r="L10" s="456">
        <v>0.04</v>
      </c>
      <c r="M10" s="110">
        <v>0.04</v>
      </c>
      <c r="N10" s="111">
        <v>0.08</v>
      </c>
      <c r="O10" s="111">
        <v>0.08</v>
      </c>
      <c r="P10" s="111">
        <v>0.08</v>
      </c>
      <c r="Q10" s="111">
        <v>0.08</v>
      </c>
      <c r="R10" s="111">
        <v>0.08</v>
      </c>
      <c r="S10" s="110">
        <v>0.08</v>
      </c>
      <c r="T10" s="457">
        <v>0.1</v>
      </c>
      <c r="U10" s="457">
        <v>0.1</v>
      </c>
      <c r="V10" s="457">
        <v>0.1</v>
      </c>
      <c r="W10" s="457">
        <v>0.1</v>
      </c>
      <c r="X10" s="457">
        <v>0.1</v>
      </c>
      <c r="Y10" s="111">
        <v>0.06</v>
      </c>
      <c r="Z10" s="111">
        <v>0.06</v>
      </c>
      <c r="AA10" s="111">
        <v>0.06</v>
      </c>
      <c r="AB10" s="111">
        <v>0.06</v>
      </c>
      <c r="AC10" s="111"/>
      <c r="AD10" s="111"/>
      <c r="AE10" s="457">
        <v>0.02</v>
      </c>
      <c r="AF10" s="457"/>
      <c r="AG10" s="458"/>
      <c r="AH10" s="459"/>
      <c r="AI10" s="459"/>
      <c r="AJ10" s="459"/>
      <c r="AK10" s="460">
        <v>8.6999999999999994E-3</v>
      </c>
      <c r="AL10" s="461">
        <f>+AK10+1.71%</f>
        <v>2.58E-2</v>
      </c>
      <c r="AM10" s="461">
        <f>+AL10+1.71%</f>
        <v>4.2900000000000001E-2</v>
      </c>
      <c r="AN10" s="35"/>
      <c r="AO10" s="156">
        <f>+AM10/AB10</f>
        <v>0.71500000000000008</v>
      </c>
      <c r="AP10" s="157">
        <f>(L10+R10+X10+AM10)/H10</f>
        <v>0.8763333333333333</v>
      </c>
      <c r="AQ10" s="450" t="s">
        <v>186</v>
      </c>
      <c r="AR10" s="324" t="s">
        <v>163</v>
      </c>
      <c r="AS10" s="324" t="s">
        <v>163</v>
      </c>
      <c r="AT10" s="270" t="s">
        <v>175</v>
      </c>
      <c r="AU10" s="334" t="s">
        <v>185</v>
      </c>
    </row>
    <row r="11" spans="1:47" s="5" customFormat="1" ht="61.5" customHeight="1" x14ac:dyDescent="0.25">
      <c r="A11" s="279"/>
      <c r="B11" s="293"/>
      <c r="C11" s="478"/>
      <c r="D11" s="283"/>
      <c r="E11" s="271"/>
      <c r="F11" s="271"/>
      <c r="G11" s="60" t="s">
        <v>9</v>
      </c>
      <c r="H11" s="106">
        <f>+L11+R11+X11+AB11+AE11</f>
        <v>6463445238</v>
      </c>
      <c r="I11" s="115">
        <v>1215000000</v>
      </c>
      <c r="J11" s="115">
        <v>1215000000</v>
      </c>
      <c r="K11" s="116">
        <v>1017857121</v>
      </c>
      <c r="L11" s="114">
        <v>971913980</v>
      </c>
      <c r="M11" s="114">
        <v>971913980</v>
      </c>
      <c r="N11" s="116">
        <v>1325800000</v>
      </c>
      <c r="O11" s="116">
        <v>1325800000</v>
      </c>
      <c r="P11" s="116">
        <v>1425771668</v>
      </c>
      <c r="Q11" s="116">
        <v>1425771668</v>
      </c>
      <c r="R11" s="116">
        <v>1349673901</v>
      </c>
      <c r="S11" s="117">
        <v>1349673901</v>
      </c>
      <c r="T11" s="116">
        <v>1294863000</v>
      </c>
      <c r="U11" s="116">
        <v>1294863000</v>
      </c>
      <c r="V11" s="116">
        <v>1315936833</v>
      </c>
      <c r="W11" s="116">
        <v>1189181333</v>
      </c>
      <c r="X11" s="116">
        <v>1173330005</v>
      </c>
      <c r="Y11" s="116">
        <v>1398193000</v>
      </c>
      <c r="Z11" s="116">
        <v>1398193000</v>
      </c>
      <c r="AA11" s="123">
        <v>1570147789</v>
      </c>
      <c r="AB11" s="123">
        <v>1589241352</v>
      </c>
      <c r="AC11" s="194"/>
      <c r="AD11" s="194"/>
      <c r="AE11" s="116">
        <v>1379286000</v>
      </c>
      <c r="AF11" s="116"/>
      <c r="AG11" s="123"/>
      <c r="AH11" s="194"/>
      <c r="AI11" s="194"/>
      <c r="AJ11" s="194"/>
      <c r="AK11" s="194">
        <v>529137000</v>
      </c>
      <c r="AL11" s="462">
        <v>1366878789</v>
      </c>
      <c r="AM11" s="463">
        <v>1531730371</v>
      </c>
      <c r="AN11" s="22"/>
      <c r="AO11" s="156">
        <f>+AM11/AB11</f>
        <v>0.96381230520611316</v>
      </c>
      <c r="AP11" s="157">
        <f>(L11+R11+X11+AM11)/H11</f>
        <v>0.7777041611565364</v>
      </c>
      <c r="AQ11" s="451"/>
      <c r="AR11" s="325"/>
      <c r="AS11" s="325"/>
      <c r="AT11" s="270"/>
      <c r="AU11" s="335"/>
    </row>
    <row r="12" spans="1:47" s="216" customFormat="1" ht="77.25" customHeight="1" x14ac:dyDescent="0.25">
      <c r="A12" s="279"/>
      <c r="B12" s="293"/>
      <c r="C12" s="478"/>
      <c r="D12" s="283"/>
      <c r="E12" s="271"/>
      <c r="F12" s="271"/>
      <c r="G12" s="206" t="s">
        <v>10</v>
      </c>
      <c r="H12" s="207"/>
      <c r="I12" s="208"/>
      <c r="J12" s="208"/>
      <c r="K12" s="208"/>
      <c r="L12" s="209"/>
      <c r="M12" s="209"/>
      <c r="N12" s="207">
        <v>0</v>
      </c>
      <c r="O12" s="207">
        <v>0</v>
      </c>
      <c r="P12" s="207">
        <v>0</v>
      </c>
      <c r="Q12" s="207">
        <v>0</v>
      </c>
      <c r="R12" s="207"/>
      <c r="S12" s="210"/>
      <c r="T12" s="207"/>
      <c r="U12" s="207"/>
      <c r="V12" s="207"/>
      <c r="W12" s="207"/>
      <c r="X12" s="207"/>
      <c r="Y12" s="207"/>
      <c r="Z12" s="207"/>
      <c r="AA12" s="207"/>
      <c r="AB12" s="207"/>
      <c r="AC12" s="211"/>
      <c r="AD12" s="211"/>
      <c r="AE12" s="207"/>
      <c r="AF12" s="212"/>
      <c r="AG12" s="212"/>
      <c r="AH12" s="213"/>
      <c r="AI12" s="213"/>
      <c r="AJ12" s="213"/>
      <c r="AK12" s="207"/>
      <c r="AL12" s="214"/>
      <c r="AM12" s="214"/>
      <c r="AN12" s="215"/>
      <c r="AO12" s="210"/>
      <c r="AP12" s="210"/>
      <c r="AQ12" s="451"/>
      <c r="AR12" s="325"/>
      <c r="AS12" s="325"/>
      <c r="AT12" s="270"/>
      <c r="AU12" s="335"/>
    </row>
    <row r="13" spans="1:47" s="216" customFormat="1" ht="77.25" customHeight="1" x14ac:dyDescent="0.25">
      <c r="A13" s="279"/>
      <c r="B13" s="293"/>
      <c r="C13" s="478"/>
      <c r="D13" s="283"/>
      <c r="E13" s="271"/>
      <c r="F13" s="271"/>
      <c r="G13" s="217" t="s">
        <v>11</v>
      </c>
      <c r="H13" s="106">
        <f>+R13+X13+AA13</f>
        <v>1389633111</v>
      </c>
      <c r="I13" s="149"/>
      <c r="J13" s="149"/>
      <c r="K13" s="149"/>
      <c r="L13" s="219"/>
      <c r="M13" s="219"/>
      <c r="N13" s="116">
        <v>625903419</v>
      </c>
      <c r="O13" s="116">
        <v>625903419</v>
      </c>
      <c r="P13" s="116">
        <v>625903419</v>
      </c>
      <c r="Q13" s="116">
        <v>620935578</v>
      </c>
      <c r="R13" s="116">
        <v>561384078</v>
      </c>
      <c r="S13" s="122">
        <v>561384078</v>
      </c>
      <c r="T13" s="123">
        <v>646151292</v>
      </c>
      <c r="U13" s="106">
        <v>646151292</v>
      </c>
      <c r="V13" s="106">
        <v>646151292</v>
      </c>
      <c r="W13" s="106">
        <v>646151292</v>
      </c>
      <c r="X13" s="106">
        <v>646151292</v>
      </c>
      <c r="Y13" s="124">
        <v>182097741</v>
      </c>
      <c r="Z13" s="124">
        <v>182097741</v>
      </c>
      <c r="AA13" s="124">
        <v>182097741</v>
      </c>
      <c r="AB13" s="124">
        <v>182097741</v>
      </c>
      <c r="AC13" s="27"/>
      <c r="AD13" s="27"/>
      <c r="AE13" s="107"/>
      <c r="AF13" s="120"/>
      <c r="AG13" s="120"/>
      <c r="AH13" s="121"/>
      <c r="AI13" s="121"/>
      <c r="AJ13" s="121"/>
      <c r="AK13" s="194">
        <v>138454040</v>
      </c>
      <c r="AL13" s="24">
        <v>182097741</v>
      </c>
      <c r="AM13" s="462">
        <v>182097741</v>
      </c>
      <c r="AN13" s="218"/>
      <c r="AO13" s="156">
        <f>+AM13/AB13</f>
        <v>1</v>
      </c>
      <c r="AP13" s="118"/>
      <c r="AQ13" s="451"/>
      <c r="AR13" s="325"/>
      <c r="AS13" s="325"/>
      <c r="AT13" s="270"/>
      <c r="AU13" s="335"/>
    </row>
    <row r="14" spans="1:47" s="216" customFormat="1" ht="77.25" customHeight="1" x14ac:dyDescent="0.25">
      <c r="A14" s="279"/>
      <c r="B14" s="293"/>
      <c r="C14" s="478"/>
      <c r="D14" s="283"/>
      <c r="E14" s="271"/>
      <c r="F14" s="271"/>
      <c r="G14" s="206" t="s">
        <v>12</v>
      </c>
      <c r="H14" s="106">
        <f>+L14+R14+X14+Y14+AE14</f>
        <v>0.30000000000000004</v>
      </c>
      <c r="I14" s="105">
        <f t="shared" ref="I14" si="0">+I10+I12</f>
        <v>0.04</v>
      </c>
      <c r="J14" s="105">
        <f t="shared" ref="J14:L15" si="1">+J10+J12</f>
        <v>0.04</v>
      </c>
      <c r="K14" s="105">
        <f t="shared" si="1"/>
        <v>0.04</v>
      </c>
      <c r="L14" s="126">
        <f t="shared" si="1"/>
        <v>0.04</v>
      </c>
      <c r="M14" s="126">
        <f t="shared" ref="M14:W15" si="2">+M10+M12</f>
        <v>0.04</v>
      </c>
      <c r="N14" s="127">
        <f t="shared" si="2"/>
        <v>0.08</v>
      </c>
      <c r="O14" s="127">
        <f t="shared" si="2"/>
        <v>0.08</v>
      </c>
      <c r="P14" s="127">
        <f t="shared" si="2"/>
        <v>0.08</v>
      </c>
      <c r="Q14" s="127">
        <f t="shared" si="2"/>
        <v>0.08</v>
      </c>
      <c r="R14" s="127">
        <v>0.08</v>
      </c>
      <c r="S14" s="126">
        <f t="shared" si="2"/>
        <v>0.08</v>
      </c>
      <c r="T14" s="127">
        <v>0.1</v>
      </c>
      <c r="U14" s="127">
        <v>0.1</v>
      </c>
      <c r="V14" s="127">
        <v>0.1</v>
      </c>
      <c r="W14" s="127">
        <v>0.1</v>
      </c>
      <c r="X14" s="127">
        <v>0.1</v>
      </c>
      <c r="Y14" s="127">
        <f t="shared" ref="Y14:Z15" si="3">+Y10+Y12</f>
        <v>0.06</v>
      </c>
      <c r="Z14" s="127">
        <f t="shared" si="3"/>
        <v>0.06</v>
      </c>
      <c r="AA14" s="199">
        <v>0.06</v>
      </c>
      <c r="AB14" s="199">
        <v>0.06</v>
      </c>
      <c r="AC14" s="29"/>
      <c r="AD14" s="29"/>
      <c r="AE14" s="127">
        <f t="shared" ref="AE14:AE15" si="4">+AE10+AE12</f>
        <v>0.02</v>
      </c>
      <c r="AF14" s="485"/>
      <c r="AG14" s="125"/>
      <c r="AH14" s="29"/>
      <c r="AI14" s="29"/>
      <c r="AJ14" s="29"/>
      <c r="AK14" s="153">
        <f t="shared" ref="AK14:AL14" si="5">+AK10+AK12</f>
        <v>8.6999999999999994E-3</v>
      </c>
      <c r="AL14" s="153">
        <f t="shared" si="5"/>
        <v>2.58E-2</v>
      </c>
      <c r="AM14" s="153">
        <f t="shared" ref="AM14" si="6">+AM10+AM12</f>
        <v>4.2900000000000001E-2</v>
      </c>
      <c r="AN14" s="28"/>
      <c r="AO14" s="156">
        <f>+AM14/AB14</f>
        <v>0.71500000000000008</v>
      </c>
      <c r="AP14" s="157">
        <f>(L14+R14+X14+AM14)/H14</f>
        <v>0.8763333333333333</v>
      </c>
      <c r="AQ14" s="451"/>
      <c r="AR14" s="325"/>
      <c r="AS14" s="325"/>
      <c r="AT14" s="270"/>
      <c r="AU14" s="335"/>
    </row>
    <row r="15" spans="1:47" s="216" customFormat="1" ht="77.25" customHeight="1" thickBot="1" x14ac:dyDescent="0.3">
      <c r="A15" s="280"/>
      <c r="B15" s="294"/>
      <c r="C15" s="479"/>
      <c r="D15" s="284"/>
      <c r="E15" s="271"/>
      <c r="F15" s="271"/>
      <c r="G15" s="217" t="s">
        <v>13</v>
      </c>
      <c r="H15" s="108">
        <f>+H11+H13</f>
        <v>7853078349</v>
      </c>
      <c r="I15" s="128">
        <f>+I11+I13</f>
        <v>1215000000</v>
      </c>
      <c r="J15" s="128">
        <f>+J11+J13</f>
        <v>1215000000</v>
      </c>
      <c r="K15" s="128">
        <f>+K11+K13</f>
        <v>1017857121</v>
      </c>
      <c r="L15" s="129">
        <f t="shared" si="1"/>
        <v>971913980</v>
      </c>
      <c r="M15" s="129">
        <f t="shared" si="2"/>
        <v>971913980</v>
      </c>
      <c r="N15" s="128">
        <f t="shared" si="2"/>
        <v>1951703419</v>
      </c>
      <c r="O15" s="128">
        <f t="shared" si="2"/>
        <v>1951703419</v>
      </c>
      <c r="P15" s="128">
        <f t="shared" si="2"/>
        <v>2051675087</v>
      </c>
      <c r="Q15" s="128">
        <f t="shared" si="2"/>
        <v>2046707246</v>
      </c>
      <c r="R15" s="128">
        <v>1911057979</v>
      </c>
      <c r="S15" s="129">
        <f t="shared" si="2"/>
        <v>1911057979</v>
      </c>
      <c r="T15" s="129">
        <f t="shared" si="2"/>
        <v>1941014292</v>
      </c>
      <c r="U15" s="129">
        <f t="shared" si="2"/>
        <v>1941014292</v>
      </c>
      <c r="V15" s="129">
        <f t="shared" si="2"/>
        <v>1962088125</v>
      </c>
      <c r="W15" s="129">
        <f t="shared" si="2"/>
        <v>1835332625</v>
      </c>
      <c r="X15" s="129">
        <v>1819481297</v>
      </c>
      <c r="Y15" s="128">
        <f t="shared" si="3"/>
        <v>1580290741</v>
      </c>
      <c r="Z15" s="128">
        <f t="shared" si="3"/>
        <v>1580290741</v>
      </c>
      <c r="AA15" s="108">
        <v>1580290741</v>
      </c>
      <c r="AB15" s="108">
        <v>1580290741</v>
      </c>
      <c r="AC15" s="130"/>
      <c r="AD15" s="130"/>
      <c r="AE15" s="128">
        <f t="shared" si="4"/>
        <v>1379286000</v>
      </c>
      <c r="AF15" s="195"/>
      <c r="AG15" s="108"/>
      <c r="AH15" s="130"/>
      <c r="AI15" s="130"/>
      <c r="AJ15" s="130"/>
      <c r="AK15" s="195">
        <f t="shared" ref="AK15:AL15" si="7">+AK11+AK13</f>
        <v>667591040</v>
      </c>
      <c r="AL15" s="195">
        <f t="shared" si="7"/>
        <v>1548976530</v>
      </c>
      <c r="AM15" s="195">
        <f t="shared" ref="AM15" si="8">+AM11+AM13</f>
        <v>1713828112</v>
      </c>
      <c r="AN15" s="28"/>
      <c r="AO15" s="158">
        <f>+AM15/AB15</f>
        <v>1.0845017739681866</v>
      </c>
      <c r="AP15" s="159">
        <f>(L15+R15+X15+AM15)/H15</f>
        <v>0.8170402844404373</v>
      </c>
      <c r="AQ15" s="451"/>
      <c r="AR15" s="326"/>
      <c r="AS15" s="326"/>
      <c r="AT15" s="270"/>
      <c r="AU15" s="336"/>
    </row>
    <row r="16" spans="1:47" s="5" customFormat="1" ht="61.5" customHeight="1" x14ac:dyDescent="0.25">
      <c r="A16" s="281" t="s">
        <v>150</v>
      </c>
      <c r="B16" s="272">
        <v>2</v>
      </c>
      <c r="C16" s="480" t="s">
        <v>151</v>
      </c>
      <c r="D16" s="282" t="s">
        <v>152</v>
      </c>
      <c r="E16" s="271"/>
      <c r="F16" s="271"/>
      <c r="G16" s="57" t="s">
        <v>8</v>
      </c>
      <c r="H16" s="105">
        <f>+AE16</f>
        <v>0.5</v>
      </c>
      <c r="I16" s="131">
        <v>0.09</v>
      </c>
      <c r="J16" s="131">
        <v>0.09</v>
      </c>
      <c r="K16" s="131">
        <v>0.09</v>
      </c>
      <c r="L16" s="111">
        <v>0.09</v>
      </c>
      <c r="M16" s="111">
        <v>0.09</v>
      </c>
      <c r="N16" s="111">
        <v>0.14000000000000001</v>
      </c>
      <c r="O16" s="111">
        <v>0.14000000000000001</v>
      </c>
      <c r="P16" s="111">
        <v>0.14000000000000001</v>
      </c>
      <c r="Q16" s="111">
        <v>0.14000000000000001</v>
      </c>
      <c r="R16" s="111">
        <v>0.13</v>
      </c>
      <c r="S16" s="146">
        <v>0.13</v>
      </c>
      <c r="T16" s="111">
        <v>0.28000000000000003</v>
      </c>
      <c r="U16" s="111">
        <v>0.28000000000000003</v>
      </c>
      <c r="V16" s="111">
        <v>0.28000000000000003</v>
      </c>
      <c r="W16" s="111">
        <v>0.28000000000000003</v>
      </c>
      <c r="X16" s="146">
        <v>0.26500000000000001</v>
      </c>
      <c r="Y16" s="111">
        <v>0.42</v>
      </c>
      <c r="Z16" s="111">
        <v>0.42</v>
      </c>
      <c r="AA16" s="464">
        <v>0.42</v>
      </c>
      <c r="AB16" s="464">
        <v>0.42</v>
      </c>
      <c r="AC16" s="147"/>
      <c r="AD16" s="147"/>
      <c r="AE16" s="111">
        <v>0.5</v>
      </c>
      <c r="AF16" s="111"/>
      <c r="AG16" s="465"/>
      <c r="AH16" s="147"/>
      <c r="AI16" s="147"/>
      <c r="AJ16" s="147"/>
      <c r="AK16" s="460">
        <f>+X16+2.96%</f>
        <v>0.29460000000000003</v>
      </c>
      <c r="AL16" s="461">
        <v>0.34050000000000002</v>
      </c>
      <c r="AM16" s="466">
        <v>0.38340000000000002</v>
      </c>
      <c r="AN16" s="467"/>
      <c r="AO16" s="468">
        <f>+AM16/AB16</f>
        <v>0.91285714285714292</v>
      </c>
      <c r="AP16" s="160">
        <f>+AM16/H16</f>
        <v>0.76680000000000004</v>
      </c>
      <c r="AQ16" s="322" t="s">
        <v>193</v>
      </c>
      <c r="AR16" s="324" t="s">
        <v>163</v>
      </c>
      <c r="AS16" s="324" t="s">
        <v>163</v>
      </c>
      <c r="AT16" s="287" t="s">
        <v>194</v>
      </c>
      <c r="AU16" s="333" t="s">
        <v>188</v>
      </c>
    </row>
    <row r="17" spans="1:47" s="5" customFormat="1" ht="61.5" customHeight="1" x14ac:dyDescent="0.25">
      <c r="A17" s="279"/>
      <c r="B17" s="273"/>
      <c r="C17" s="478"/>
      <c r="D17" s="283"/>
      <c r="E17" s="271"/>
      <c r="F17" s="271"/>
      <c r="G17" s="60" t="s">
        <v>9</v>
      </c>
      <c r="H17" s="106">
        <f>+L17+R17+X17+AB17+AE17</f>
        <v>3958817485</v>
      </c>
      <c r="I17" s="113">
        <v>1499125475</v>
      </c>
      <c r="J17" s="113">
        <v>1499125475</v>
      </c>
      <c r="K17" s="113">
        <v>1444010457</v>
      </c>
      <c r="L17" s="112">
        <v>1435292010</v>
      </c>
      <c r="M17" s="112">
        <v>1435292010</v>
      </c>
      <c r="N17" s="116">
        <v>386092000</v>
      </c>
      <c r="O17" s="116">
        <v>386092000</v>
      </c>
      <c r="P17" s="116">
        <v>296592000</v>
      </c>
      <c r="Q17" s="116">
        <v>296592000</v>
      </c>
      <c r="R17" s="116">
        <v>363574367</v>
      </c>
      <c r="S17" s="122">
        <v>363574367</v>
      </c>
      <c r="T17" s="123">
        <v>899618000</v>
      </c>
      <c r="U17" s="123">
        <v>899618000</v>
      </c>
      <c r="V17" s="123">
        <v>878544166.99666667</v>
      </c>
      <c r="W17" s="123">
        <v>867910866.9666667</v>
      </c>
      <c r="X17" s="123">
        <v>294809766</v>
      </c>
      <c r="Y17" s="124">
        <v>1149042000</v>
      </c>
      <c r="Z17" s="124">
        <v>1149042000</v>
      </c>
      <c r="AA17" s="123">
        <v>1070690357</v>
      </c>
      <c r="AB17" s="123">
        <v>739913342</v>
      </c>
      <c r="AC17" s="194"/>
      <c r="AD17" s="194"/>
      <c r="AE17" s="123">
        <v>1125228000</v>
      </c>
      <c r="AF17" s="123"/>
      <c r="AG17" s="123"/>
      <c r="AH17" s="194"/>
      <c r="AI17" s="194"/>
      <c r="AJ17" s="194"/>
      <c r="AK17" s="469">
        <v>136407000</v>
      </c>
      <c r="AL17" s="470">
        <v>274186000</v>
      </c>
      <c r="AM17" s="463">
        <v>295439803</v>
      </c>
      <c r="AN17" s="467"/>
      <c r="AO17" s="468">
        <f>+AM17/AB17</f>
        <v>0.39928973601343709</v>
      </c>
      <c r="AP17" s="157">
        <f>(L17+R17+X17+AM17)/H17</f>
        <v>0.60349231937374859</v>
      </c>
      <c r="AQ17" s="323"/>
      <c r="AR17" s="325"/>
      <c r="AS17" s="325"/>
      <c r="AT17" s="285"/>
      <c r="AU17" s="285"/>
    </row>
    <row r="18" spans="1:47" s="5" customFormat="1" ht="61.5" customHeight="1" x14ac:dyDescent="0.25">
      <c r="A18" s="279"/>
      <c r="B18" s="273"/>
      <c r="C18" s="478"/>
      <c r="D18" s="283"/>
      <c r="E18" s="271"/>
      <c r="F18" s="271"/>
      <c r="G18" s="57" t="s">
        <v>10</v>
      </c>
      <c r="H18" s="107"/>
      <c r="I18" s="149"/>
      <c r="J18" s="149"/>
      <c r="K18" s="149"/>
      <c r="L18" s="119"/>
      <c r="M18" s="119"/>
      <c r="N18" s="107">
        <v>0</v>
      </c>
      <c r="O18" s="107">
        <v>0</v>
      </c>
      <c r="P18" s="107">
        <v>0</v>
      </c>
      <c r="Q18" s="107">
        <v>0</v>
      </c>
      <c r="R18" s="107"/>
      <c r="S18" s="119"/>
      <c r="T18" s="107"/>
      <c r="U18" s="107"/>
      <c r="V18" s="107"/>
      <c r="W18" s="107"/>
      <c r="X18" s="107"/>
      <c r="Y18" s="132"/>
      <c r="Z18" s="132"/>
      <c r="AA18" s="107"/>
      <c r="AB18" s="107"/>
      <c r="AC18" s="27"/>
      <c r="AD18" s="27"/>
      <c r="AE18" s="107"/>
      <c r="AF18" s="120"/>
      <c r="AG18" s="120"/>
      <c r="AH18" s="121"/>
      <c r="AI18" s="121"/>
      <c r="AJ18" s="121"/>
      <c r="AK18" s="107"/>
      <c r="AL18" s="196"/>
      <c r="AM18" s="196"/>
      <c r="AN18" s="28"/>
      <c r="AO18" s="119"/>
      <c r="AP18" s="119"/>
      <c r="AQ18" s="323"/>
      <c r="AR18" s="325"/>
      <c r="AS18" s="325"/>
      <c r="AT18" s="285"/>
      <c r="AU18" s="285"/>
    </row>
    <row r="19" spans="1:47" s="5" customFormat="1" ht="61.5" customHeight="1" x14ac:dyDescent="0.25">
      <c r="A19" s="279"/>
      <c r="B19" s="273"/>
      <c r="C19" s="478"/>
      <c r="D19" s="283"/>
      <c r="E19" s="271"/>
      <c r="F19" s="271"/>
      <c r="G19" s="60" t="s">
        <v>11</v>
      </c>
      <c r="H19" s="106">
        <f>+R19+X19+AA19</f>
        <v>1515578528</v>
      </c>
      <c r="I19" s="149"/>
      <c r="J19" s="149"/>
      <c r="K19" s="149"/>
      <c r="L19" s="133"/>
      <c r="M19" s="133"/>
      <c r="N19" s="134">
        <v>1343085300</v>
      </c>
      <c r="O19" s="134">
        <v>1343085300</v>
      </c>
      <c r="P19" s="134">
        <v>1343085300</v>
      </c>
      <c r="Q19" s="134">
        <v>1331606362</v>
      </c>
      <c r="R19" s="134">
        <v>1267034062</v>
      </c>
      <c r="S19" s="112">
        <v>1267034062</v>
      </c>
      <c r="T19" s="112">
        <v>192550033</v>
      </c>
      <c r="U19" s="112">
        <v>192550033</v>
      </c>
      <c r="V19" s="112">
        <v>192550033</v>
      </c>
      <c r="W19" s="112">
        <v>192550033</v>
      </c>
      <c r="X19" s="112">
        <v>192550033</v>
      </c>
      <c r="Y19" s="124">
        <v>55994433</v>
      </c>
      <c r="Z19" s="124">
        <v>55994433</v>
      </c>
      <c r="AA19" s="124">
        <v>55994433</v>
      </c>
      <c r="AB19" s="124">
        <v>55994433</v>
      </c>
      <c r="AC19" s="27"/>
      <c r="AD19" s="27"/>
      <c r="AE19" s="107"/>
      <c r="AF19" s="120"/>
      <c r="AG19" s="120"/>
      <c r="AH19" s="121"/>
      <c r="AI19" s="121"/>
      <c r="AJ19" s="121"/>
      <c r="AK19" s="469">
        <v>49380900</v>
      </c>
      <c r="AL19" s="470">
        <v>55994433</v>
      </c>
      <c r="AM19" s="470">
        <v>55994433</v>
      </c>
      <c r="AN19" s="28"/>
      <c r="AO19" s="156">
        <f>+AM19/AB19</f>
        <v>1</v>
      </c>
      <c r="AP19" s="118"/>
      <c r="AQ19" s="323"/>
      <c r="AR19" s="325"/>
      <c r="AS19" s="325"/>
      <c r="AT19" s="285"/>
      <c r="AU19" s="285"/>
    </row>
    <row r="20" spans="1:47" s="5" customFormat="1" ht="61.5" customHeight="1" x14ac:dyDescent="0.25">
      <c r="A20" s="279"/>
      <c r="B20" s="273"/>
      <c r="C20" s="478"/>
      <c r="D20" s="283"/>
      <c r="E20" s="271"/>
      <c r="F20" s="271"/>
      <c r="G20" s="57" t="s">
        <v>12</v>
      </c>
      <c r="H20" s="166">
        <v>0.5</v>
      </c>
      <c r="I20" s="105">
        <f t="shared" ref="I20" si="9">+I16+I18</f>
        <v>0.09</v>
      </c>
      <c r="J20" s="105">
        <f t="shared" ref="J20:L21" si="10">+J16+J18</f>
        <v>0.09</v>
      </c>
      <c r="K20" s="105">
        <f t="shared" si="10"/>
        <v>0.09</v>
      </c>
      <c r="L20" s="126">
        <f t="shared" si="10"/>
        <v>0.09</v>
      </c>
      <c r="M20" s="126">
        <f t="shared" ref="M20:W21" si="11">+M16+M18</f>
        <v>0.09</v>
      </c>
      <c r="N20" s="127">
        <f t="shared" si="11"/>
        <v>0.14000000000000001</v>
      </c>
      <c r="O20" s="127">
        <f t="shared" si="11"/>
        <v>0.14000000000000001</v>
      </c>
      <c r="P20" s="127">
        <f t="shared" si="11"/>
        <v>0.14000000000000001</v>
      </c>
      <c r="Q20" s="127">
        <f t="shared" si="11"/>
        <v>0.14000000000000001</v>
      </c>
      <c r="R20" s="127">
        <v>0.13</v>
      </c>
      <c r="S20" s="126">
        <f t="shared" si="11"/>
        <v>0.13</v>
      </c>
      <c r="T20" s="127">
        <v>0.28000000000000003</v>
      </c>
      <c r="U20" s="127">
        <v>0.28000000000000003</v>
      </c>
      <c r="V20" s="127">
        <v>0.28000000000000003</v>
      </c>
      <c r="W20" s="127">
        <v>0.28000000000000003</v>
      </c>
      <c r="X20" s="127">
        <v>0.26500000000000001</v>
      </c>
      <c r="Y20" s="127">
        <f t="shared" ref="Y20:Z21" si="12">+Y16+Y18</f>
        <v>0.42</v>
      </c>
      <c r="Z20" s="127">
        <f t="shared" si="12"/>
        <v>0.42</v>
      </c>
      <c r="AA20" s="199">
        <v>0.42</v>
      </c>
      <c r="AB20" s="199">
        <v>0.42</v>
      </c>
      <c r="AC20" s="29"/>
      <c r="AD20" s="29"/>
      <c r="AE20" s="127">
        <f t="shared" ref="AE20:AE21" si="13">+AE16+AE18</f>
        <v>0.5</v>
      </c>
      <c r="AF20" s="485"/>
      <c r="AG20" s="125"/>
      <c r="AH20" s="29"/>
      <c r="AI20" s="29"/>
      <c r="AJ20" s="29"/>
      <c r="AK20" s="153">
        <f t="shared" ref="AK20:AL20" si="14">+AK16+AK18</f>
        <v>0.29460000000000003</v>
      </c>
      <c r="AL20" s="153">
        <f t="shared" si="14"/>
        <v>0.34050000000000002</v>
      </c>
      <c r="AM20" s="153">
        <f t="shared" ref="AM20" si="15">+AM16+AM18</f>
        <v>0.38340000000000002</v>
      </c>
      <c r="AN20" s="28"/>
      <c r="AO20" s="156">
        <f>+AM20/AB20</f>
        <v>0.91285714285714292</v>
      </c>
      <c r="AP20" s="157">
        <f>+AM20/H20</f>
        <v>0.76680000000000004</v>
      </c>
      <c r="AQ20" s="323"/>
      <c r="AR20" s="325"/>
      <c r="AS20" s="325"/>
      <c r="AT20" s="285"/>
      <c r="AU20" s="285"/>
    </row>
    <row r="21" spans="1:47" s="5" customFormat="1" ht="70.5" customHeight="1" thickBot="1" x14ac:dyDescent="0.3">
      <c r="A21" s="279"/>
      <c r="B21" s="274"/>
      <c r="C21" s="481"/>
      <c r="D21" s="284"/>
      <c r="E21" s="271"/>
      <c r="F21" s="271"/>
      <c r="G21" s="60" t="s">
        <v>13</v>
      </c>
      <c r="H21" s="108">
        <f>+H17+H19</f>
        <v>5474396013</v>
      </c>
      <c r="I21" s="128">
        <f>+I17+I19</f>
        <v>1499125475</v>
      </c>
      <c r="J21" s="128">
        <f>+J17+J19</f>
        <v>1499125475</v>
      </c>
      <c r="K21" s="128">
        <f>+K17+K19</f>
        <v>1444010457</v>
      </c>
      <c r="L21" s="128">
        <f t="shared" si="10"/>
        <v>1435292010</v>
      </c>
      <c r="M21" s="128">
        <f t="shared" si="11"/>
        <v>1435292010</v>
      </c>
      <c r="N21" s="128">
        <f t="shared" si="11"/>
        <v>1729177300</v>
      </c>
      <c r="O21" s="128">
        <f t="shared" si="11"/>
        <v>1729177300</v>
      </c>
      <c r="P21" s="128">
        <f t="shared" si="11"/>
        <v>1639677300</v>
      </c>
      <c r="Q21" s="128">
        <f t="shared" si="11"/>
        <v>1628198362</v>
      </c>
      <c r="R21" s="128">
        <v>1630608429</v>
      </c>
      <c r="S21" s="129">
        <f t="shared" si="11"/>
        <v>1630608429</v>
      </c>
      <c r="T21" s="129">
        <f t="shared" si="11"/>
        <v>1092168033</v>
      </c>
      <c r="U21" s="129">
        <f t="shared" si="11"/>
        <v>1092168033</v>
      </c>
      <c r="V21" s="129">
        <f t="shared" si="11"/>
        <v>1071094199.9966667</v>
      </c>
      <c r="W21" s="129">
        <f t="shared" si="11"/>
        <v>1060460899.9666667</v>
      </c>
      <c r="X21" s="129">
        <v>487359799</v>
      </c>
      <c r="Y21" s="128">
        <f t="shared" si="12"/>
        <v>1205036433</v>
      </c>
      <c r="Z21" s="128">
        <f t="shared" si="12"/>
        <v>1205036433</v>
      </c>
      <c r="AA21" s="108">
        <v>1205036433</v>
      </c>
      <c r="AB21" s="108">
        <v>1205036433</v>
      </c>
      <c r="AC21" s="130"/>
      <c r="AD21" s="130"/>
      <c r="AE21" s="128">
        <f t="shared" si="13"/>
        <v>1125228000</v>
      </c>
      <c r="AF21" s="195"/>
      <c r="AG21" s="108"/>
      <c r="AH21" s="130"/>
      <c r="AI21" s="130"/>
      <c r="AJ21" s="130"/>
      <c r="AK21" s="195">
        <f t="shared" ref="AK21:AL21" si="16">+AK17+AK19</f>
        <v>185787900</v>
      </c>
      <c r="AL21" s="195">
        <f t="shared" si="16"/>
        <v>330180433</v>
      </c>
      <c r="AM21" s="195">
        <f t="shared" ref="AM21" si="17">+AM17+AM19</f>
        <v>351434236</v>
      </c>
      <c r="AN21" s="161"/>
      <c r="AO21" s="158">
        <f>+AM21/AB21</f>
        <v>0.29163785125158953</v>
      </c>
      <c r="AP21" s="159">
        <f>(L21+R21+X21+AM21)/H21</f>
        <v>0.71326489072539812</v>
      </c>
      <c r="AQ21" s="323"/>
      <c r="AR21" s="326"/>
      <c r="AS21" s="326"/>
      <c r="AT21" s="286"/>
      <c r="AU21" s="286"/>
    </row>
    <row r="22" spans="1:47" s="5" customFormat="1" ht="52.5" customHeight="1" x14ac:dyDescent="0.25">
      <c r="A22" s="279"/>
      <c r="B22" s="272">
        <v>3</v>
      </c>
      <c r="C22" s="480" t="s">
        <v>153</v>
      </c>
      <c r="D22" s="271" t="s">
        <v>149</v>
      </c>
      <c r="E22" s="271"/>
      <c r="F22" s="271"/>
      <c r="G22" s="56" t="s">
        <v>8</v>
      </c>
      <c r="H22" s="105">
        <f>+R22+X22+AA26+AE26</f>
        <v>1</v>
      </c>
      <c r="I22" s="105">
        <v>0</v>
      </c>
      <c r="J22" s="105">
        <v>0</v>
      </c>
      <c r="K22" s="105">
        <v>0</v>
      </c>
      <c r="L22" s="167">
        <v>0</v>
      </c>
      <c r="M22" s="135">
        <v>0</v>
      </c>
      <c r="N22" s="111">
        <v>0.32</v>
      </c>
      <c r="O22" s="111">
        <v>0.32</v>
      </c>
      <c r="P22" s="111">
        <v>0.32</v>
      </c>
      <c r="Q22" s="111">
        <v>0.32</v>
      </c>
      <c r="R22" s="111">
        <v>0.32</v>
      </c>
      <c r="S22" s="144">
        <v>0.32</v>
      </c>
      <c r="T22" s="111">
        <v>0.28000000000000003</v>
      </c>
      <c r="U22" s="111">
        <v>0.28000000000000003</v>
      </c>
      <c r="V22" s="111">
        <v>0.28000000000000003</v>
      </c>
      <c r="W22" s="111">
        <v>0.28000000000000003</v>
      </c>
      <c r="X22" s="111">
        <v>0.21</v>
      </c>
      <c r="Y22" s="111">
        <v>0.3</v>
      </c>
      <c r="Z22" s="111">
        <v>0.3</v>
      </c>
      <c r="AA22" s="464">
        <v>0.3</v>
      </c>
      <c r="AB22" s="464">
        <v>0.3</v>
      </c>
      <c r="AC22" s="147"/>
      <c r="AD22" s="147"/>
      <c r="AE22" s="111">
        <v>0.12</v>
      </c>
      <c r="AF22" s="111"/>
      <c r="AG22" s="458"/>
      <c r="AH22" s="459"/>
      <c r="AI22" s="459"/>
      <c r="AJ22" s="459"/>
      <c r="AK22" s="460">
        <v>1.4800000000000001E-2</v>
      </c>
      <c r="AL22" s="471">
        <f>+AK22+9.45%</f>
        <v>0.10929999999999998</v>
      </c>
      <c r="AM22" s="461">
        <f>+AL22+9.45%</f>
        <v>0.20379999999999998</v>
      </c>
      <c r="AN22" s="472"/>
      <c r="AO22" s="468">
        <f>+AM22/AB22</f>
        <v>0.67933333333333334</v>
      </c>
      <c r="AP22" s="157">
        <f>(L22+R22+X22+AM22)/H22</f>
        <v>0.73380000000000001</v>
      </c>
      <c r="AQ22" s="275" t="s">
        <v>196</v>
      </c>
      <c r="AR22" s="327" t="s">
        <v>163</v>
      </c>
      <c r="AS22" s="330" t="s">
        <v>163</v>
      </c>
      <c r="AT22" s="296" t="s">
        <v>197</v>
      </c>
      <c r="AU22" s="337" t="s">
        <v>180</v>
      </c>
    </row>
    <row r="23" spans="1:47" s="5" customFormat="1" ht="52.5" customHeight="1" x14ac:dyDescent="0.25">
      <c r="A23" s="279"/>
      <c r="B23" s="273"/>
      <c r="C23" s="478"/>
      <c r="D23" s="271"/>
      <c r="E23" s="271"/>
      <c r="F23" s="271"/>
      <c r="G23" s="60" t="s">
        <v>9</v>
      </c>
      <c r="H23" s="106">
        <f>+L23+R23+X23+AB23+AE23</f>
        <v>786190818</v>
      </c>
      <c r="I23" s="113">
        <v>0</v>
      </c>
      <c r="J23" s="113">
        <v>0</v>
      </c>
      <c r="K23" s="113">
        <v>0</v>
      </c>
      <c r="L23" s="136">
        <v>0</v>
      </c>
      <c r="M23" s="136">
        <v>0</v>
      </c>
      <c r="N23" s="113">
        <v>551655000</v>
      </c>
      <c r="O23" s="113">
        <v>551655000</v>
      </c>
      <c r="P23" s="113">
        <v>561155000</v>
      </c>
      <c r="Q23" s="113">
        <v>561155000</v>
      </c>
      <c r="R23" s="137">
        <v>564070118</v>
      </c>
      <c r="S23" s="148">
        <v>564070118</v>
      </c>
      <c r="T23" s="137">
        <v>369713000</v>
      </c>
      <c r="U23" s="137">
        <v>369713000</v>
      </c>
      <c r="V23" s="137">
        <v>369713000</v>
      </c>
      <c r="W23" s="137">
        <v>369713000</v>
      </c>
      <c r="X23" s="137">
        <v>73741700</v>
      </c>
      <c r="Y23" s="137">
        <v>72440000</v>
      </c>
      <c r="Z23" s="137">
        <v>72440000</v>
      </c>
      <c r="AA23" s="123">
        <v>72440000</v>
      </c>
      <c r="AB23" s="123">
        <v>72380000</v>
      </c>
      <c r="AC23" s="194"/>
      <c r="AD23" s="194"/>
      <c r="AE23" s="137">
        <v>75999000</v>
      </c>
      <c r="AF23" s="137"/>
      <c r="AG23" s="123"/>
      <c r="AH23" s="194"/>
      <c r="AI23" s="194"/>
      <c r="AJ23" s="194"/>
      <c r="AK23" s="469">
        <v>65800000</v>
      </c>
      <c r="AL23" s="470">
        <v>65800000</v>
      </c>
      <c r="AM23" s="463">
        <v>65800000</v>
      </c>
      <c r="AN23" s="467"/>
      <c r="AO23" s="468">
        <f>+AM23/AB23</f>
        <v>0.90909090909090906</v>
      </c>
      <c r="AP23" s="157">
        <f>(L23+R23+X23+AM23)/H23</f>
        <v>0.89496315893122014</v>
      </c>
      <c r="AQ23" s="276"/>
      <c r="AR23" s="328"/>
      <c r="AS23" s="331"/>
      <c r="AT23" s="285"/>
      <c r="AU23" s="285"/>
    </row>
    <row r="24" spans="1:47" s="5" customFormat="1" ht="52.5" customHeight="1" x14ac:dyDescent="0.25">
      <c r="A24" s="279"/>
      <c r="B24" s="273"/>
      <c r="C24" s="478"/>
      <c r="D24" s="271"/>
      <c r="E24" s="271"/>
      <c r="F24" s="271"/>
      <c r="G24" s="57" t="s">
        <v>10</v>
      </c>
      <c r="H24" s="107"/>
      <c r="I24" s="149"/>
      <c r="J24" s="149"/>
      <c r="K24" s="149"/>
      <c r="L24" s="138"/>
      <c r="M24" s="138"/>
      <c r="N24" s="139">
        <v>0</v>
      </c>
      <c r="O24" s="139">
        <v>0</v>
      </c>
      <c r="P24" s="139">
        <v>0</v>
      </c>
      <c r="Q24" s="139">
        <v>0</v>
      </c>
      <c r="R24" s="139"/>
      <c r="S24" s="138"/>
      <c r="T24" s="139"/>
      <c r="U24" s="139"/>
      <c r="V24" s="139"/>
      <c r="W24" s="139"/>
      <c r="X24" s="139"/>
      <c r="Y24" s="140">
        <v>0.05</v>
      </c>
      <c r="Z24" s="140">
        <v>0.05</v>
      </c>
      <c r="AA24" s="473">
        <v>0.05</v>
      </c>
      <c r="AB24" s="473">
        <v>0.05</v>
      </c>
      <c r="AC24" s="27"/>
      <c r="AD24" s="27"/>
      <c r="AE24" s="139"/>
      <c r="AF24" s="486"/>
      <c r="AG24" s="120"/>
      <c r="AH24" s="121"/>
      <c r="AI24" s="121"/>
      <c r="AJ24" s="121"/>
      <c r="AK24" s="464">
        <v>0.05</v>
      </c>
      <c r="AL24" s="474">
        <v>0.05</v>
      </c>
      <c r="AM24" s="474">
        <v>0.05</v>
      </c>
      <c r="AN24" s="28"/>
      <c r="AO24" s="119"/>
      <c r="AP24" s="119"/>
      <c r="AQ24" s="276"/>
      <c r="AR24" s="328"/>
      <c r="AS24" s="331"/>
      <c r="AT24" s="285"/>
      <c r="AU24" s="285"/>
    </row>
    <row r="25" spans="1:47" s="5" customFormat="1" ht="52.5" customHeight="1" x14ac:dyDescent="0.25">
      <c r="A25" s="279"/>
      <c r="B25" s="273"/>
      <c r="C25" s="478"/>
      <c r="D25" s="271"/>
      <c r="E25" s="271"/>
      <c r="F25" s="271"/>
      <c r="G25" s="60" t="s">
        <v>11</v>
      </c>
      <c r="H25" s="106">
        <f>+R25+X25+AA25</f>
        <v>62924246</v>
      </c>
      <c r="I25" s="149"/>
      <c r="J25" s="149"/>
      <c r="K25" s="149"/>
      <c r="L25" s="141"/>
      <c r="M25" s="141"/>
      <c r="N25" s="142">
        <v>0</v>
      </c>
      <c r="O25" s="142">
        <v>0</v>
      </c>
      <c r="P25" s="142">
        <v>0</v>
      </c>
      <c r="Q25" s="142">
        <v>0</v>
      </c>
      <c r="R25" s="142"/>
      <c r="S25" s="141"/>
      <c r="T25" s="143">
        <v>54359346</v>
      </c>
      <c r="U25" s="143">
        <v>54359346</v>
      </c>
      <c r="V25" s="143">
        <v>54359346</v>
      </c>
      <c r="W25" s="143">
        <v>54359346</v>
      </c>
      <c r="X25" s="143">
        <v>54359346</v>
      </c>
      <c r="Y25" s="123">
        <v>8564900</v>
      </c>
      <c r="Z25" s="123">
        <v>8564900</v>
      </c>
      <c r="AA25" s="124">
        <v>8564900</v>
      </c>
      <c r="AB25" s="124">
        <v>8564900</v>
      </c>
      <c r="AC25" s="27"/>
      <c r="AD25" s="27"/>
      <c r="AE25" s="181"/>
      <c r="AF25" s="120"/>
      <c r="AG25" s="120"/>
      <c r="AH25" s="121"/>
      <c r="AI25" s="121"/>
      <c r="AJ25" s="121"/>
      <c r="AK25" s="469">
        <v>8564900</v>
      </c>
      <c r="AL25" s="469">
        <v>8564900</v>
      </c>
      <c r="AM25" s="469">
        <v>8564900</v>
      </c>
      <c r="AN25" s="28"/>
      <c r="AO25" s="156">
        <f>+AM25/AB25</f>
        <v>1</v>
      </c>
      <c r="AP25" s="118"/>
      <c r="AQ25" s="276"/>
      <c r="AR25" s="328"/>
      <c r="AS25" s="331"/>
      <c r="AT25" s="285"/>
      <c r="AU25" s="285"/>
    </row>
    <row r="26" spans="1:47" s="5" customFormat="1" ht="52.5" customHeight="1" x14ac:dyDescent="0.25">
      <c r="A26" s="279"/>
      <c r="B26" s="273"/>
      <c r="C26" s="478"/>
      <c r="D26" s="271"/>
      <c r="E26" s="271"/>
      <c r="F26" s="271"/>
      <c r="G26" s="57" t="s">
        <v>12</v>
      </c>
      <c r="H26" s="166">
        <f>+L26+R26+X26+Y26+AE26</f>
        <v>1</v>
      </c>
      <c r="I26" s="105">
        <f t="shared" ref="I26" si="18">+I22+I24</f>
        <v>0</v>
      </c>
      <c r="J26" s="105">
        <f t="shared" ref="J26:L27" si="19">+J22+J24</f>
        <v>0</v>
      </c>
      <c r="K26" s="105">
        <f t="shared" si="19"/>
        <v>0</v>
      </c>
      <c r="L26" s="127">
        <f t="shared" si="19"/>
        <v>0</v>
      </c>
      <c r="M26" s="127">
        <f t="shared" ref="M26:W27" si="20">+M22+M24</f>
        <v>0</v>
      </c>
      <c r="N26" s="127">
        <f t="shared" si="20"/>
        <v>0.32</v>
      </c>
      <c r="O26" s="127">
        <f t="shared" si="20"/>
        <v>0.32</v>
      </c>
      <c r="P26" s="127">
        <f t="shared" si="20"/>
        <v>0.32</v>
      </c>
      <c r="Q26" s="127">
        <f t="shared" si="20"/>
        <v>0.32</v>
      </c>
      <c r="R26" s="127">
        <v>0.32</v>
      </c>
      <c r="S26" s="126">
        <f t="shared" si="20"/>
        <v>0.32</v>
      </c>
      <c r="T26" s="127">
        <v>0.28000000000000003</v>
      </c>
      <c r="U26" s="127">
        <v>0.28000000000000003</v>
      </c>
      <c r="V26" s="127">
        <v>0.28000000000000003</v>
      </c>
      <c r="W26" s="127">
        <v>0.28000000000000003</v>
      </c>
      <c r="X26" s="127">
        <v>0.21</v>
      </c>
      <c r="Y26" s="127">
        <f t="shared" ref="Y26:Z27" si="21">+Y22+Y24</f>
        <v>0.35</v>
      </c>
      <c r="Z26" s="127">
        <f t="shared" si="21"/>
        <v>0.35</v>
      </c>
      <c r="AA26" s="199">
        <v>0.35</v>
      </c>
      <c r="AB26" s="199">
        <v>0.35</v>
      </c>
      <c r="AC26" s="29"/>
      <c r="AD26" s="29"/>
      <c r="AE26" s="127">
        <f t="shared" ref="AE26:AE27" si="22">+AE22+AE24</f>
        <v>0.12</v>
      </c>
      <c r="AF26" s="485"/>
      <c r="AG26" s="125"/>
      <c r="AH26" s="29"/>
      <c r="AI26" s="29"/>
      <c r="AJ26" s="29"/>
      <c r="AK26" s="153">
        <f t="shared" ref="AK26:AL26" si="23">+AK22+AK24</f>
        <v>6.4799999999999996E-2</v>
      </c>
      <c r="AL26" s="153">
        <f t="shared" si="23"/>
        <v>0.1593</v>
      </c>
      <c r="AM26" s="153">
        <f t="shared" ref="AM26" si="24">+AM22+AM24</f>
        <v>0.25379999999999997</v>
      </c>
      <c r="AN26" s="28"/>
      <c r="AO26" s="156">
        <f>+AM26/AB26</f>
        <v>0.72514285714285709</v>
      </c>
      <c r="AP26" s="157">
        <f>(L26+R26+X26+AM26)/H26</f>
        <v>0.78380000000000005</v>
      </c>
      <c r="AQ26" s="276"/>
      <c r="AR26" s="328"/>
      <c r="AS26" s="331"/>
      <c r="AT26" s="285"/>
      <c r="AU26" s="285"/>
    </row>
    <row r="27" spans="1:47" s="5" customFormat="1" ht="52.5" customHeight="1" thickBot="1" x14ac:dyDescent="0.3">
      <c r="A27" s="280"/>
      <c r="B27" s="274"/>
      <c r="C27" s="481"/>
      <c r="D27" s="271"/>
      <c r="E27" s="271"/>
      <c r="F27" s="271"/>
      <c r="G27" s="61" t="s">
        <v>13</v>
      </c>
      <c r="H27" s="108">
        <f>+H23+H25</f>
        <v>849115064</v>
      </c>
      <c r="I27" s="128">
        <f>+I23+I25</f>
        <v>0</v>
      </c>
      <c r="J27" s="128">
        <f>+J23+J25</f>
        <v>0</v>
      </c>
      <c r="K27" s="128">
        <f>+K23+K25</f>
        <v>0</v>
      </c>
      <c r="L27" s="128">
        <f t="shared" si="19"/>
        <v>0</v>
      </c>
      <c r="M27" s="128">
        <f t="shared" si="20"/>
        <v>0</v>
      </c>
      <c r="N27" s="128">
        <f t="shared" si="20"/>
        <v>551655000</v>
      </c>
      <c r="O27" s="128">
        <f t="shared" si="20"/>
        <v>551655000</v>
      </c>
      <c r="P27" s="128">
        <f t="shared" si="20"/>
        <v>561155000</v>
      </c>
      <c r="Q27" s="128">
        <f t="shared" si="20"/>
        <v>561155000</v>
      </c>
      <c r="R27" s="128">
        <v>564070118</v>
      </c>
      <c r="S27" s="129">
        <f t="shared" si="20"/>
        <v>564070118</v>
      </c>
      <c r="T27" s="129">
        <f t="shared" si="20"/>
        <v>424072346</v>
      </c>
      <c r="U27" s="129">
        <f t="shared" si="20"/>
        <v>424072346</v>
      </c>
      <c r="V27" s="129">
        <f t="shared" si="20"/>
        <v>424072346</v>
      </c>
      <c r="W27" s="129">
        <f t="shared" si="20"/>
        <v>424072346</v>
      </c>
      <c r="X27" s="129">
        <v>128101046</v>
      </c>
      <c r="Y27" s="128">
        <f t="shared" si="21"/>
        <v>81004900</v>
      </c>
      <c r="Z27" s="128">
        <f t="shared" si="21"/>
        <v>81004900</v>
      </c>
      <c r="AA27" s="108">
        <v>81004900</v>
      </c>
      <c r="AB27" s="108">
        <v>81004900</v>
      </c>
      <c r="AC27" s="130"/>
      <c r="AD27" s="130"/>
      <c r="AE27" s="128">
        <f t="shared" si="22"/>
        <v>75999000</v>
      </c>
      <c r="AF27" s="195"/>
      <c r="AG27" s="108"/>
      <c r="AH27" s="130"/>
      <c r="AI27" s="130"/>
      <c r="AJ27" s="130"/>
      <c r="AK27" s="195">
        <f t="shared" ref="AK27:AL27" si="25">+AK23+AK25</f>
        <v>74364900</v>
      </c>
      <c r="AL27" s="195">
        <f t="shared" si="25"/>
        <v>74364900</v>
      </c>
      <c r="AM27" s="195">
        <f t="shared" ref="AM27" si="26">+AM23+AM25</f>
        <v>74364900</v>
      </c>
      <c r="AN27" s="28"/>
      <c r="AO27" s="158">
        <f>+AM27/AB27</f>
        <v>0.91802965005820636</v>
      </c>
      <c r="AP27" s="159">
        <f>(L27+R27+X27+AM27)/H27</f>
        <v>0.90274698506585438</v>
      </c>
      <c r="AQ27" s="276"/>
      <c r="AR27" s="329"/>
      <c r="AS27" s="332"/>
      <c r="AT27" s="286"/>
      <c r="AU27" s="286"/>
    </row>
    <row r="28" spans="1:47" s="5" customFormat="1" ht="63.75" customHeight="1" x14ac:dyDescent="0.25">
      <c r="A28" s="281" t="s">
        <v>154</v>
      </c>
      <c r="B28" s="272">
        <v>4</v>
      </c>
      <c r="C28" s="482" t="s">
        <v>155</v>
      </c>
      <c r="D28" s="277" t="s">
        <v>149</v>
      </c>
      <c r="E28" s="271"/>
      <c r="F28" s="271"/>
      <c r="G28" s="58" t="s">
        <v>8</v>
      </c>
      <c r="H28" s="105">
        <f>+L28+R28+X32+Y32+AE28</f>
        <v>0.3</v>
      </c>
      <c r="I28" s="105">
        <v>0.02</v>
      </c>
      <c r="J28" s="105">
        <v>0.02</v>
      </c>
      <c r="K28" s="105">
        <v>0.02</v>
      </c>
      <c r="L28" s="146">
        <v>1.4E-2</v>
      </c>
      <c r="M28" s="144">
        <v>1.4E-2</v>
      </c>
      <c r="N28" s="145">
        <v>7.0000000000000007E-2</v>
      </c>
      <c r="O28" s="145">
        <v>7.0000000000000007E-2</v>
      </c>
      <c r="P28" s="145">
        <v>7.0000000000000007E-2</v>
      </c>
      <c r="Q28" s="145">
        <v>7.0000000000000007E-2</v>
      </c>
      <c r="R28" s="145">
        <v>6.4000000000000001E-2</v>
      </c>
      <c r="S28" s="144">
        <v>6.4000000000000001E-2</v>
      </c>
      <c r="T28" s="146">
        <v>8.7999999999999995E-2</v>
      </c>
      <c r="U28" s="146">
        <v>8.7999999999999995E-2</v>
      </c>
      <c r="V28" s="146">
        <v>8.7999999999999995E-2</v>
      </c>
      <c r="W28" s="146">
        <v>8.7999999999999995E-2</v>
      </c>
      <c r="X28" s="146">
        <v>8.1000000000000003E-2</v>
      </c>
      <c r="Y28" s="146">
        <v>8.3000000000000004E-2</v>
      </c>
      <c r="Z28" s="146">
        <v>8.3000000000000004E-2</v>
      </c>
      <c r="AA28" s="475">
        <v>8.3000000000000004E-2</v>
      </c>
      <c r="AB28" s="475">
        <v>8.3000000000000004E-2</v>
      </c>
      <c r="AC28" s="147"/>
      <c r="AD28" s="147"/>
      <c r="AE28" s="146">
        <v>0.05</v>
      </c>
      <c r="AF28" s="146"/>
      <c r="AG28" s="465"/>
      <c r="AH28" s="147"/>
      <c r="AI28" s="147"/>
      <c r="AJ28" s="147"/>
      <c r="AK28" s="460">
        <v>1.0200000000000001E-2</v>
      </c>
      <c r="AL28" s="476">
        <f>+AK28+2.25%</f>
        <v>3.27E-2</v>
      </c>
      <c r="AM28" s="466">
        <f>+AL28+4.14%</f>
        <v>7.4099999999999999E-2</v>
      </c>
      <c r="AN28" s="28"/>
      <c r="AO28" s="156">
        <f>+AM28/AB28</f>
        <v>0.89277108433734931</v>
      </c>
      <c r="AP28" s="157">
        <f>(L28+R28+X28+AM28)/H28</f>
        <v>0.77700000000000002</v>
      </c>
      <c r="AQ28" s="452" t="s">
        <v>184</v>
      </c>
      <c r="AR28" s="324" t="s">
        <v>163</v>
      </c>
      <c r="AS28" s="324" t="s">
        <v>163</v>
      </c>
      <c r="AT28" s="275" t="s">
        <v>176</v>
      </c>
      <c r="AU28" s="275" t="s">
        <v>189</v>
      </c>
    </row>
    <row r="29" spans="1:47" s="5" customFormat="1" ht="66.75" customHeight="1" x14ac:dyDescent="0.25">
      <c r="A29" s="279"/>
      <c r="B29" s="273"/>
      <c r="C29" s="483"/>
      <c r="D29" s="271"/>
      <c r="E29" s="271"/>
      <c r="F29" s="271"/>
      <c r="G29" s="60" t="s">
        <v>9</v>
      </c>
      <c r="H29" s="106">
        <f>+L29+R29+X29+AB29+AE29</f>
        <v>7012359719</v>
      </c>
      <c r="I29" s="113">
        <v>650000000</v>
      </c>
      <c r="J29" s="113">
        <v>650000000</v>
      </c>
      <c r="K29" s="113">
        <v>1097041097</v>
      </c>
      <c r="L29" s="148">
        <v>531056664</v>
      </c>
      <c r="M29" s="148">
        <v>531056664</v>
      </c>
      <c r="N29" s="137">
        <v>647635000</v>
      </c>
      <c r="O29" s="137">
        <v>647635000</v>
      </c>
      <c r="P29" s="137">
        <v>547663332</v>
      </c>
      <c r="Q29" s="137">
        <v>547663332</v>
      </c>
      <c r="R29" s="137">
        <v>489963251</v>
      </c>
      <c r="S29" s="148">
        <v>489963251</v>
      </c>
      <c r="T29" s="137">
        <v>902806000</v>
      </c>
      <c r="U29" s="137">
        <v>902806000</v>
      </c>
      <c r="V29" s="137">
        <v>902806000</v>
      </c>
      <c r="W29" s="137">
        <v>916071000</v>
      </c>
      <c r="X29" s="137">
        <v>916243498</v>
      </c>
      <c r="Y29" s="137">
        <v>2181325000</v>
      </c>
      <c r="Z29" s="137">
        <v>2181325000</v>
      </c>
      <c r="AA29" s="123">
        <v>1687721854</v>
      </c>
      <c r="AB29" s="123">
        <v>1999465306</v>
      </c>
      <c r="AC29" s="194"/>
      <c r="AD29" s="194"/>
      <c r="AE29" s="137">
        <v>3075631000</v>
      </c>
      <c r="AF29" s="137"/>
      <c r="AG29" s="123"/>
      <c r="AH29" s="194"/>
      <c r="AI29" s="194"/>
      <c r="AJ29" s="194"/>
      <c r="AK29" s="469">
        <v>97586000</v>
      </c>
      <c r="AL29" s="470">
        <v>933255988</v>
      </c>
      <c r="AM29" s="463">
        <v>1126671289</v>
      </c>
      <c r="AN29" s="28"/>
      <c r="AO29" s="156">
        <f>+AM29/AB29</f>
        <v>0.56348629086940505</v>
      </c>
      <c r="AP29" s="157">
        <f>(L29+R29+X29+AM29)/H29</f>
        <v>0.43693347528910476</v>
      </c>
      <c r="AQ29" s="453"/>
      <c r="AR29" s="325"/>
      <c r="AS29" s="325"/>
      <c r="AT29" s="276"/>
      <c r="AU29" s="275"/>
    </row>
    <row r="30" spans="1:47" s="5" customFormat="1" ht="53.25" customHeight="1" x14ac:dyDescent="0.25">
      <c r="A30" s="279"/>
      <c r="B30" s="273"/>
      <c r="C30" s="483"/>
      <c r="D30" s="271"/>
      <c r="E30" s="271"/>
      <c r="F30" s="271"/>
      <c r="G30" s="57" t="s">
        <v>10</v>
      </c>
      <c r="H30" s="107"/>
      <c r="I30" s="149"/>
      <c r="J30" s="149"/>
      <c r="K30" s="149"/>
      <c r="L30" s="138"/>
      <c r="M30" s="138"/>
      <c r="N30" s="139"/>
      <c r="O30" s="139"/>
      <c r="P30" s="139"/>
      <c r="Q30" s="139"/>
      <c r="R30" s="139"/>
      <c r="S30" s="138"/>
      <c r="T30" s="150">
        <v>1E-3</v>
      </c>
      <c r="U30" s="150">
        <v>1E-3</v>
      </c>
      <c r="V30" s="150">
        <v>1E-3</v>
      </c>
      <c r="W30" s="150">
        <v>1E-3</v>
      </c>
      <c r="X30" s="151">
        <v>1E-3</v>
      </c>
      <c r="Y30" s="151">
        <v>7.0000000000000001E-3</v>
      </c>
      <c r="Z30" s="151">
        <v>7.0000000000000001E-3</v>
      </c>
      <c r="AA30" s="151">
        <v>7.0000000000000001E-3</v>
      </c>
      <c r="AB30" s="151">
        <v>7.0000000000000001E-3</v>
      </c>
      <c r="AC30" s="27"/>
      <c r="AD30" s="27"/>
      <c r="AE30" s="139"/>
      <c r="AF30" s="486"/>
      <c r="AG30" s="120"/>
      <c r="AH30" s="121"/>
      <c r="AI30" s="121"/>
      <c r="AJ30" s="121"/>
      <c r="AK30" s="475">
        <v>5.9999999999999995E-4</v>
      </c>
      <c r="AL30" s="475">
        <v>6.0000000000000001E-3</v>
      </c>
      <c r="AM30" s="475">
        <v>6.0000000000000001E-3</v>
      </c>
      <c r="AN30" s="28"/>
      <c r="AO30" s="119"/>
      <c r="AP30" s="119"/>
      <c r="AQ30" s="453"/>
      <c r="AR30" s="325"/>
      <c r="AS30" s="325"/>
      <c r="AT30" s="276"/>
      <c r="AU30" s="275"/>
    </row>
    <row r="31" spans="1:47" s="5" customFormat="1" ht="62.25" customHeight="1" x14ac:dyDescent="0.25">
      <c r="A31" s="279"/>
      <c r="B31" s="273"/>
      <c r="C31" s="483"/>
      <c r="D31" s="271"/>
      <c r="E31" s="271"/>
      <c r="F31" s="271"/>
      <c r="G31" s="60" t="s">
        <v>11</v>
      </c>
      <c r="H31" s="106">
        <f>+R31+X31+AA31</f>
        <v>907162705</v>
      </c>
      <c r="I31" s="149"/>
      <c r="J31" s="149"/>
      <c r="K31" s="149"/>
      <c r="L31" s="141"/>
      <c r="M31" s="141"/>
      <c r="N31" s="152">
        <v>463926449</v>
      </c>
      <c r="O31" s="152">
        <v>463926449</v>
      </c>
      <c r="P31" s="152">
        <v>463926449</v>
      </c>
      <c r="Q31" s="152">
        <v>463926449</v>
      </c>
      <c r="R31" s="152">
        <v>463926449</v>
      </c>
      <c r="S31" s="148">
        <v>463926449</v>
      </c>
      <c r="T31" s="148">
        <v>129497100</v>
      </c>
      <c r="U31" s="148">
        <v>129497100</v>
      </c>
      <c r="V31" s="148">
        <v>129497100</v>
      </c>
      <c r="W31" s="148">
        <v>129497100</v>
      </c>
      <c r="X31" s="148">
        <v>129497100</v>
      </c>
      <c r="Y31" s="123">
        <v>313739156</v>
      </c>
      <c r="Z31" s="123">
        <v>313739156</v>
      </c>
      <c r="AA31" s="124">
        <v>313739156</v>
      </c>
      <c r="AB31" s="124">
        <v>313739156</v>
      </c>
      <c r="AC31" s="27"/>
      <c r="AD31" s="27"/>
      <c r="AE31" s="177"/>
      <c r="AF31" s="120"/>
      <c r="AG31" s="120"/>
      <c r="AH31" s="121"/>
      <c r="AI31" s="121"/>
      <c r="AJ31" s="121"/>
      <c r="AK31" s="469">
        <v>27994066</v>
      </c>
      <c r="AL31" s="470">
        <v>296047980</v>
      </c>
      <c r="AM31" s="470">
        <v>296047980</v>
      </c>
      <c r="AN31" s="28"/>
      <c r="AO31" s="156">
        <f t="shared" ref="AO31:AO36" si="27">+AM31/AB31</f>
        <v>0.94361183275446814</v>
      </c>
      <c r="AP31" s="118"/>
      <c r="AQ31" s="453"/>
      <c r="AR31" s="325"/>
      <c r="AS31" s="325"/>
      <c r="AT31" s="276"/>
      <c r="AU31" s="275"/>
    </row>
    <row r="32" spans="1:47" s="5" customFormat="1" ht="54.75" customHeight="1" x14ac:dyDescent="0.25">
      <c r="A32" s="279"/>
      <c r="B32" s="273"/>
      <c r="C32" s="483"/>
      <c r="D32" s="271"/>
      <c r="E32" s="271"/>
      <c r="F32" s="271"/>
      <c r="G32" s="57" t="s">
        <v>12</v>
      </c>
      <c r="H32" s="106">
        <f>+L32+R32+X32+Y32+AE32</f>
        <v>0.3</v>
      </c>
      <c r="I32" s="105">
        <f t="shared" ref="I32" si="28">+I28+I30</f>
        <v>0.02</v>
      </c>
      <c r="J32" s="105">
        <f t="shared" ref="J32:L33" si="29">+J28+J30</f>
        <v>0.02</v>
      </c>
      <c r="K32" s="105">
        <f t="shared" si="29"/>
        <v>0.02</v>
      </c>
      <c r="L32" s="126">
        <f t="shared" si="29"/>
        <v>1.4E-2</v>
      </c>
      <c r="M32" s="126">
        <f t="shared" ref="M32:W33" si="30">+M28+M30</f>
        <v>1.4E-2</v>
      </c>
      <c r="N32" s="127">
        <f t="shared" si="30"/>
        <v>7.0000000000000007E-2</v>
      </c>
      <c r="O32" s="127">
        <f t="shared" si="30"/>
        <v>7.0000000000000007E-2</v>
      </c>
      <c r="P32" s="127">
        <f t="shared" si="30"/>
        <v>7.0000000000000007E-2</v>
      </c>
      <c r="Q32" s="127">
        <f t="shared" si="30"/>
        <v>7.0000000000000007E-2</v>
      </c>
      <c r="R32" s="127">
        <v>6.4000000000000001E-2</v>
      </c>
      <c r="S32" s="126">
        <f t="shared" si="30"/>
        <v>6.4000000000000001E-2</v>
      </c>
      <c r="T32" s="153">
        <f t="shared" si="30"/>
        <v>8.8999999999999996E-2</v>
      </c>
      <c r="U32" s="153">
        <f t="shared" si="30"/>
        <v>8.8999999999999996E-2</v>
      </c>
      <c r="V32" s="153">
        <f t="shared" si="30"/>
        <v>8.8999999999999996E-2</v>
      </c>
      <c r="W32" s="153">
        <f t="shared" si="30"/>
        <v>8.8999999999999996E-2</v>
      </c>
      <c r="X32" s="153">
        <v>8.2000000000000003E-2</v>
      </c>
      <c r="Y32" s="154">
        <f t="shared" ref="Y32:Z33" si="31">+Y28+Y30</f>
        <v>9.0000000000000011E-2</v>
      </c>
      <c r="Z32" s="154">
        <f t="shared" si="31"/>
        <v>9.0000000000000011E-2</v>
      </c>
      <c r="AA32" s="198">
        <v>9.0000000000000011E-2</v>
      </c>
      <c r="AB32" s="198">
        <v>9.0000000000000011E-2</v>
      </c>
      <c r="AC32" s="29"/>
      <c r="AD32" s="29"/>
      <c r="AE32" s="127">
        <f t="shared" ref="AE32:AE33" si="32">+AE28+AE30</f>
        <v>0.05</v>
      </c>
      <c r="AF32" s="485"/>
      <c r="AG32" s="125"/>
      <c r="AH32" s="29"/>
      <c r="AI32" s="29"/>
      <c r="AJ32" s="29"/>
      <c r="AK32" s="153">
        <f t="shared" ref="AK32:AL32" si="33">+AK28+AK30</f>
        <v>1.0800000000000001E-2</v>
      </c>
      <c r="AL32" s="153">
        <f t="shared" si="33"/>
        <v>3.8699999999999998E-2</v>
      </c>
      <c r="AM32" s="153">
        <f t="shared" ref="AM32" si="34">+AM28+AM30</f>
        <v>8.0100000000000005E-2</v>
      </c>
      <c r="AN32" s="28"/>
      <c r="AO32" s="156">
        <f t="shared" si="27"/>
        <v>0.8899999999999999</v>
      </c>
      <c r="AP32" s="157">
        <f>(L32+R32+X32+AM32)/H32</f>
        <v>0.80033333333333334</v>
      </c>
      <c r="AQ32" s="453"/>
      <c r="AR32" s="325"/>
      <c r="AS32" s="325"/>
      <c r="AT32" s="276"/>
      <c r="AU32" s="275"/>
    </row>
    <row r="33" spans="1:47" s="5" customFormat="1" ht="63.75" customHeight="1" thickBot="1" x14ac:dyDescent="0.3">
      <c r="A33" s="280"/>
      <c r="B33" s="274"/>
      <c r="C33" s="484"/>
      <c r="D33" s="278"/>
      <c r="E33" s="278"/>
      <c r="F33" s="278"/>
      <c r="G33" s="62" t="s">
        <v>13</v>
      </c>
      <c r="H33" s="108">
        <f>+H29+H31</f>
        <v>7919522424</v>
      </c>
      <c r="I33" s="128">
        <f>+I29+I31</f>
        <v>650000000</v>
      </c>
      <c r="J33" s="128">
        <f>+J29+J31</f>
        <v>650000000</v>
      </c>
      <c r="K33" s="128">
        <f>+K29+K31</f>
        <v>1097041097</v>
      </c>
      <c r="L33" s="128">
        <f t="shared" si="29"/>
        <v>531056664</v>
      </c>
      <c r="M33" s="128">
        <f t="shared" si="30"/>
        <v>531056664</v>
      </c>
      <c r="N33" s="128">
        <f t="shared" si="30"/>
        <v>1111561449</v>
      </c>
      <c r="O33" s="128">
        <f t="shared" si="30"/>
        <v>1111561449</v>
      </c>
      <c r="P33" s="128">
        <f t="shared" si="30"/>
        <v>1011589781</v>
      </c>
      <c r="Q33" s="128">
        <f t="shared" si="30"/>
        <v>1011589781</v>
      </c>
      <c r="R33" s="128">
        <v>953889700</v>
      </c>
      <c r="S33" s="129">
        <f t="shared" si="30"/>
        <v>953889700</v>
      </c>
      <c r="T33" s="129">
        <f t="shared" si="30"/>
        <v>1032303100</v>
      </c>
      <c r="U33" s="129">
        <f t="shared" si="30"/>
        <v>1032303100</v>
      </c>
      <c r="V33" s="129">
        <f t="shared" si="30"/>
        <v>1032303100</v>
      </c>
      <c r="W33" s="129">
        <f t="shared" si="30"/>
        <v>1045568100</v>
      </c>
      <c r="X33" s="129">
        <v>1045740598</v>
      </c>
      <c r="Y33" s="128">
        <f t="shared" si="31"/>
        <v>2495064156</v>
      </c>
      <c r="Z33" s="128">
        <f t="shared" si="31"/>
        <v>2495064156</v>
      </c>
      <c r="AA33" s="108">
        <v>2495064156</v>
      </c>
      <c r="AB33" s="108">
        <v>2495064156</v>
      </c>
      <c r="AC33" s="130"/>
      <c r="AD33" s="130"/>
      <c r="AE33" s="128">
        <f t="shared" si="32"/>
        <v>3075631000</v>
      </c>
      <c r="AF33" s="195"/>
      <c r="AG33" s="108"/>
      <c r="AH33" s="130"/>
      <c r="AI33" s="130"/>
      <c r="AJ33" s="130"/>
      <c r="AK33" s="195">
        <f t="shared" ref="AK33:AL33" si="35">+AK29+AK31</f>
        <v>125580066</v>
      </c>
      <c r="AL33" s="195">
        <f t="shared" si="35"/>
        <v>1229303968</v>
      </c>
      <c r="AM33" s="195">
        <f t="shared" ref="AM33" si="36">+AM29+AM31</f>
        <v>1422719269</v>
      </c>
      <c r="AN33" s="28"/>
      <c r="AO33" s="158">
        <f t="shared" si="27"/>
        <v>0.57021350155614992</v>
      </c>
      <c r="AP33" s="159">
        <f>(L33+R33+X33+AM33)/H33</f>
        <v>0.49919755502165869</v>
      </c>
      <c r="AQ33" s="454"/>
      <c r="AR33" s="326"/>
      <c r="AS33" s="326"/>
      <c r="AT33" s="276"/>
      <c r="AU33" s="275"/>
    </row>
    <row r="34" spans="1:47" ht="31.5" customHeight="1" x14ac:dyDescent="0.25">
      <c r="A34" s="264" t="s">
        <v>14</v>
      </c>
      <c r="B34" s="265"/>
      <c r="C34" s="265"/>
      <c r="D34" s="265"/>
      <c r="E34" s="265"/>
      <c r="F34" s="266"/>
      <c r="G34" s="56" t="s">
        <v>9</v>
      </c>
      <c r="H34" s="30">
        <f>H11+H17+H29+H23</f>
        <v>18220813260</v>
      </c>
      <c r="I34" s="30">
        <f>I11+I17+I29+I23</f>
        <v>3364125475</v>
      </c>
      <c r="J34" s="30">
        <f t="shared" ref="J34:AK34" si="37">J11+J17+J23+J29</f>
        <v>3364125475</v>
      </c>
      <c r="K34" s="30">
        <f t="shared" si="37"/>
        <v>3558908675</v>
      </c>
      <c r="L34" s="30">
        <f t="shared" si="37"/>
        <v>2938262654</v>
      </c>
      <c r="M34" s="30">
        <f t="shared" si="37"/>
        <v>2938262654</v>
      </c>
      <c r="N34" s="30">
        <f t="shared" si="37"/>
        <v>2911182000</v>
      </c>
      <c r="O34" s="30">
        <f t="shared" si="37"/>
        <v>2911182000</v>
      </c>
      <c r="P34" s="30">
        <f t="shared" si="37"/>
        <v>2831182000</v>
      </c>
      <c r="Q34" s="30">
        <f t="shared" si="37"/>
        <v>2831182000</v>
      </c>
      <c r="R34" s="30">
        <f t="shared" si="37"/>
        <v>2767281637</v>
      </c>
      <c r="S34" s="30">
        <f t="shared" si="37"/>
        <v>2767281637</v>
      </c>
      <c r="T34" s="109">
        <f t="shared" si="37"/>
        <v>3467000000</v>
      </c>
      <c r="U34" s="30">
        <f t="shared" si="37"/>
        <v>3467000000</v>
      </c>
      <c r="V34" s="30">
        <f t="shared" si="37"/>
        <v>3466999999.9966669</v>
      </c>
      <c r="W34" s="30">
        <f t="shared" si="37"/>
        <v>3342876199.9666667</v>
      </c>
      <c r="X34" s="30">
        <f t="shared" si="37"/>
        <v>2458124969</v>
      </c>
      <c r="Y34" s="109">
        <f t="shared" si="37"/>
        <v>4801000000</v>
      </c>
      <c r="Z34" s="109">
        <f t="shared" si="37"/>
        <v>4801000000</v>
      </c>
      <c r="AA34" s="30">
        <f t="shared" si="37"/>
        <v>4401000000</v>
      </c>
      <c r="AB34" s="30">
        <f t="shared" ref="AB34" si="38">AB11+AB17+AB23+AB29</f>
        <v>4401000000</v>
      </c>
      <c r="AC34" s="30">
        <f t="shared" si="37"/>
        <v>0</v>
      </c>
      <c r="AD34" s="30">
        <f t="shared" si="37"/>
        <v>0</v>
      </c>
      <c r="AE34" s="30">
        <f t="shared" si="37"/>
        <v>5656144000</v>
      </c>
      <c r="AF34" s="109">
        <f t="shared" si="37"/>
        <v>0</v>
      </c>
      <c r="AG34" s="30">
        <f t="shared" si="37"/>
        <v>0</v>
      </c>
      <c r="AH34" s="30">
        <f t="shared" si="37"/>
        <v>0</v>
      </c>
      <c r="AI34" s="30">
        <f t="shared" si="37"/>
        <v>0</v>
      </c>
      <c r="AJ34" s="30">
        <f t="shared" si="37"/>
        <v>0</v>
      </c>
      <c r="AK34" s="30">
        <f t="shared" si="37"/>
        <v>828930000</v>
      </c>
      <c r="AL34" s="30">
        <f t="shared" ref="AL34:AM34" si="39">AL11+AL17+AL23+AL29</f>
        <v>2640120777</v>
      </c>
      <c r="AM34" s="30">
        <f t="shared" si="39"/>
        <v>3019641463</v>
      </c>
      <c r="AN34" s="23"/>
      <c r="AO34" s="176">
        <f t="shared" si="27"/>
        <v>0.68612621290615772</v>
      </c>
      <c r="AP34" s="157">
        <f>(L34+R34+X34+AL34)/H34</f>
        <v>0.5929367631859479</v>
      </c>
      <c r="AQ34" s="488"/>
      <c r="AR34" s="489"/>
      <c r="AS34" s="489"/>
      <c r="AT34" s="489"/>
      <c r="AU34" s="489"/>
    </row>
    <row r="35" spans="1:47" ht="28.5" customHeight="1" x14ac:dyDescent="0.25">
      <c r="A35" s="264"/>
      <c r="B35" s="265"/>
      <c r="C35" s="265"/>
      <c r="D35" s="265"/>
      <c r="E35" s="265"/>
      <c r="F35" s="266"/>
      <c r="G35" s="60" t="s">
        <v>11</v>
      </c>
      <c r="H35" s="109">
        <f t="shared" ref="H35:AJ35" si="40">+H13+H19+H31</f>
        <v>3812374344</v>
      </c>
      <c r="I35" s="109">
        <f t="shared" si="40"/>
        <v>0</v>
      </c>
      <c r="J35" s="109">
        <f t="shared" si="40"/>
        <v>0</v>
      </c>
      <c r="K35" s="109">
        <f t="shared" si="40"/>
        <v>0</v>
      </c>
      <c r="L35" s="109">
        <f t="shared" si="40"/>
        <v>0</v>
      </c>
      <c r="M35" s="109">
        <f t="shared" si="40"/>
        <v>0</v>
      </c>
      <c r="N35" s="109">
        <f t="shared" si="40"/>
        <v>2432915168</v>
      </c>
      <c r="O35" s="155">
        <f t="shared" si="40"/>
        <v>2432915168</v>
      </c>
      <c r="P35" s="155">
        <f t="shared" si="40"/>
        <v>2432915168</v>
      </c>
      <c r="Q35" s="30">
        <f t="shared" si="40"/>
        <v>2416468389</v>
      </c>
      <c r="R35" s="30">
        <f t="shared" si="40"/>
        <v>2292344589</v>
      </c>
      <c r="S35" s="30">
        <f t="shared" si="40"/>
        <v>2292344589</v>
      </c>
      <c r="T35" s="109">
        <f>+T13+T19+T31+T25</f>
        <v>1022557771</v>
      </c>
      <c r="U35" s="30">
        <f t="shared" si="40"/>
        <v>968198425</v>
      </c>
      <c r="V35" s="30">
        <f t="shared" ref="V35:AB35" si="41">+V13+V19+V31+V25</f>
        <v>1022557771</v>
      </c>
      <c r="W35" s="30">
        <f t="shared" si="41"/>
        <v>1022557771</v>
      </c>
      <c r="X35" s="30">
        <f t="shared" si="41"/>
        <v>1022557771</v>
      </c>
      <c r="Y35" s="109">
        <f t="shared" si="41"/>
        <v>560396230</v>
      </c>
      <c r="Z35" s="109">
        <f t="shared" si="41"/>
        <v>560396230</v>
      </c>
      <c r="AA35" s="30">
        <f t="shared" si="41"/>
        <v>560396230</v>
      </c>
      <c r="AB35" s="30">
        <f t="shared" si="41"/>
        <v>560396230</v>
      </c>
      <c r="AC35" s="30">
        <f t="shared" si="40"/>
        <v>0</v>
      </c>
      <c r="AD35" s="30">
        <f t="shared" si="40"/>
        <v>0</v>
      </c>
      <c r="AE35" s="30">
        <f t="shared" si="40"/>
        <v>0</v>
      </c>
      <c r="AF35" s="109">
        <f t="shared" si="40"/>
        <v>0</v>
      </c>
      <c r="AG35" s="30">
        <f t="shared" si="40"/>
        <v>0</v>
      </c>
      <c r="AH35" s="30">
        <f t="shared" si="40"/>
        <v>0</v>
      </c>
      <c r="AI35" s="30">
        <f t="shared" si="40"/>
        <v>0</v>
      </c>
      <c r="AJ35" s="30">
        <f t="shared" si="40"/>
        <v>0</v>
      </c>
      <c r="AK35" s="30">
        <f>+AK13+AK19+AK31+AK25</f>
        <v>224393906</v>
      </c>
      <c r="AL35" s="30">
        <f>+AL13+AL19+AL31+AL25</f>
        <v>542705054</v>
      </c>
      <c r="AM35" s="30">
        <f>+AM13+AM19+AM31+AM25</f>
        <v>542705054</v>
      </c>
      <c r="AN35" s="31"/>
      <c r="AO35" s="156">
        <f t="shared" si="27"/>
        <v>0.96843095107902488</v>
      </c>
      <c r="AP35" s="183"/>
      <c r="AQ35" s="490"/>
      <c r="AR35" s="491"/>
      <c r="AS35" s="491"/>
      <c r="AT35" s="491"/>
      <c r="AU35" s="491"/>
    </row>
    <row r="36" spans="1:47" ht="35.25" customHeight="1" thickBot="1" x14ac:dyDescent="0.3">
      <c r="A36" s="267"/>
      <c r="B36" s="268"/>
      <c r="C36" s="268"/>
      <c r="D36" s="268"/>
      <c r="E36" s="268"/>
      <c r="F36" s="269"/>
      <c r="G36" s="59" t="s">
        <v>14</v>
      </c>
      <c r="H36" s="30">
        <f>+H34+H35</f>
        <v>22033187604</v>
      </c>
      <c r="I36" s="30">
        <f>+I34+I35</f>
        <v>3364125475</v>
      </c>
      <c r="J36" s="30">
        <f t="shared" ref="J36:AK36" si="42">+J34+J35</f>
        <v>3364125475</v>
      </c>
      <c r="K36" s="30">
        <f t="shared" si="42"/>
        <v>3558908675</v>
      </c>
      <c r="L36" s="30">
        <f t="shared" si="42"/>
        <v>2938262654</v>
      </c>
      <c r="M36" s="30">
        <f t="shared" si="42"/>
        <v>2938262654</v>
      </c>
      <c r="N36" s="30">
        <f t="shared" si="42"/>
        <v>5344097168</v>
      </c>
      <c r="O36" s="30">
        <f t="shared" si="42"/>
        <v>5344097168</v>
      </c>
      <c r="P36" s="30">
        <f t="shared" si="42"/>
        <v>5264097168</v>
      </c>
      <c r="Q36" s="30">
        <f t="shared" si="42"/>
        <v>5247650389</v>
      </c>
      <c r="R36" s="30">
        <f t="shared" si="42"/>
        <v>5059626226</v>
      </c>
      <c r="S36" s="30">
        <f t="shared" si="42"/>
        <v>5059626226</v>
      </c>
      <c r="T36" s="30">
        <f t="shared" si="42"/>
        <v>4489557771</v>
      </c>
      <c r="U36" s="30">
        <f t="shared" si="42"/>
        <v>4435198425</v>
      </c>
      <c r="V36" s="30">
        <f t="shared" si="42"/>
        <v>4489557770.9966669</v>
      </c>
      <c r="W36" s="30">
        <f t="shared" si="42"/>
        <v>4365433970.9666672</v>
      </c>
      <c r="X36" s="30">
        <f t="shared" si="42"/>
        <v>3480682740</v>
      </c>
      <c r="Y36" s="109">
        <f t="shared" si="42"/>
        <v>5361396230</v>
      </c>
      <c r="Z36" s="109">
        <f t="shared" si="42"/>
        <v>5361396230</v>
      </c>
      <c r="AA36" s="30">
        <f t="shared" si="42"/>
        <v>4961396230</v>
      </c>
      <c r="AB36" s="30">
        <f t="shared" ref="AB36" si="43">+AB34+AB35</f>
        <v>4961396230</v>
      </c>
      <c r="AC36" s="30">
        <f t="shared" si="42"/>
        <v>0</v>
      </c>
      <c r="AD36" s="30">
        <f t="shared" si="42"/>
        <v>0</v>
      </c>
      <c r="AE36" s="30">
        <f t="shared" si="42"/>
        <v>5656144000</v>
      </c>
      <c r="AF36" s="109">
        <f t="shared" si="42"/>
        <v>0</v>
      </c>
      <c r="AG36" s="30">
        <f t="shared" si="42"/>
        <v>0</v>
      </c>
      <c r="AH36" s="30">
        <f t="shared" si="42"/>
        <v>0</v>
      </c>
      <c r="AI36" s="30">
        <f t="shared" si="42"/>
        <v>0</v>
      </c>
      <c r="AJ36" s="30">
        <f t="shared" si="42"/>
        <v>0</v>
      </c>
      <c r="AK36" s="30">
        <f t="shared" si="42"/>
        <v>1053323906</v>
      </c>
      <c r="AL36" s="30">
        <f t="shared" ref="AL36:AM36" si="44">+AL34+AL35</f>
        <v>3182825831</v>
      </c>
      <c r="AM36" s="30">
        <f t="shared" si="44"/>
        <v>3562346517</v>
      </c>
      <c r="AN36" s="36"/>
      <c r="AO36" s="158">
        <f t="shared" si="27"/>
        <v>0.71801290440372667</v>
      </c>
      <c r="AP36" s="184"/>
      <c r="AQ36" s="490"/>
      <c r="AR36" s="491"/>
      <c r="AS36" s="491"/>
      <c r="AT36" s="491"/>
      <c r="AU36" s="491"/>
    </row>
    <row r="39" spans="1:47" x14ac:dyDescent="0.25">
      <c r="G39" s="81" t="s">
        <v>127</v>
      </c>
      <c r="H39" s="1"/>
      <c r="I39" s="1"/>
      <c r="J39" s="1"/>
      <c r="K39" s="1"/>
      <c r="L39" s="1"/>
      <c r="M39" s="1"/>
      <c r="Z39" s="200"/>
    </row>
    <row r="40" spans="1:47" ht="15.75" customHeight="1" x14ac:dyDescent="0.25">
      <c r="G40" s="83" t="s">
        <v>128</v>
      </c>
      <c r="H40" s="317" t="s">
        <v>129</v>
      </c>
      <c r="I40" s="317"/>
      <c r="J40" s="317"/>
      <c r="K40" s="317"/>
      <c r="L40" s="319" t="s">
        <v>130</v>
      </c>
      <c r="M40" s="319"/>
      <c r="N40" s="319"/>
      <c r="Z40" s="201"/>
    </row>
    <row r="41" spans="1:47" x14ac:dyDescent="0.25">
      <c r="G41" s="82">
        <v>11</v>
      </c>
      <c r="H41" s="318" t="s">
        <v>131</v>
      </c>
      <c r="I41" s="318"/>
      <c r="J41" s="318"/>
      <c r="K41" s="318"/>
      <c r="L41" s="320" t="s">
        <v>133</v>
      </c>
      <c r="M41" s="320"/>
      <c r="N41" s="320"/>
    </row>
  </sheetData>
  <mergeCells count="73">
    <mergeCell ref="AQ28:AQ33"/>
    <mergeCell ref="AR28:AR33"/>
    <mergeCell ref="AS28:AS33"/>
    <mergeCell ref="AT28:AT33"/>
    <mergeCell ref="AU28:AU33"/>
    <mergeCell ref="AQ22:AQ27"/>
    <mergeCell ref="AR22:AR27"/>
    <mergeCell ref="AS22:AS27"/>
    <mergeCell ref="AT22:AT27"/>
    <mergeCell ref="AU22:AU27"/>
    <mergeCell ref="AQ16:AQ21"/>
    <mergeCell ref="AR16:AR21"/>
    <mergeCell ref="AS16:AS21"/>
    <mergeCell ref="AT16:AT21"/>
    <mergeCell ref="AU16:AU21"/>
    <mergeCell ref="AQ10:AQ15"/>
    <mergeCell ref="AR10:AR15"/>
    <mergeCell ref="AS10:AS15"/>
    <mergeCell ref="AT10:AT15"/>
    <mergeCell ref="AU10:AU15"/>
    <mergeCell ref="AQ7:AQ9"/>
    <mergeCell ref="AR7:AR9"/>
    <mergeCell ref="AS7:AS9"/>
    <mergeCell ref="AT7:AT9"/>
    <mergeCell ref="AU7:AU9"/>
    <mergeCell ref="H40:K40"/>
    <mergeCell ref="H41:K41"/>
    <mergeCell ref="L40:N40"/>
    <mergeCell ref="L41:N41"/>
    <mergeCell ref="AO7:AO9"/>
    <mergeCell ref="H7:H9"/>
    <mergeCell ref="AE8:AJ8"/>
    <mergeCell ref="AQ34:AU36"/>
    <mergeCell ref="E7:E9"/>
    <mergeCell ref="G7:G9"/>
    <mergeCell ref="A1:E3"/>
    <mergeCell ref="A4:P4"/>
    <mergeCell ref="A5:P5"/>
    <mergeCell ref="AM3:AP3"/>
    <mergeCell ref="F1:AP1"/>
    <mergeCell ref="F3:AL3"/>
    <mergeCell ref="Q4:AP4"/>
    <mergeCell ref="Q5:AP5"/>
    <mergeCell ref="F2:AP2"/>
    <mergeCell ref="D28:D33"/>
    <mergeCell ref="A7:A9"/>
    <mergeCell ref="AP7:AP9"/>
    <mergeCell ref="B7:D8"/>
    <mergeCell ref="J7:AJ7"/>
    <mergeCell ref="I8:L8"/>
    <mergeCell ref="M8:R8"/>
    <mergeCell ref="S8:X8"/>
    <mergeCell ref="Y8:AD8"/>
    <mergeCell ref="AK8:AN8"/>
    <mergeCell ref="F7:F9"/>
    <mergeCell ref="AK7:AN7"/>
    <mergeCell ref="B10:B15"/>
    <mergeCell ref="C10:C15"/>
    <mergeCell ref="D10:D15"/>
    <mergeCell ref="A34:F36"/>
    <mergeCell ref="D22:D27"/>
    <mergeCell ref="B22:B27"/>
    <mergeCell ref="C22:C27"/>
    <mergeCell ref="F10:F33"/>
    <mergeCell ref="E10:E33"/>
    <mergeCell ref="A10:A15"/>
    <mergeCell ref="A16:A27"/>
    <mergeCell ref="B16:B21"/>
    <mergeCell ref="C16:C21"/>
    <mergeCell ref="D16:D21"/>
    <mergeCell ref="A28:A33"/>
    <mergeCell ref="B28:B33"/>
    <mergeCell ref="C28:C33"/>
  </mergeCells>
  <dataValidations count="1">
    <dataValidation type="list" allowBlank="1" showInputMessage="1" showErrorMessage="1" sqref="D10:D33" xr:uid="{00000000-0002-0000-0100-000000000000}">
      <formula1>#REF!</formula1>
    </dataValidation>
  </dataValidations>
  <hyperlinks>
    <hyperlink ref="AU10" r:id="rId1" display="https://www.secretariadeambiente.gov.co/downloads/StormUser3.6SilviculturaProd/ " xr:uid="{12BDC4FC-42F6-4B2D-9BFF-B1CB08A67416}"/>
    <hyperlink ref="AU22" r:id="rId2" xr:uid="{AC434302-0139-4B78-9247-348284D6657D}"/>
  </hyperlinks>
  <printOptions horizontalCentered="1" verticalCentered="1"/>
  <pageMargins left="0" right="0" top="0" bottom="0.59055118110236227" header="0.31496062992125984" footer="0"/>
  <pageSetup scale="55" fitToHeight="0" orientation="landscape" r:id="rId3"/>
  <headerFooter>
    <oddFooter>&amp;C&amp;G</oddFooter>
  </headerFooter>
  <drawing r:id="rId4"/>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1"/>
  <sheetViews>
    <sheetView tabSelected="1" zoomScale="69" zoomScaleNormal="69" workbookViewId="0">
      <selection activeCell="L8" sqref="L8"/>
    </sheetView>
  </sheetViews>
  <sheetFormatPr baseColWidth="10" defaultRowHeight="12.75" x14ac:dyDescent="0.25"/>
  <cols>
    <col min="1" max="1" width="9.140625" style="8" customWidth="1"/>
    <col min="2" max="2" width="15.140625" style="8" customWidth="1"/>
    <col min="3" max="3" width="18.42578125" style="19" customWidth="1"/>
    <col min="4" max="5" width="8.7109375" style="8" customWidth="1"/>
    <col min="6" max="6" width="5" style="8" customWidth="1"/>
    <col min="7" max="7" width="7" style="8" customWidth="1"/>
    <col min="8" max="8" width="6.7109375" style="8" customWidth="1"/>
    <col min="9" max="13" width="7" style="8" customWidth="1"/>
    <col min="14" max="14" width="7" style="9" customWidth="1"/>
    <col min="15" max="18" width="9.5703125" style="9" customWidth="1"/>
    <col min="19" max="19" width="10.140625" style="9" customWidth="1"/>
    <col min="20" max="20" width="10" style="9" customWidth="1"/>
    <col min="21" max="21" width="9.85546875" style="9" customWidth="1"/>
    <col min="22" max="22" width="48.85546875" style="12" customWidth="1"/>
    <col min="23" max="31" width="11.42578125" style="12"/>
    <col min="32" max="16384" width="11.42578125" style="8"/>
  </cols>
  <sheetData>
    <row r="1" spans="1:33" s="10" customFormat="1" ht="21" customHeight="1" x14ac:dyDescent="0.25">
      <c r="A1" s="297"/>
      <c r="B1" s="298"/>
      <c r="C1" s="298"/>
      <c r="D1" s="501" t="s">
        <v>137</v>
      </c>
      <c r="E1" s="501"/>
      <c r="F1" s="501"/>
      <c r="G1" s="501"/>
      <c r="H1" s="501"/>
      <c r="I1" s="501"/>
      <c r="J1" s="501"/>
      <c r="K1" s="501"/>
      <c r="L1" s="501"/>
      <c r="M1" s="501"/>
      <c r="N1" s="501"/>
      <c r="O1" s="501"/>
      <c r="P1" s="501"/>
      <c r="Q1" s="501"/>
      <c r="R1" s="501"/>
      <c r="S1" s="501"/>
      <c r="T1" s="501"/>
      <c r="U1" s="501"/>
      <c r="V1" s="501"/>
    </row>
    <row r="2" spans="1:33" s="10" customFormat="1" ht="58.5" customHeight="1" x14ac:dyDescent="0.25">
      <c r="A2" s="222"/>
      <c r="B2" s="223"/>
      <c r="C2" s="223"/>
      <c r="D2" s="501" t="s">
        <v>135</v>
      </c>
      <c r="E2" s="501"/>
      <c r="F2" s="501"/>
      <c r="G2" s="501"/>
      <c r="H2" s="501"/>
      <c r="I2" s="501"/>
      <c r="J2" s="501"/>
      <c r="K2" s="501"/>
      <c r="L2" s="501"/>
      <c r="M2" s="501"/>
      <c r="N2" s="501"/>
      <c r="O2" s="501"/>
      <c r="P2" s="501"/>
      <c r="Q2" s="501"/>
      <c r="R2" s="501"/>
      <c r="S2" s="501"/>
      <c r="T2" s="501"/>
      <c r="U2" s="501"/>
      <c r="V2" s="505"/>
      <c r="W2" s="509"/>
      <c r="X2" s="504"/>
      <c r="Y2" s="504"/>
      <c r="Z2" s="504"/>
      <c r="AA2" s="504"/>
      <c r="AB2" s="504"/>
      <c r="AC2" s="504"/>
      <c r="AD2" s="504"/>
      <c r="AE2" s="504"/>
      <c r="AF2" s="504"/>
      <c r="AG2" s="504"/>
    </row>
    <row r="3" spans="1:33" s="10" customFormat="1" ht="21" customHeight="1" thickBot="1" x14ac:dyDescent="0.3">
      <c r="A3" s="301"/>
      <c r="B3" s="302"/>
      <c r="C3" s="302"/>
      <c r="D3" s="502" t="s">
        <v>125</v>
      </c>
      <c r="E3" s="502"/>
      <c r="F3" s="502"/>
      <c r="G3" s="502"/>
      <c r="H3" s="502"/>
      <c r="I3" s="502"/>
      <c r="J3" s="502"/>
      <c r="K3" s="502"/>
      <c r="L3" s="502"/>
      <c r="M3" s="502"/>
      <c r="N3" s="502"/>
      <c r="O3" s="502"/>
      <c r="P3" s="502"/>
      <c r="Q3" s="502"/>
      <c r="R3" s="502"/>
      <c r="S3" s="502"/>
      <c r="T3" s="502"/>
      <c r="U3" s="502"/>
      <c r="V3" s="502"/>
      <c r="W3" s="504"/>
      <c r="X3" s="504"/>
      <c r="Y3" s="504"/>
      <c r="Z3" s="504"/>
      <c r="AA3" s="504"/>
      <c r="AB3" s="504"/>
      <c r="AC3" s="504"/>
      <c r="AD3" s="504"/>
      <c r="AE3" s="504"/>
      <c r="AF3" s="504"/>
      <c r="AG3" s="504"/>
    </row>
    <row r="4" spans="1:33" s="10" customFormat="1" ht="30.75" customHeight="1" x14ac:dyDescent="0.25">
      <c r="A4" s="243" t="s">
        <v>0</v>
      </c>
      <c r="B4" s="244"/>
      <c r="C4" s="244"/>
      <c r="D4" s="503" t="s">
        <v>138</v>
      </c>
      <c r="E4" s="503"/>
      <c r="F4" s="503"/>
      <c r="G4" s="503"/>
      <c r="H4" s="503"/>
      <c r="I4" s="503"/>
      <c r="J4" s="503"/>
      <c r="K4" s="503"/>
      <c r="L4" s="503"/>
      <c r="M4" s="503"/>
      <c r="N4" s="503"/>
      <c r="O4" s="503"/>
      <c r="P4" s="503"/>
      <c r="Q4" s="503"/>
      <c r="R4" s="503"/>
      <c r="S4" s="503"/>
      <c r="T4" s="503"/>
      <c r="U4" s="503"/>
      <c r="V4" s="503"/>
      <c r="W4" s="510"/>
      <c r="X4" s="510"/>
      <c r="Y4" s="510"/>
      <c r="Z4" s="510"/>
      <c r="AA4" s="510"/>
      <c r="AB4" s="510"/>
      <c r="AC4" s="510"/>
      <c r="AD4" s="510"/>
      <c r="AE4" s="510"/>
      <c r="AF4" s="510"/>
      <c r="AG4" s="504"/>
    </row>
    <row r="5" spans="1:33" s="10" customFormat="1" ht="43.5" customHeight="1" thickBot="1" x14ac:dyDescent="0.3">
      <c r="A5" s="307" t="s">
        <v>2</v>
      </c>
      <c r="B5" s="308"/>
      <c r="C5" s="308"/>
      <c r="D5" s="506" t="s">
        <v>139</v>
      </c>
      <c r="E5" s="513"/>
      <c r="F5" s="513"/>
      <c r="G5" s="513"/>
      <c r="H5" s="513"/>
      <c r="I5" s="513"/>
      <c r="J5" s="513"/>
      <c r="K5" s="513"/>
      <c r="L5" s="513"/>
      <c r="M5" s="513"/>
      <c r="N5" s="513"/>
      <c r="O5" s="513"/>
      <c r="P5" s="513"/>
      <c r="Q5" s="513"/>
      <c r="R5" s="513"/>
      <c r="S5" s="513"/>
      <c r="T5" s="513"/>
      <c r="U5" s="513"/>
      <c r="V5" s="514"/>
      <c r="W5" s="510"/>
      <c r="X5" s="510"/>
      <c r="Y5" s="510"/>
      <c r="Z5" s="510"/>
      <c r="AA5" s="510"/>
      <c r="AB5" s="510"/>
      <c r="AC5" s="510"/>
      <c r="AD5" s="510"/>
      <c r="AE5" s="510"/>
      <c r="AF5" s="510"/>
      <c r="AG5" s="504"/>
    </row>
    <row r="6" spans="1:33" s="11" customFormat="1" ht="27.75" customHeight="1" x14ac:dyDescent="0.25">
      <c r="A6" s="376" t="s">
        <v>57</v>
      </c>
      <c r="B6" s="368" t="s">
        <v>58</v>
      </c>
      <c r="C6" s="375" t="s">
        <v>59</v>
      </c>
      <c r="D6" s="498" t="s">
        <v>60</v>
      </c>
      <c r="E6" s="499"/>
      <c r="F6" s="500" t="s">
        <v>157</v>
      </c>
      <c r="G6" s="500"/>
      <c r="H6" s="500"/>
      <c r="I6" s="500"/>
      <c r="J6" s="500"/>
      <c r="K6" s="500"/>
      <c r="L6" s="500"/>
      <c r="M6" s="500"/>
      <c r="N6" s="500"/>
      <c r="O6" s="500"/>
      <c r="P6" s="500"/>
      <c r="Q6" s="500"/>
      <c r="R6" s="500"/>
      <c r="S6" s="500"/>
      <c r="T6" s="500" t="s">
        <v>64</v>
      </c>
      <c r="U6" s="500"/>
      <c r="V6" s="507" t="s">
        <v>179</v>
      </c>
      <c r="W6" s="509"/>
      <c r="X6" s="504"/>
      <c r="Y6" s="504"/>
      <c r="Z6" s="504"/>
      <c r="AA6" s="504"/>
      <c r="AB6" s="504"/>
      <c r="AC6" s="504"/>
      <c r="AD6" s="504"/>
      <c r="AE6" s="504"/>
      <c r="AF6" s="504"/>
      <c r="AG6" s="504"/>
    </row>
    <row r="7" spans="1:33" s="11" customFormat="1" ht="59.25" customHeight="1" thickBot="1" x14ac:dyDescent="0.3">
      <c r="A7" s="377"/>
      <c r="B7" s="378"/>
      <c r="C7" s="353"/>
      <c r="D7" s="162" t="s">
        <v>61</v>
      </c>
      <c r="E7" s="162" t="s">
        <v>62</v>
      </c>
      <c r="F7" s="65" t="s">
        <v>63</v>
      </c>
      <c r="G7" s="63" t="s">
        <v>15</v>
      </c>
      <c r="H7" s="63" t="s">
        <v>16</v>
      </c>
      <c r="I7" s="63" t="s">
        <v>17</v>
      </c>
      <c r="J7" s="63" t="s">
        <v>18</v>
      </c>
      <c r="K7" s="63" t="s">
        <v>19</v>
      </c>
      <c r="L7" s="63" t="s">
        <v>20</v>
      </c>
      <c r="M7" s="63" t="s">
        <v>21</v>
      </c>
      <c r="N7" s="63" t="s">
        <v>22</v>
      </c>
      <c r="O7" s="63" t="s">
        <v>23</v>
      </c>
      <c r="P7" s="63" t="s">
        <v>24</v>
      </c>
      <c r="Q7" s="63" t="s">
        <v>25</v>
      </c>
      <c r="R7" s="63" t="s">
        <v>26</v>
      </c>
      <c r="S7" s="64" t="s">
        <v>27</v>
      </c>
      <c r="T7" s="64" t="s">
        <v>65</v>
      </c>
      <c r="U7" s="64" t="s">
        <v>66</v>
      </c>
      <c r="V7" s="508"/>
      <c r="W7" s="509"/>
      <c r="X7" s="504"/>
      <c r="Y7" s="504"/>
      <c r="Z7" s="504"/>
      <c r="AA7" s="504"/>
      <c r="AB7" s="504"/>
      <c r="AC7" s="504"/>
      <c r="AD7" s="504"/>
      <c r="AE7" s="504"/>
      <c r="AF7" s="504"/>
      <c r="AG7" s="504"/>
    </row>
    <row r="8" spans="1:33" s="12" customFormat="1" ht="153.75" customHeight="1" x14ac:dyDescent="0.25">
      <c r="A8" s="357" t="s">
        <v>147</v>
      </c>
      <c r="B8" s="340" t="s">
        <v>158</v>
      </c>
      <c r="C8" s="492" t="s">
        <v>168</v>
      </c>
      <c r="D8" s="344" t="s">
        <v>161</v>
      </c>
      <c r="E8" s="344"/>
      <c r="F8" s="67" t="s">
        <v>28</v>
      </c>
      <c r="G8" s="496">
        <v>1.2E-2</v>
      </c>
      <c r="H8" s="496">
        <v>0.03</v>
      </c>
      <c r="I8" s="496">
        <v>7.5999999999999998E-2</v>
      </c>
      <c r="J8" s="496">
        <v>9.8000000000000004E-2</v>
      </c>
      <c r="K8" s="496">
        <v>9.8000000000000004E-2</v>
      </c>
      <c r="L8" s="496">
        <v>9.8000000000000004E-2</v>
      </c>
      <c r="M8" s="497">
        <v>9.8000000000000004E-2</v>
      </c>
      <c r="N8" s="497">
        <v>9.8000000000000004E-2</v>
      </c>
      <c r="O8" s="497">
        <v>9.8000000000000004E-2</v>
      </c>
      <c r="P8" s="496">
        <v>9.8000000000000004E-2</v>
      </c>
      <c r="Q8" s="496">
        <v>9.8000000000000004E-2</v>
      </c>
      <c r="R8" s="496">
        <v>9.8000000000000004E-2</v>
      </c>
      <c r="S8" s="67">
        <f>SUM(G8:R8)</f>
        <v>0.99999999999999989</v>
      </c>
      <c r="T8" s="360">
        <v>0.4</v>
      </c>
      <c r="U8" s="349">
        <v>0.2</v>
      </c>
      <c r="V8" s="379" t="s">
        <v>191</v>
      </c>
    </row>
    <row r="9" spans="1:33" s="12" customFormat="1" ht="153.75" customHeight="1" thickBot="1" x14ac:dyDescent="0.3">
      <c r="A9" s="358"/>
      <c r="B9" s="341"/>
      <c r="C9" s="493"/>
      <c r="D9" s="344"/>
      <c r="E9" s="344"/>
      <c r="F9" s="68" t="s">
        <v>29</v>
      </c>
      <c r="G9" s="203">
        <v>1.2E-2</v>
      </c>
      <c r="H9" s="203">
        <v>0.03</v>
      </c>
      <c r="I9" s="203">
        <v>7.5999999999999998E-2</v>
      </c>
      <c r="J9" s="203">
        <v>9.8000000000000004E-2</v>
      </c>
      <c r="K9" s="203">
        <v>9.8000000000000004E-2</v>
      </c>
      <c r="L9" s="203">
        <v>9.8000000000000004E-2</v>
      </c>
      <c r="M9" s="203">
        <v>9.8000000000000004E-2</v>
      </c>
      <c r="N9" s="203">
        <v>9.8000000000000004E-2</v>
      </c>
      <c r="O9" s="203">
        <v>9.8000000000000004E-2</v>
      </c>
      <c r="P9" s="203"/>
      <c r="Q9" s="203"/>
      <c r="R9" s="203"/>
      <c r="S9" s="68">
        <f>SUM(G9:R9)</f>
        <v>0.70599999999999996</v>
      </c>
      <c r="T9" s="354"/>
      <c r="U9" s="348"/>
      <c r="V9" s="380"/>
    </row>
    <row r="10" spans="1:33" s="12" customFormat="1" ht="78.75" customHeight="1" x14ac:dyDescent="0.25">
      <c r="A10" s="358"/>
      <c r="B10" s="341"/>
      <c r="C10" s="493" t="s">
        <v>169</v>
      </c>
      <c r="D10" s="344" t="s">
        <v>161</v>
      </c>
      <c r="E10" s="344"/>
      <c r="F10" s="67" t="s">
        <v>28</v>
      </c>
      <c r="G10" s="497">
        <v>1.4E-2</v>
      </c>
      <c r="H10" s="497">
        <v>7.1999999999999995E-2</v>
      </c>
      <c r="I10" s="497">
        <v>8.5999999999999993E-2</v>
      </c>
      <c r="J10" s="497">
        <v>9.1999999999999998E-2</v>
      </c>
      <c r="K10" s="497">
        <v>9.1999999999999998E-2</v>
      </c>
      <c r="L10" s="497">
        <v>9.1999999999999998E-2</v>
      </c>
      <c r="M10" s="202">
        <v>9.1999999999999998E-2</v>
      </c>
      <c r="N10" s="202">
        <v>9.1999999999999998E-2</v>
      </c>
      <c r="O10" s="202">
        <v>9.1999999999999998E-2</v>
      </c>
      <c r="P10" s="497">
        <v>9.1999999999999998E-2</v>
      </c>
      <c r="Q10" s="497">
        <v>9.1999999999999998E-2</v>
      </c>
      <c r="R10" s="497">
        <v>9.1999999999999998E-2</v>
      </c>
      <c r="S10" s="67">
        <f>SUM(G12:R12)</f>
        <v>0.99999999999999989</v>
      </c>
      <c r="T10" s="354"/>
      <c r="U10" s="345">
        <v>0.2</v>
      </c>
      <c r="V10" s="381" t="s">
        <v>192</v>
      </c>
    </row>
    <row r="11" spans="1:33" s="12" customFormat="1" ht="78.75" customHeight="1" thickBot="1" x14ac:dyDescent="0.3">
      <c r="A11" s="358"/>
      <c r="B11" s="341"/>
      <c r="C11" s="493"/>
      <c r="D11" s="344"/>
      <c r="E11" s="344"/>
      <c r="F11" s="68" t="s">
        <v>29</v>
      </c>
      <c r="G11" s="203">
        <v>1.4E-2</v>
      </c>
      <c r="H11" s="203">
        <v>7.1999999999999995E-2</v>
      </c>
      <c r="I11" s="203">
        <v>8.5999999999999993E-2</v>
      </c>
      <c r="J11" s="203">
        <v>9.1999999999999998E-2</v>
      </c>
      <c r="K11" s="203">
        <v>9.1999999999999998E-2</v>
      </c>
      <c r="L11" s="203">
        <v>9.1999999999999998E-2</v>
      </c>
      <c r="M11" s="203">
        <v>9.1999999999999998E-2</v>
      </c>
      <c r="N11" s="203">
        <v>9.1999999999999998E-2</v>
      </c>
      <c r="O11" s="203">
        <v>9.1999999999999998E-2</v>
      </c>
      <c r="P11" s="203"/>
      <c r="Q11" s="203"/>
      <c r="R11" s="203"/>
      <c r="S11" s="68">
        <f>SUM(G11:R11)</f>
        <v>0.72399999999999987</v>
      </c>
      <c r="T11" s="354"/>
      <c r="U11" s="346"/>
      <c r="V11" s="382"/>
    </row>
    <row r="12" spans="1:33" s="12" customFormat="1" ht="132" customHeight="1" x14ac:dyDescent="0.25">
      <c r="A12" s="358" t="s">
        <v>150</v>
      </c>
      <c r="B12" s="341" t="s">
        <v>151</v>
      </c>
      <c r="C12" s="493" t="s">
        <v>170</v>
      </c>
      <c r="D12" s="344" t="s">
        <v>161</v>
      </c>
      <c r="E12" s="344" t="s">
        <v>161</v>
      </c>
      <c r="F12" s="67" t="s">
        <v>28</v>
      </c>
      <c r="G12" s="497">
        <v>4.8000000000000001E-2</v>
      </c>
      <c r="H12" s="497">
        <v>0.02</v>
      </c>
      <c r="I12" s="497">
        <v>0.05</v>
      </c>
      <c r="J12" s="497">
        <v>9.8000000000000004E-2</v>
      </c>
      <c r="K12" s="497">
        <v>9.8000000000000004E-2</v>
      </c>
      <c r="L12" s="497">
        <v>9.8000000000000004E-2</v>
      </c>
      <c r="M12" s="202">
        <v>9.8000000000000004E-2</v>
      </c>
      <c r="N12" s="202">
        <v>9.8000000000000004E-2</v>
      </c>
      <c r="O12" s="202">
        <v>9.8000000000000004E-2</v>
      </c>
      <c r="P12" s="497">
        <v>9.8000000000000004E-2</v>
      </c>
      <c r="Q12" s="497">
        <v>9.8000000000000004E-2</v>
      </c>
      <c r="R12" s="497">
        <v>9.8000000000000004E-2</v>
      </c>
      <c r="S12" s="67">
        <f>SUM(G16:R16)</f>
        <v>0.99999999999999978</v>
      </c>
      <c r="T12" s="361">
        <f>+U12+U16</f>
        <v>0.25</v>
      </c>
      <c r="U12" s="347">
        <v>0.15</v>
      </c>
      <c r="V12" s="381" t="s">
        <v>195</v>
      </c>
    </row>
    <row r="13" spans="1:33" s="12" customFormat="1" ht="119.25" customHeight="1" thickBot="1" x14ac:dyDescent="0.3">
      <c r="A13" s="358"/>
      <c r="B13" s="341"/>
      <c r="C13" s="493"/>
      <c r="D13" s="344"/>
      <c r="E13" s="344"/>
      <c r="F13" s="68" t="s">
        <v>29</v>
      </c>
      <c r="G13" s="203">
        <v>4.8000000000000001E-2</v>
      </c>
      <c r="H13" s="203">
        <v>0.02</v>
      </c>
      <c r="I13" s="203">
        <v>0.05</v>
      </c>
      <c r="J13" s="203">
        <v>9.8000000000000004E-2</v>
      </c>
      <c r="K13" s="203">
        <v>9.8000000000000004E-2</v>
      </c>
      <c r="L13" s="203">
        <v>9.8000000000000004E-2</v>
      </c>
      <c r="M13" s="203">
        <v>9.8000000000000004E-2</v>
      </c>
      <c r="N13" s="203">
        <v>9.8000000000000004E-2</v>
      </c>
      <c r="O13" s="203">
        <v>9.8000000000000004E-2</v>
      </c>
      <c r="P13" s="203"/>
      <c r="Q13" s="203"/>
      <c r="R13" s="203"/>
      <c r="S13" s="69">
        <f t="shared" ref="S13:S19" si="0">SUM(G13:R13)</f>
        <v>0.70599999999999996</v>
      </c>
      <c r="T13" s="361"/>
      <c r="U13" s="347"/>
      <c r="V13" s="382"/>
    </row>
    <row r="14" spans="1:33" s="12" customFormat="1" ht="93" customHeight="1" x14ac:dyDescent="0.25">
      <c r="A14" s="358"/>
      <c r="B14" s="341"/>
      <c r="C14" s="493" t="s">
        <v>171</v>
      </c>
      <c r="D14" s="344" t="s">
        <v>161</v>
      </c>
      <c r="E14" s="344"/>
      <c r="F14" s="67" t="s">
        <v>28</v>
      </c>
      <c r="G14" s="497">
        <v>5.0000000000000001E-3</v>
      </c>
      <c r="H14" s="497">
        <v>5.0000000000000001E-3</v>
      </c>
      <c r="I14" s="497">
        <v>0.01</v>
      </c>
      <c r="J14" s="497">
        <v>0.01</v>
      </c>
      <c r="K14" s="497">
        <v>0.33</v>
      </c>
      <c r="L14" s="497">
        <v>0.39</v>
      </c>
      <c r="M14" s="202">
        <v>0.01</v>
      </c>
      <c r="N14" s="202">
        <v>0.19</v>
      </c>
      <c r="O14" s="202">
        <v>0.01</v>
      </c>
      <c r="P14" s="497">
        <v>0.01</v>
      </c>
      <c r="Q14" s="497">
        <v>0.01</v>
      </c>
      <c r="R14" s="497">
        <v>0.02</v>
      </c>
      <c r="S14" s="66">
        <f t="shared" si="0"/>
        <v>1</v>
      </c>
      <c r="T14" s="361"/>
      <c r="U14" s="347">
        <v>0.1</v>
      </c>
      <c r="V14" s="383" t="s">
        <v>187</v>
      </c>
    </row>
    <row r="15" spans="1:33" s="12" customFormat="1" ht="93" customHeight="1" thickBot="1" x14ac:dyDescent="0.3">
      <c r="A15" s="358"/>
      <c r="B15" s="341"/>
      <c r="C15" s="493"/>
      <c r="D15" s="344"/>
      <c r="E15" s="344"/>
      <c r="F15" s="68" t="s">
        <v>29</v>
      </c>
      <c r="G15" s="203">
        <v>5.0000000000000001E-3</v>
      </c>
      <c r="H15" s="203">
        <v>5.0000000000000001E-3</v>
      </c>
      <c r="I15" s="203">
        <v>0.01</v>
      </c>
      <c r="J15" s="203">
        <v>0.01</v>
      </c>
      <c r="K15" s="203">
        <v>0.33</v>
      </c>
      <c r="L15" s="203">
        <v>0.39</v>
      </c>
      <c r="M15" s="203">
        <v>0.01</v>
      </c>
      <c r="N15" s="203">
        <v>0.19</v>
      </c>
      <c r="O15" s="203">
        <v>0.01</v>
      </c>
      <c r="P15" s="203"/>
      <c r="Q15" s="203"/>
      <c r="R15" s="203"/>
      <c r="S15" s="68">
        <f t="shared" si="0"/>
        <v>0.96</v>
      </c>
      <c r="T15" s="361"/>
      <c r="U15" s="347"/>
      <c r="V15" s="384"/>
    </row>
    <row r="16" spans="1:33" s="12" customFormat="1" ht="149.25" customHeight="1" x14ac:dyDescent="0.25">
      <c r="A16" s="358"/>
      <c r="B16" s="342" t="s">
        <v>159</v>
      </c>
      <c r="C16" s="493" t="s">
        <v>172</v>
      </c>
      <c r="D16" s="344" t="s">
        <v>161</v>
      </c>
      <c r="E16" s="344" t="s">
        <v>161</v>
      </c>
      <c r="F16" s="67" t="s">
        <v>28</v>
      </c>
      <c r="G16" s="497">
        <v>0.01</v>
      </c>
      <c r="H16" s="497">
        <v>8.5000000000000006E-2</v>
      </c>
      <c r="I16" s="497">
        <v>0.09</v>
      </c>
      <c r="J16" s="497">
        <v>0.09</v>
      </c>
      <c r="K16" s="497">
        <v>0.09</v>
      </c>
      <c r="L16" s="497">
        <v>0.09</v>
      </c>
      <c r="M16" s="202">
        <v>0.09</v>
      </c>
      <c r="N16" s="202">
        <v>0.09</v>
      </c>
      <c r="O16" s="202">
        <v>0.09</v>
      </c>
      <c r="P16" s="497">
        <v>0.09</v>
      </c>
      <c r="Q16" s="497">
        <v>0.09</v>
      </c>
      <c r="R16" s="497">
        <v>9.5000000000000001E-2</v>
      </c>
      <c r="S16" s="67">
        <f t="shared" si="0"/>
        <v>0.99999999999999978</v>
      </c>
      <c r="T16" s="362">
        <f>+U16</f>
        <v>0.1</v>
      </c>
      <c r="U16" s="345">
        <v>0.1</v>
      </c>
      <c r="V16" s="364" t="s">
        <v>183</v>
      </c>
    </row>
    <row r="17" spans="1:31" s="12" customFormat="1" ht="187.5" customHeight="1" thickBot="1" x14ac:dyDescent="0.3">
      <c r="A17" s="359"/>
      <c r="B17" s="342"/>
      <c r="C17" s="494"/>
      <c r="D17" s="350"/>
      <c r="E17" s="350"/>
      <c r="F17" s="69" t="s">
        <v>29</v>
      </c>
      <c r="G17" s="70">
        <v>0.01</v>
      </c>
      <c r="H17" s="70">
        <v>8.5000000000000006E-2</v>
      </c>
      <c r="I17" s="70">
        <v>0.09</v>
      </c>
      <c r="J17" s="70">
        <v>0.09</v>
      </c>
      <c r="K17" s="70">
        <v>0.09</v>
      </c>
      <c r="L17" s="70">
        <v>0.09</v>
      </c>
      <c r="M17" s="203">
        <v>0.09</v>
      </c>
      <c r="N17" s="203">
        <v>0.09</v>
      </c>
      <c r="O17" s="203">
        <v>0.09</v>
      </c>
      <c r="P17" s="70"/>
      <c r="Q17" s="70"/>
      <c r="R17" s="70"/>
      <c r="S17" s="69">
        <f t="shared" si="0"/>
        <v>0.72499999999999987</v>
      </c>
      <c r="T17" s="363"/>
      <c r="U17" s="348"/>
      <c r="V17" s="365"/>
    </row>
    <row r="18" spans="1:31" s="12" customFormat="1" ht="131.25" customHeight="1" x14ac:dyDescent="0.25">
      <c r="A18" s="338" t="s">
        <v>154</v>
      </c>
      <c r="B18" s="341" t="s">
        <v>160</v>
      </c>
      <c r="C18" s="495" t="s">
        <v>173</v>
      </c>
      <c r="D18" s="356" t="s">
        <v>161</v>
      </c>
      <c r="E18" s="356" t="s">
        <v>161</v>
      </c>
      <c r="F18" s="66" t="s">
        <v>28</v>
      </c>
      <c r="G18" s="497">
        <v>0.05</v>
      </c>
      <c r="H18" s="497">
        <v>0.03</v>
      </c>
      <c r="I18" s="497">
        <v>0.04</v>
      </c>
      <c r="J18" s="497">
        <v>0.04</v>
      </c>
      <c r="K18" s="497">
        <v>0.03</v>
      </c>
      <c r="L18" s="497">
        <v>0.24</v>
      </c>
      <c r="M18" s="202">
        <v>0.24</v>
      </c>
      <c r="N18" s="202">
        <v>0.03</v>
      </c>
      <c r="O18" s="202">
        <v>0.19</v>
      </c>
      <c r="P18" s="497">
        <v>0.03</v>
      </c>
      <c r="Q18" s="497">
        <v>0.04</v>
      </c>
      <c r="R18" s="497">
        <v>0.04</v>
      </c>
      <c r="S18" s="66">
        <f t="shared" si="0"/>
        <v>1</v>
      </c>
      <c r="T18" s="354">
        <f>+U18</f>
        <v>0.25</v>
      </c>
      <c r="U18" s="346">
        <v>0.25</v>
      </c>
      <c r="V18" s="366" t="s">
        <v>184</v>
      </c>
    </row>
    <row r="19" spans="1:31" s="12" customFormat="1" ht="131.25" customHeight="1" thickBot="1" x14ac:dyDescent="0.3">
      <c r="A19" s="339"/>
      <c r="B19" s="343"/>
      <c r="C19" s="493"/>
      <c r="D19" s="344"/>
      <c r="E19" s="344"/>
      <c r="F19" s="68" t="s">
        <v>29</v>
      </c>
      <c r="G19" s="202">
        <v>0.05</v>
      </c>
      <c r="H19" s="202">
        <v>0.03</v>
      </c>
      <c r="I19" s="202">
        <v>0.04</v>
      </c>
      <c r="J19" s="202">
        <v>0.04</v>
      </c>
      <c r="K19" s="202">
        <v>0.03</v>
      </c>
      <c r="L19" s="202">
        <v>0.24</v>
      </c>
      <c r="M19" s="203">
        <v>0.24</v>
      </c>
      <c r="N19" s="203">
        <v>0.03</v>
      </c>
      <c r="O19" s="203">
        <v>0.19</v>
      </c>
      <c r="P19" s="202"/>
      <c r="Q19" s="202"/>
      <c r="R19" s="202"/>
      <c r="S19" s="68">
        <f t="shared" si="0"/>
        <v>0.8899999999999999</v>
      </c>
      <c r="T19" s="355"/>
      <c r="U19" s="351"/>
      <c r="V19" s="367"/>
    </row>
    <row r="20" spans="1:31" s="14" customFormat="1" ht="18.75" customHeight="1" thickBot="1" x14ac:dyDescent="0.3">
      <c r="A20" s="352" t="s">
        <v>30</v>
      </c>
      <c r="B20" s="353"/>
      <c r="C20" s="353"/>
      <c r="D20" s="353"/>
      <c r="E20" s="353"/>
      <c r="F20" s="353"/>
      <c r="G20" s="353"/>
      <c r="H20" s="353"/>
      <c r="I20" s="353"/>
      <c r="J20" s="353"/>
      <c r="K20" s="353"/>
      <c r="L20" s="353"/>
      <c r="M20" s="353"/>
      <c r="N20" s="353"/>
      <c r="O20" s="353"/>
      <c r="P20" s="353"/>
      <c r="Q20" s="353"/>
      <c r="R20" s="353"/>
      <c r="S20" s="353"/>
      <c r="T20" s="163">
        <f>SUM(T8:T19)</f>
        <v>1</v>
      </c>
      <c r="U20" s="163">
        <f>SUM(U8:U19)</f>
        <v>1</v>
      </c>
      <c r="V20" s="13"/>
      <c r="W20" s="13"/>
      <c r="X20" s="13"/>
      <c r="Y20" s="13"/>
      <c r="Z20" s="13"/>
      <c r="AA20" s="13"/>
      <c r="AB20" s="13"/>
      <c r="AC20" s="13"/>
      <c r="AD20" s="13"/>
      <c r="AE20" s="13"/>
    </row>
    <row r="21" spans="1:31" x14ac:dyDescent="0.25">
      <c r="A21" s="12"/>
      <c r="B21" s="12"/>
      <c r="C21" s="18"/>
      <c r="D21" s="12"/>
      <c r="E21" s="12"/>
      <c r="F21" s="12"/>
      <c r="G21" s="12"/>
      <c r="H21" s="12"/>
      <c r="I21" s="12"/>
      <c r="J21" s="12"/>
      <c r="K21" s="12"/>
      <c r="L21" s="12"/>
      <c r="M21" s="12"/>
      <c r="N21" s="15"/>
      <c r="O21" s="15"/>
      <c r="P21" s="15"/>
      <c r="Q21" s="15"/>
      <c r="R21" s="15"/>
      <c r="S21" s="15"/>
      <c r="T21" s="15"/>
      <c r="U21" s="15"/>
    </row>
    <row r="22" spans="1:31" x14ac:dyDescent="0.25">
      <c r="A22" s="12"/>
      <c r="B22" s="12"/>
      <c r="C22" s="18"/>
      <c r="D22" s="12"/>
      <c r="E22" s="12"/>
      <c r="F22" s="12"/>
      <c r="G22" s="12"/>
      <c r="H22" s="12"/>
      <c r="I22" s="12"/>
      <c r="J22" s="12"/>
      <c r="K22" s="12"/>
      <c r="L22" s="12"/>
      <c r="M22" s="12"/>
      <c r="N22" s="15"/>
      <c r="O22" s="15"/>
      <c r="P22" s="15"/>
      <c r="Q22" s="15"/>
      <c r="R22" s="15"/>
      <c r="S22" s="15"/>
      <c r="T22" s="15"/>
      <c r="U22" s="15"/>
    </row>
    <row r="23" spans="1:31" ht="15" x14ac:dyDescent="0.25">
      <c r="A23" s="81" t="s">
        <v>127</v>
      </c>
      <c r="B23" s="4"/>
      <c r="C23" s="4"/>
      <c r="D23" s="4"/>
      <c r="E23" s="4"/>
      <c r="F23" s="4"/>
      <c r="G23" s="4"/>
      <c r="H23" s="21"/>
      <c r="I23" s="12"/>
      <c r="J23" s="12"/>
      <c r="K23" s="12"/>
      <c r="L23" s="12"/>
      <c r="M23" s="12"/>
      <c r="N23" s="15"/>
      <c r="O23" s="15"/>
      <c r="P23" s="15"/>
      <c r="Q23" s="15"/>
      <c r="R23" s="15"/>
      <c r="S23" s="15"/>
      <c r="T23" s="15"/>
      <c r="U23" s="15"/>
    </row>
    <row r="24" spans="1:31" ht="15" customHeight="1" x14ac:dyDescent="0.25">
      <c r="A24" s="83" t="s">
        <v>128</v>
      </c>
      <c r="B24" s="317" t="s">
        <v>129</v>
      </c>
      <c r="C24" s="317"/>
      <c r="D24" s="317"/>
      <c r="E24" s="317"/>
      <c r="F24" s="317"/>
      <c r="G24" s="317"/>
      <c r="H24" s="317"/>
      <c r="I24" s="319" t="s">
        <v>130</v>
      </c>
      <c r="J24" s="319"/>
      <c r="K24" s="319"/>
      <c r="L24" s="319"/>
      <c r="M24" s="319"/>
      <c r="N24" s="319"/>
      <c r="O24" s="319"/>
      <c r="P24" s="15"/>
      <c r="Q24" s="15"/>
      <c r="R24" s="15"/>
      <c r="S24" s="15"/>
      <c r="T24" s="15"/>
      <c r="U24" s="15"/>
    </row>
    <row r="25" spans="1:31" ht="33.75" customHeight="1" x14ac:dyDescent="0.25">
      <c r="A25" s="82">
        <v>11</v>
      </c>
      <c r="B25" s="320" t="s">
        <v>131</v>
      </c>
      <c r="C25" s="320"/>
      <c r="D25" s="320"/>
      <c r="E25" s="320"/>
      <c r="F25" s="320"/>
      <c r="G25" s="320"/>
      <c r="H25" s="320"/>
      <c r="I25" s="320" t="s">
        <v>133</v>
      </c>
      <c r="J25" s="320"/>
      <c r="K25" s="320"/>
      <c r="L25" s="320"/>
      <c r="M25" s="320"/>
      <c r="N25" s="320"/>
      <c r="O25" s="320"/>
      <c r="P25" s="15"/>
      <c r="Q25" s="15"/>
      <c r="R25" s="15"/>
      <c r="S25" s="15"/>
      <c r="T25" s="15"/>
      <c r="U25" s="15"/>
    </row>
    <row r="26" spans="1:31" x14ac:dyDescent="0.25">
      <c r="A26" s="12"/>
      <c r="B26" s="12"/>
      <c r="C26" s="18"/>
      <c r="D26" s="12"/>
      <c r="E26" s="12"/>
      <c r="F26" s="12"/>
      <c r="G26" s="12"/>
      <c r="H26" s="12"/>
      <c r="I26" s="12"/>
      <c r="J26" s="12"/>
      <c r="K26" s="12"/>
      <c r="L26" s="12"/>
      <c r="M26" s="12"/>
      <c r="N26" s="15"/>
      <c r="O26" s="15"/>
      <c r="P26" s="15"/>
      <c r="Q26" s="15"/>
      <c r="R26" s="15"/>
      <c r="S26" s="15"/>
      <c r="T26" s="15"/>
      <c r="U26" s="15"/>
    </row>
    <row r="27" spans="1:31" x14ac:dyDescent="0.25">
      <c r="A27" s="12"/>
      <c r="B27" s="12"/>
      <c r="C27" s="18"/>
      <c r="D27" s="12"/>
      <c r="E27" s="12"/>
      <c r="F27" s="12"/>
      <c r="G27" s="12"/>
      <c r="H27" s="12"/>
      <c r="I27" s="12"/>
      <c r="J27" s="12"/>
      <c r="K27" s="12"/>
      <c r="L27" s="12"/>
      <c r="M27" s="12"/>
      <c r="N27" s="15"/>
      <c r="O27" s="15"/>
      <c r="P27" s="15"/>
      <c r="Q27" s="15"/>
      <c r="R27" s="15"/>
      <c r="S27" s="15"/>
      <c r="T27" s="15"/>
      <c r="U27" s="15"/>
    </row>
    <row r="28" spans="1:31" x14ac:dyDescent="0.25">
      <c r="A28" s="12"/>
      <c r="B28" s="12"/>
      <c r="C28" s="18"/>
      <c r="D28" s="12"/>
      <c r="E28" s="12"/>
      <c r="F28" s="12"/>
      <c r="G28" s="12"/>
      <c r="H28" s="12"/>
      <c r="I28" s="12"/>
      <c r="J28" s="12"/>
      <c r="K28" s="12"/>
      <c r="L28" s="12"/>
      <c r="M28" s="12"/>
      <c r="N28" s="15"/>
      <c r="O28" s="15"/>
      <c r="P28" s="15"/>
      <c r="Q28" s="15"/>
      <c r="R28" s="15"/>
      <c r="S28" s="15"/>
      <c r="T28" s="15"/>
      <c r="U28" s="15"/>
    </row>
    <row r="29" spans="1:31" x14ac:dyDescent="0.25">
      <c r="A29" s="12"/>
      <c r="B29" s="12"/>
      <c r="C29" s="18"/>
      <c r="D29" s="12"/>
      <c r="E29" s="12"/>
      <c r="F29" s="12"/>
      <c r="G29" s="12"/>
      <c r="H29" s="12"/>
      <c r="I29" s="12"/>
      <c r="J29" s="12"/>
      <c r="K29" s="12"/>
      <c r="L29" s="12"/>
      <c r="M29" s="12"/>
      <c r="N29" s="15"/>
      <c r="O29" s="15"/>
      <c r="P29" s="15"/>
      <c r="Q29" s="15"/>
      <c r="R29" s="15"/>
      <c r="S29" s="15"/>
      <c r="T29" s="15"/>
      <c r="U29" s="15"/>
    </row>
    <row r="30" spans="1:31" x14ac:dyDescent="0.25">
      <c r="A30" s="12"/>
      <c r="B30" s="12"/>
      <c r="C30" s="18"/>
      <c r="D30" s="12"/>
      <c r="E30" s="12"/>
      <c r="F30" s="12"/>
      <c r="G30" s="12"/>
      <c r="H30" s="12"/>
      <c r="I30" s="12"/>
      <c r="J30" s="12"/>
      <c r="K30" s="12"/>
      <c r="L30" s="12"/>
      <c r="M30" s="12"/>
      <c r="N30" s="15"/>
      <c r="O30" s="15"/>
      <c r="P30" s="15"/>
      <c r="Q30" s="15"/>
      <c r="R30" s="15"/>
      <c r="S30" s="15"/>
      <c r="T30" s="15"/>
      <c r="U30" s="15"/>
    </row>
    <row r="31" spans="1:31" x14ac:dyDescent="0.25">
      <c r="A31" s="12"/>
      <c r="B31" s="12"/>
      <c r="C31" s="18"/>
      <c r="D31" s="12"/>
      <c r="E31" s="12"/>
      <c r="F31" s="12"/>
      <c r="G31" s="12"/>
      <c r="H31" s="12"/>
      <c r="I31" s="12"/>
      <c r="J31" s="12"/>
      <c r="K31" s="12"/>
      <c r="L31" s="12"/>
      <c r="M31" s="12"/>
      <c r="N31" s="15"/>
      <c r="O31" s="15"/>
      <c r="P31" s="15"/>
      <c r="Q31" s="15"/>
      <c r="R31" s="15"/>
      <c r="S31" s="15"/>
      <c r="T31" s="15"/>
      <c r="U31" s="15"/>
    </row>
    <row r="32" spans="1:31" x14ac:dyDescent="0.25">
      <c r="A32" s="12"/>
      <c r="B32" s="12"/>
      <c r="C32" s="18"/>
      <c r="D32" s="12"/>
      <c r="E32" s="12"/>
      <c r="F32" s="12"/>
      <c r="G32" s="12"/>
      <c r="H32" s="12"/>
      <c r="I32" s="12"/>
      <c r="J32" s="12"/>
      <c r="K32" s="12"/>
      <c r="L32" s="12"/>
      <c r="M32" s="12"/>
      <c r="N32" s="15"/>
      <c r="O32" s="15"/>
      <c r="P32" s="15"/>
      <c r="Q32" s="15"/>
      <c r="R32" s="15"/>
      <c r="S32" s="15"/>
      <c r="T32" s="15"/>
      <c r="U32" s="15"/>
    </row>
    <row r="33" spans="1:21" x14ac:dyDescent="0.25">
      <c r="A33" s="12"/>
      <c r="B33" s="12"/>
      <c r="C33" s="18"/>
      <c r="D33" s="12"/>
      <c r="E33" s="12"/>
      <c r="F33" s="12"/>
      <c r="G33" s="12"/>
      <c r="H33" s="12"/>
      <c r="I33" s="12"/>
      <c r="J33" s="12"/>
      <c r="K33" s="12"/>
      <c r="L33" s="12"/>
      <c r="M33" s="12"/>
      <c r="N33" s="15"/>
      <c r="O33" s="15"/>
      <c r="P33" s="15"/>
      <c r="Q33" s="15"/>
      <c r="R33" s="15"/>
      <c r="S33" s="15"/>
      <c r="T33" s="15"/>
      <c r="U33" s="15"/>
    </row>
    <row r="34" spans="1:21" x14ac:dyDescent="0.25">
      <c r="A34" s="12"/>
      <c r="B34" s="12"/>
      <c r="C34" s="18"/>
      <c r="D34" s="12"/>
      <c r="E34" s="12"/>
      <c r="F34" s="12"/>
      <c r="G34" s="12"/>
      <c r="H34" s="12"/>
      <c r="I34" s="12"/>
      <c r="J34" s="12"/>
      <c r="K34" s="12"/>
      <c r="L34" s="12"/>
      <c r="M34" s="12"/>
      <c r="N34" s="15"/>
      <c r="O34" s="15"/>
      <c r="P34" s="15"/>
      <c r="Q34" s="15"/>
      <c r="R34" s="15"/>
      <c r="S34" s="15"/>
      <c r="T34" s="15"/>
      <c r="U34" s="15"/>
    </row>
    <row r="35" spans="1:21" x14ac:dyDescent="0.25">
      <c r="A35" s="12"/>
      <c r="B35" s="12"/>
      <c r="C35" s="18"/>
      <c r="D35" s="12"/>
      <c r="E35" s="12"/>
      <c r="F35" s="12"/>
      <c r="G35" s="12"/>
      <c r="H35" s="12"/>
      <c r="I35" s="12"/>
      <c r="J35" s="12"/>
      <c r="K35" s="12"/>
      <c r="L35" s="12"/>
      <c r="M35" s="12"/>
      <c r="N35" s="15"/>
      <c r="O35" s="15"/>
      <c r="P35" s="15"/>
      <c r="Q35" s="15"/>
      <c r="R35" s="15"/>
      <c r="S35" s="15"/>
      <c r="T35" s="15"/>
      <c r="U35" s="15"/>
    </row>
    <row r="36" spans="1:21" x14ac:dyDescent="0.25">
      <c r="A36" s="12"/>
      <c r="B36" s="12"/>
      <c r="C36" s="18"/>
      <c r="D36" s="12"/>
      <c r="E36" s="12"/>
      <c r="F36" s="12"/>
      <c r="G36" s="12"/>
      <c r="H36" s="12"/>
      <c r="I36" s="12"/>
      <c r="J36" s="12"/>
      <c r="K36" s="12"/>
      <c r="L36" s="12"/>
      <c r="M36" s="12"/>
      <c r="N36" s="15"/>
      <c r="O36" s="15"/>
      <c r="P36" s="15"/>
      <c r="Q36" s="15"/>
      <c r="R36" s="15"/>
      <c r="S36" s="15"/>
      <c r="T36" s="15"/>
      <c r="U36" s="15"/>
    </row>
    <row r="37" spans="1:21" x14ac:dyDescent="0.25">
      <c r="A37" s="12"/>
      <c r="B37" s="12"/>
      <c r="C37" s="18"/>
      <c r="D37" s="12"/>
      <c r="E37" s="12"/>
      <c r="F37" s="12"/>
      <c r="G37" s="12"/>
      <c r="H37" s="12"/>
      <c r="I37" s="12"/>
      <c r="J37" s="12"/>
      <c r="K37" s="12"/>
      <c r="L37" s="12"/>
      <c r="M37" s="12"/>
      <c r="N37" s="15"/>
      <c r="O37" s="15"/>
      <c r="P37" s="15"/>
      <c r="Q37" s="15"/>
      <c r="R37" s="15"/>
      <c r="S37" s="15"/>
      <c r="T37" s="15"/>
      <c r="U37" s="15"/>
    </row>
    <row r="38" spans="1:21" x14ac:dyDescent="0.25">
      <c r="A38" s="12"/>
      <c r="B38" s="12"/>
      <c r="C38" s="18"/>
      <c r="D38" s="12"/>
      <c r="E38" s="12"/>
      <c r="F38" s="12"/>
      <c r="G38" s="12"/>
      <c r="H38" s="12"/>
      <c r="I38" s="12"/>
      <c r="J38" s="12"/>
      <c r="K38" s="12"/>
      <c r="L38" s="12"/>
      <c r="M38" s="12"/>
      <c r="N38" s="15"/>
      <c r="O38" s="15"/>
      <c r="P38" s="15"/>
      <c r="Q38" s="15"/>
      <c r="R38" s="15"/>
      <c r="S38" s="15"/>
      <c r="T38" s="15"/>
      <c r="U38" s="15"/>
    </row>
    <row r="39" spans="1:21" x14ac:dyDescent="0.25">
      <c r="A39" s="12"/>
      <c r="B39" s="12"/>
      <c r="C39" s="18"/>
      <c r="D39" s="12"/>
      <c r="E39" s="12"/>
      <c r="F39" s="12"/>
      <c r="G39" s="12"/>
      <c r="H39" s="12"/>
      <c r="I39" s="12"/>
      <c r="J39" s="12"/>
      <c r="K39" s="12"/>
      <c r="L39" s="12"/>
      <c r="M39" s="12"/>
      <c r="N39" s="15"/>
      <c r="O39" s="15"/>
      <c r="P39" s="15"/>
      <c r="Q39" s="15"/>
      <c r="R39" s="15"/>
      <c r="S39" s="15"/>
      <c r="T39" s="15"/>
      <c r="U39" s="15"/>
    </row>
    <row r="40" spans="1:21" x14ac:dyDescent="0.25">
      <c r="A40" s="12"/>
      <c r="B40" s="12"/>
      <c r="C40" s="18"/>
      <c r="D40" s="12"/>
      <c r="E40" s="12"/>
      <c r="F40" s="12"/>
      <c r="G40" s="12"/>
      <c r="H40" s="12"/>
      <c r="I40" s="12"/>
      <c r="J40" s="12"/>
      <c r="K40" s="12"/>
      <c r="L40" s="12"/>
      <c r="M40" s="12"/>
      <c r="N40" s="15"/>
      <c r="O40" s="15"/>
      <c r="P40" s="15"/>
      <c r="Q40" s="15"/>
      <c r="R40" s="15"/>
      <c r="S40" s="15"/>
      <c r="T40" s="15"/>
      <c r="U40" s="15"/>
    </row>
    <row r="41" spans="1:21" x14ac:dyDescent="0.25">
      <c r="A41" s="12"/>
      <c r="B41" s="12"/>
      <c r="C41" s="18"/>
      <c r="D41" s="12"/>
      <c r="E41" s="12"/>
      <c r="F41" s="12"/>
      <c r="G41" s="12"/>
      <c r="H41" s="12"/>
      <c r="I41" s="12"/>
      <c r="J41" s="12"/>
      <c r="K41" s="12"/>
      <c r="L41" s="12"/>
      <c r="M41" s="12"/>
      <c r="N41" s="15"/>
      <c r="O41" s="15"/>
      <c r="P41" s="15"/>
      <c r="Q41" s="15"/>
      <c r="R41" s="15"/>
      <c r="S41" s="15"/>
      <c r="T41" s="15"/>
      <c r="U41" s="15"/>
    </row>
    <row r="42" spans="1:21" x14ac:dyDescent="0.25">
      <c r="A42" s="12"/>
      <c r="B42" s="12"/>
      <c r="C42" s="18"/>
      <c r="D42" s="12"/>
      <c r="E42" s="12"/>
      <c r="F42" s="12"/>
      <c r="G42" s="12"/>
      <c r="H42" s="12"/>
      <c r="I42" s="12"/>
      <c r="J42" s="12"/>
      <c r="K42" s="12"/>
      <c r="L42" s="12"/>
      <c r="M42" s="12"/>
      <c r="N42" s="15"/>
      <c r="O42" s="15"/>
      <c r="P42" s="15"/>
      <c r="Q42" s="15"/>
      <c r="R42" s="15"/>
      <c r="S42" s="15"/>
      <c r="T42" s="15"/>
      <c r="U42" s="15"/>
    </row>
    <row r="43" spans="1:21" x14ac:dyDescent="0.25">
      <c r="A43" s="12"/>
      <c r="B43" s="12"/>
      <c r="C43" s="18"/>
      <c r="D43" s="12"/>
      <c r="E43" s="12"/>
      <c r="F43" s="12"/>
      <c r="G43" s="12"/>
      <c r="H43" s="12"/>
      <c r="I43" s="12"/>
      <c r="J43" s="12"/>
      <c r="K43" s="12"/>
      <c r="L43" s="12"/>
      <c r="M43" s="12"/>
      <c r="N43" s="15"/>
      <c r="O43" s="15"/>
      <c r="P43" s="15"/>
      <c r="Q43" s="15"/>
      <c r="R43" s="15"/>
      <c r="S43" s="15"/>
      <c r="T43" s="15"/>
      <c r="U43" s="15"/>
    </row>
    <row r="44" spans="1:21" x14ac:dyDescent="0.25">
      <c r="A44" s="12"/>
      <c r="B44" s="12"/>
      <c r="C44" s="18"/>
      <c r="D44" s="12"/>
      <c r="E44" s="12"/>
      <c r="F44" s="12"/>
      <c r="G44" s="12"/>
      <c r="H44" s="12"/>
      <c r="I44" s="12"/>
      <c r="J44" s="12"/>
      <c r="K44" s="12"/>
      <c r="L44" s="12"/>
      <c r="M44" s="12"/>
      <c r="N44" s="15"/>
      <c r="O44" s="15"/>
      <c r="P44" s="15"/>
      <c r="Q44" s="15"/>
      <c r="R44" s="15"/>
      <c r="S44" s="15"/>
      <c r="T44" s="15"/>
      <c r="U44" s="15"/>
    </row>
    <row r="45" spans="1:21" x14ac:dyDescent="0.25">
      <c r="A45" s="12"/>
      <c r="B45" s="12"/>
      <c r="C45" s="18"/>
      <c r="D45" s="12"/>
      <c r="E45" s="12"/>
      <c r="F45" s="12"/>
      <c r="G45" s="12"/>
      <c r="H45" s="12"/>
      <c r="I45" s="12"/>
      <c r="J45" s="12"/>
      <c r="K45" s="12"/>
      <c r="L45" s="12"/>
      <c r="M45" s="12"/>
      <c r="N45" s="15"/>
      <c r="O45" s="15"/>
      <c r="P45" s="15"/>
      <c r="Q45" s="15"/>
      <c r="R45" s="15"/>
      <c r="S45" s="15"/>
      <c r="T45" s="15"/>
      <c r="U45" s="15"/>
    </row>
    <row r="46" spans="1:21" x14ac:dyDescent="0.25">
      <c r="A46" s="12"/>
      <c r="B46" s="12"/>
      <c r="C46" s="18"/>
      <c r="D46" s="12"/>
      <c r="E46" s="12"/>
      <c r="F46" s="12"/>
      <c r="G46" s="12"/>
      <c r="H46" s="12"/>
      <c r="I46" s="12"/>
      <c r="J46" s="12"/>
      <c r="K46" s="12"/>
      <c r="L46" s="12"/>
      <c r="M46" s="12"/>
      <c r="N46" s="15"/>
      <c r="O46" s="15"/>
      <c r="P46" s="15"/>
      <c r="Q46" s="15"/>
      <c r="R46" s="15"/>
      <c r="S46" s="15"/>
      <c r="T46" s="15"/>
      <c r="U46" s="15"/>
    </row>
    <row r="47" spans="1:21" x14ac:dyDescent="0.25">
      <c r="A47" s="12"/>
      <c r="B47" s="12"/>
      <c r="C47" s="18"/>
      <c r="D47" s="12"/>
      <c r="E47" s="12"/>
      <c r="F47" s="12"/>
      <c r="G47" s="12"/>
      <c r="H47" s="12"/>
      <c r="I47" s="12"/>
      <c r="J47" s="12"/>
      <c r="K47" s="12"/>
      <c r="L47" s="12"/>
      <c r="M47" s="12"/>
      <c r="N47" s="15"/>
      <c r="O47" s="15"/>
      <c r="P47" s="15"/>
      <c r="Q47" s="15"/>
      <c r="R47" s="15"/>
      <c r="S47" s="15"/>
      <c r="T47" s="15"/>
      <c r="U47" s="15"/>
    </row>
    <row r="48" spans="1:2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A87" s="12"/>
      <c r="B87" s="12"/>
      <c r="C87" s="18"/>
      <c r="D87" s="12"/>
      <c r="E87" s="12"/>
      <c r="F87" s="12"/>
      <c r="G87" s="12"/>
      <c r="H87" s="12"/>
      <c r="I87" s="12"/>
      <c r="J87" s="12"/>
      <c r="K87" s="12"/>
      <c r="L87" s="12"/>
      <c r="M87" s="12"/>
      <c r="N87" s="15"/>
      <c r="O87" s="15"/>
      <c r="P87" s="15"/>
      <c r="Q87" s="15"/>
      <c r="R87" s="15"/>
      <c r="S87" s="15"/>
      <c r="T87" s="15"/>
      <c r="U87" s="15"/>
    </row>
    <row r="88" spans="1:21" x14ac:dyDescent="0.25">
      <c r="C88" s="18"/>
      <c r="D88" s="12"/>
      <c r="E88" s="12"/>
      <c r="F88" s="12"/>
      <c r="G88" s="12"/>
      <c r="H88" s="12"/>
      <c r="I88" s="12"/>
      <c r="J88" s="12"/>
      <c r="K88" s="12"/>
      <c r="L88" s="12"/>
      <c r="M88" s="12"/>
      <c r="N88" s="15"/>
    </row>
    <row r="89" spans="1:21" x14ac:dyDescent="0.25">
      <c r="C89" s="18"/>
      <c r="D89" s="12"/>
      <c r="E89" s="12"/>
      <c r="F89" s="12"/>
      <c r="G89" s="12"/>
      <c r="H89" s="12"/>
      <c r="I89" s="12"/>
      <c r="J89" s="12"/>
      <c r="K89" s="12"/>
      <c r="L89" s="12"/>
      <c r="M89" s="12"/>
      <c r="N89" s="15"/>
    </row>
    <row r="90" spans="1:21" x14ac:dyDescent="0.25">
      <c r="C90" s="18"/>
      <c r="D90" s="12"/>
      <c r="E90" s="12"/>
      <c r="F90" s="12"/>
      <c r="G90" s="12"/>
      <c r="H90" s="12"/>
      <c r="I90" s="12"/>
      <c r="J90" s="12"/>
      <c r="K90" s="12"/>
      <c r="L90" s="12"/>
      <c r="M90" s="12"/>
      <c r="N90" s="15"/>
    </row>
    <row r="91" spans="1:21" x14ac:dyDescent="0.25">
      <c r="C91" s="18"/>
      <c r="D91" s="12"/>
      <c r="E91" s="12"/>
      <c r="F91" s="12"/>
      <c r="G91" s="12"/>
      <c r="H91" s="12"/>
      <c r="I91" s="12"/>
      <c r="J91" s="12"/>
      <c r="K91" s="12"/>
      <c r="L91" s="12"/>
      <c r="M91" s="12"/>
      <c r="N91" s="15"/>
    </row>
  </sheetData>
  <mergeCells count="61">
    <mergeCell ref="D1:V1"/>
    <mergeCell ref="D2:V2"/>
    <mergeCell ref="D3:V3"/>
    <mergeCell ref="D4:V4"/>
    <mergeCell ref="D5:V5"/>
    <mergeCell ref="V16:V17"/>
    <mergeCell ref="V18:V19"/>
    <mergeCell ref="V6:V7"/>
    <mergeCell ref="V8:V9"/>
    <mergeCell ref="V10:V11"/>
    <mergeCell ref="V12:V13"/>
    <mergeCell ref="V14:V15"/>
    <mergeCell ref="T6:U6"/>
    <mergeCell ref="A1:C3"/>
    <mergeCell ref="C6:C7"/>
    <mergeCell ref="D6:E6"/>
    <mergeCell ref="F6:S6"/>
    <mergeCell ref="A5:C5"/>
    <mergeCell ref="A4:C4"/>
    <mergeCell ref="A6:A7"/>
    <mergeCell ref="B6:B7"/>
    <mergeCell ref="B25:H25"/>
    <mergeCell ref="B24:H24"/>
    <mergeCell ref="I24:O24"/>
    <mergeCell ref="I25:O25"/>
    <mergeCell ref="U18:U19"/>
    <mergeCell ref="A20:S20"/>
    <mergeCell ref="T18:T19"/>
    <mergeCell ref="D18:D19"/>
    <mergeCell ref="E18:E19"/>
    <mergeCell ref="C18:C19"/>
    <mergeCell ref="A8:A11"/>
    <mergeCell ref="A12:A17"/>
    <mergeCell ref="T8:T11"/>
    <mergeCell ref="T12:T15"/>
    <mergeCell ref="T16:T17"/>
    <mergeCell ref="U16:U17"/>
    <mergeCell ref="E10:E11"/>
    <mergeCell ref="C8:C9"/>
    <mergeCell ref="D8:D9"/>
    <mergeCell ref="E8:E9"/>
    <mergeCell ref="C10:C11"/>
    <mergeCell ref="U8:U9"/>
    <mergeCell ref="U14:U15"/>
    <mergeCell ref="C12:C13"/>
    <mergeCell ref="C16:C17"/>
    <mergeCell ref="D16:D17"/>
    <mergeCell ref="E16:E17"/>
    <mergeCell ref="D14:D15"/>
    <mergeCell ref="A18:A19"/>
    <mergeCell ref="B8:B11"/>
    <mergeCell ref="B12:B15"/>
    <mergeCell ref="B16:B17"/>
    <mergeCell ref="B18:B19"/>
    <mergeCell ref="E14:E15"/>
    <mergeCell ref="D10:D11"/>
    <mergeCell ref="D12:D13"/>
    <mergeCell ref="E12:E13"/>
    <mergeCell ref="C14:C15"/>
    <mergeCell ref="U10:U11"/>
    <mergeCell ref="U12:U13"/>
  </mergeCells>
  <printOptions horizontalCentered="1" verticalCentered="1"/>
  <pageMargins left="0" right="0" top="0" bottom="0.78740157480314965" header="0.31496062992125984" footer="0"/>
  <pageSetup scale="55" fitToHeight="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597"/>
  <sheetViews>
    <sheetView topLeftCell="E1" zoomScale="59" zoomScaleNormal="59" workbookViewId="0">
      <selection activeCell="O16" sqref="O16:O19"/>
    </sheetView>
  </sheetViews>
  <sheetFormatPr baseColWidth="10" defaultRowHeight="15" x14ac:dyDescent="0.25"/>
  <cols>
    <col min="2" max="2" width="34.42578125" customWidth="1"/>
    <col min="3" max="3" width="33.5703125" customWidth="1"/>
    <col min="4" max="4" width="16.28515625" customWidth="1"/>
    <col min="5" max="5" width="18.7109375" customWidth="1"/>
    <col min="6" max="6" width="19.42578125" customWidth="1"/>
    <col min="7" max="7" width="18.7109375" style="38" customWidth="1"/>
    <col min="8" max="11" width="18.7109375" customWidth="1"/>
    <col min="12" max="12" width="18.7109375" style="37"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297"/>
      <c r="B1" s="298"/>
      <c r="C1" s="298"/>
      <c r="D1" s="298"/>
      <c r="E1" s="369" t="s">
        <v>137</v>
      </c>
      <c r="F1" s="370"/>
      <c r="G1" s="370"/>
      <c r="H1" s="370"/>
      <c r="I1" s="370"/>
      <c r="J1" s="370"/>
      <c r="K1" s="370"/>
      <c r="L1" s="370"/>
      <c r="M1" s="370"/>
      <c r="N1" s="370"/>
      <c r="O1" s="370"/>
      <c r="P1" s="370"/>
      <c r="Q1" s="370"/>
      <c r="R1" s="370"/>
      <c r="S1" s="370"/>
      <c r="T1" s="370"/>
      <c r="U1" s="370"/>
      <c r="V1" s="370"/>
      <c r="W1" s="370"/>
      <c r="X1" s="370"/>
      <c r="Y1" s="371"/>
    </row>
    <row r="2" spans="1:25" ht="55.5" customHeight="1" x14ac:dyDescent="0.25">
      <c r="A2" s="222"/>
      <c r="B2" s="223"/>
      <c r="C2" s="223"/>
      <c r="D2" s="223"/>
      <c r="E2" s="372" t="s">
        <v>136</v>
      </c>
      <c r="F2" s="373"/>
      <c r="G2" s="373"/>
      <c r="H2" s="373"/>
      <c r="I2" s="373"/>
      <c r="J2" s="373"/>
      <c r="K2" s="373"/>
      <c r="L2" s="373"/>
      <c r="M2" s="373"/>
      <c r="N2" s="373"/>
      <c r="O2" s="373"/>
      <c r="P2" s="373"/>
      <c r="Q2" s="373"/>
      <c r="R2" s="373"/>
      <c r="S2" s="373"/>
      <c r="T2" s="373"/>
      <c r="U2" s="373"/>
      <c r="V2" s="373"/>
      <c r="W2" s="373"/>
      <c r="X2" s="373"/>
      <c r="Y2" s="374"/>
    </row>
    <row r="3" spans="1:25" ht="31.5" customHeight="1" thickBot="1" x14ac:dyDescent="0.3">
      <c r="A3" s="301"/>
      <c r="B3" s="302"/>
      <c r="C3" s="302"/>
      <c r="D3" s="302"/>
      <c r="E3" s="440" t="s">
        <v>125</v>
      </c>
      <c r="F3" s="441"/>
      <c r="G3" s="441"/>
      <c r="H3" s="441"/>
      <c r="I3" s="441"/>
      <c r="J3" s="441"/>
      <c r="K3" s="441"/>
      <c r="L3" s="441"/>
      <c r="M3" s="441"/>
      <c r="N3" s="441"/>
      <c r="O3" s="441"/>
      <c r="P3" s="441"/>
      <c r="Q3" s="441"/>
      <c r="R3" s="441"/>
      <c r="S3" s="438" t="s">
        <v>126</v>
      </c>
      <c r="T3" s="438"/>
      <c r="U3" s="438"/>
      <c r="V3" s="438"/>
      <c r="W3" s="438"/>
      <c r="X3" s="438"/>
      <c r="Y3" s="439"/>
    </row>
    <row r="4" spans="1:25" ht="29.25" customHeight="1" x14ac:dyDescent="0.25">
      <c r="A4" s="432" t="s">
        <v>32</v>
      </c>
      <c r="B4" s="433"/>
      <c r="C4" s="433"/>
      <c r="D4" s="434"/>
      <c r="E4" s="442" t="s">
        <v>139</v>
      </c>
      <c r="F4" s="443"/>
      <c r="G4" s="443"/>
      <c r="H4" s="443"/>
      <c r="I4" s="443"/>
      <c r="J4" s="443"/>
      <c r="K4" s="443"/>
      <c r="L4" s="443"/>
      <c r="M4" s="443"/>
      <c r="N4" s="443"/>
      <c r="O4" s="443"/>
      <c r="P4" s="443"/>
      <c r="Q4" s="443"/>
      <c r="R4" s="443"/>
      <c r="S4" s="443"/>
      <c r="T4" s="443"/>
      <c r="U4" s="443"/>
      <c r="V4" s="443"/>
      <c r="W4" s="443"/>
      <c r="X4" s="443"/>
      <c r="Y4" s="444"/>
    </row>
    <row r="5" spans="1:25" ht="27.75" customHeight="1" thickBot="1" x14ac:dyDescent="0.3">
      <c r="A5" s="435" t="s">
        <v>33</v>
      </c>
      <c r="B5" s="436"/>
      <c r="C5" s="436"/>
      <c r="D5" s="437"/>
      <c r="E5" s="445">
        <v>2019</v>
      </c>
      <c r="F5" s="446"/>
      <c r="G5" s="446"/>
      <c r="H5" s="446"/>
      <c r="I5" s="446"/>
      <c r="J5" s="446"/>
      <c r="K5" s="446"/>
      <c r="L5" s="446"/>
      <c r="M5" s="446"/>
      <c r="N5" s="446"/>
      <c r="O5" s="446"/>
      <c r="P5" s="446"/>
      <c r="Q5" s="446"/>
      <c r="R5" s="446"/>
      <c r="S5" s="446"/>
      <c r="T5" s="446"/>
      <c r="U5" s="446"/>
      <c r="V5" s="446"/>
      <c r="W5" s="446"/>
      <c r="X5" s="446"/>
      <c r="Y5" s="447"/>
    </row>
    <row r="6" spans="1:25" ht="26.25" customHeight="1" x14ac:dyDescent="0.25">
      <c r="A6" s="411" t="s">
        <v>40</v>
      </c>
      <c r="B6" s="412" t="s">
        <v>41</v>
      </c>
      <c r="C6" s="412" t="s">
        <v>111</v>
      </c>
      <c r="D6" s="412" t="s">
        <v>42</v>
      </c>
      <c r="E6" s="412" t="s">
        <v>43</v>
      </c>
      <c r="F6" s="448" t="s">
        <v>110</v>
      </c>
      <c r="G6" s="449"/>
      <c r="H6" s="449"/>
      <c r="I6" s="449"/>
      <c r="J6" s="412" t="s">
        <v>174</v>
      </c>
      <c r="K6" s="412"/>
      <c r="L6" s="412"/>
      <c r="M6" s="412"/>
      <c r="N6" s="412" t="s">
        <v>44</v>
      </c>
      <c r="O6" s="412"/>
      <c r="P6" s="412"/>
      <c r="Q6" s="412"/>
      <c r="R6" s="412"/>
      <c r="S6" s="412" t="s">
        <v>50</v>
      </c>
      <c r="T6" s="412"/>
      <c r="U6" s="412"/>
      <c r="V6" s="412"/>
      <c r="W6" s="412"/>
      <c r="X6" s="412"/>
      <c r="Y6" s="413"/>
    </row>
    <row r="7" spans="1:25" ht="27.75" customHeight="1" thickBot="1" x14ac:dyDescent="0.3">
      <c r="A7" s="417" t="s">
        <v>34</v>
      </c>
      <c r="B7" s="418"/>
      <c r="C7" s="418"/>
      <c r="D7" s="418"/>
      <c r="E7" s="418"/>
      <c r="F7" s="74" t="s">
        <v>109</v>
      </c>
      <c r="G7" s="74" t="s">
        <v>108</v>
      </c>
      <c r="H7" s="74" t="s">
        <v>107</v>
      </c>
      <c r="I7" s="74" t="s">
        <v>106</v>
      </c>
      <c r="J7" s="74" t="s">
        <v>109</v>
      </c>
      <c r="K7" s="74" t="s">
        <v>108</v>
      </c>
      <c r="L7" s="74" t="s">
        <v>107</v>
      </c>
      <c r="M7" s="74" t="s">
        <v>106</v>
      </c>
      <c r="N7" s="71" t="s">
        <v>45</v>
      </c>
      <c r="O7" s="71" t="s">
        <v>46</v>
      </c>
      <c r="P7" s="71" t="s">
        <v>47</v>
      </c>
      <c r="Q7" s="71" t="s">
        <v>48</v>
      </c>
      <c r="R7" s="71" t="s">
        <v>49</v>
      </c>
      <c r="S7" s="71" t="s">
        <v>51</v>
      </c>
      <c r="T7" s="71" t="s">
        <v>52</v>
      </c>
      <c r="U7" s="71" t="s">
        <v>105</v>
      </c>
      <c r="V7" s="71" t="s">
        <v>53</v>
      </c>
      <c r="W7" s="71" t="s">
        <v>54</v>
      </c>
      <c r="X7" s="72" t="s">
        <v>55</v>
      </c>
      <c r="Y7" s="73" t="s">
        <v>56</v>
      </c>
    </row>
    <row r="8" spans="1:25" ht="24" customHeight="1" x14ac:dyDescent="0.25">
      <c r="A8" s="397">
        <v>1</v>
      </c>
      <c r="B8" s="399" t="s">
        <v>158</v>
      </c>
      <c r="C8" s="408" t="s">
        <v>162</v>
      </c>
      <c r="D8" s="67" t="s">
        <v>35</v>
      </c>
      <c r="E8" s="164">
        <f>+INVERSIÓN!H10</f>
        <v>0.30000000000000004</v>
      </c>
      <c r="F8" s="164">
        <f>+INVERSIÓN!Z10</f>
        <v>0.06</v>
      </c>
      <c r="G8" s="164">
        <f>+INVERSIÓN!AA10</f>
        <v>0.06</v>
      </c>
      <c r="H8" s="164">
        <f>+INVERSIÓN!AB10</f>
        <v>0.06</v>
      </c>
      <c r="I8" s="49"/>
      <c r="J8" s="178">
        <f>+INVERSIÓN!AK10</f>
        <v>8.6999999999999994E-3</v>
      </c>
      <c r="K8" s="178">
        <f>+INVERSIÓN!AL10</f>
        <v>2.58E-2</v>
      </c>
      <c r="L8" s="178">
        <f>+INVERSIÓN!AM10</f>
        <v>4.2900000000000001E-2</v>
      </c>
      <c r="M8" s="49"/>
      <c r="N8" s="429" t="s">
        <v>104</v>
      </c>
      <c r="O8" s="388" t="s">
        <v>163</v>
      </c>
      <c r="P8" s="388" t="s">
        <v>163</v>
      </c>
      <c r="Q8" s="388" t="s">
        <v>163</v>
      </c>
      <c r="R8" s="388" t="s">
        <v>164</v>
      </c>
      <c r="S8" s="391" t="s">
        <v>165</v>
      </c>
      <c r="T8" s="391" t="s">
        <v>165</v>
      </c>
      <c r="U8" s="391" t="s">
        <v>165</v>
      </c>
      <c r="V8" s="394" t="s">
        <v>166</v>
      </c>
      <c r="W8" s="394" t="s">
        <v>166</v>
      </c>
      <c r="X8" s="394" t="s">
        <v>167</v>
      </c>
      <c r="Y8" s="385">
        <v>8281030</v>
      </c>
    </row>
    <row r="9" spans="1:25" ht="24" customHeight="1" x14ac:dyDescent="0.25">
      <c r="A9" s="398"/>
      <c r="B9" s="400"/>
      <c r="C9" s="409"/>
      <c r="D9" s="68" t="s">
        <v>36</v>
      </c>
      <c r="E9" s="165">
        <f>+INVERSIÓN!H11</f>
        <v>6463445238</v>
      </c>
      <c r="F9" s="165">
        <f>+INVERSIÓN!Z11</f>
        <v>1398193000</v>
      </c>
      <c r="G9" s="165">
        <f>+INVERSIÓN!AA11</f>
        <v>1570147789</v>
      </c>
      <c r="H9" s="165">
        <f>+INVERSIÓN!AB11</f>
        <v>1589241352</v>
      </c>
      <c r="I9" s="48"/>
      <c r="J9" s="44">
        <f>+INVERSIÓN!AK11</f>
        <v>529137000</v>
      </c>
      <c r="K9" s="44">
        <f>+INVERSIÓN!AL11</f>
        <v>1366878789</v>
      </c>
      <c r="L9" s="44">
        <f>+INVERSIÓN!AM11</f>
        <v>1531730371</v>
      </c>
      <c r="M9" s="48"/>
      <c r="N9" s="430"/>
      <c r="O9" s="389"/>
      <c r="P9" s="389"/>
      <c r="Q9" s="389"/>
      <c r="R9" s="389"/>
      <c r="S9" s="392"/>
      <c r="T9" s="392"/>
      <c r="U9" s="392"/>
      <c r="V9" s="395"/>
      <c r="W9" s="395"/>
      <c r="X9" s="395"/>
      <c r="Y9" s="386"/>
    </row>
    <row r="10" spans="1:25" ht="24" customHeight="1" x14ac:dyDescent="0.25">
      <c r="A10" s="398"/>
      <c r="B10" s="400"/>
      <c r="C10" s="409"/>
      <c r="D10" s="66" t="s">
        <v>37</v>
      </c>
      <c r="E10" s="164">
        <f>+INVERSIÓN!H12</f>
        <v>0</v>
      </c>
      <c r="F10" s="164">
        <f>+INVERSIÓN!Z12</f>
        <v>0</v>
      </c>
      <c r="G10" s="164">
        <f>+INVERSIÓN!AA12</f>
        <v>0</v>
      </c>
      <c r="H10" s="164">
        <f>+INVERSIÓN!AB12</f>
        <v>0</v>
      </c>
      <c r="I10" s="48"/>
      <c r="J10" s="179">
        <f>+INVERSIÓN!AK12</f>
        <v>0</v>
      </c>
      <c r="K10" s="179">
        <f>+INVERSIÓN!AL12</f>
        <v>0</v>
      </c>
      <c r="L10" s="179">
        <f>+INVERSIÓN!AM12</f>
        <v>0</v>
      </c>
      <c r="M10" s="48"/>
      <c r="N10" s="430"/>
      <c r="O10" s="389"/>
      <c r="P10" s="389"/>
      <c r="Q10" s="389"/>
      <c r="R10" s="389"/>
      <c r="S10" s="392"/>
      <c r="T10" s="392"/>
      <c r="U10" s="392"/>
      <c r="V10" s="395"/>
      <c r="W10" s="395"/>
      <c r="X10" s="395"/>
      <c r="Y10" s="386"/>
    </row>
    <row r="11" spans="1:25" ht="24" customHeight="1" thickBot="1" x14ac:dyDescent="0.3">
      <c r="A11" s="398"/>
      <c r="B11" s="401"/>
      <c r="C11" s="410"/>
      <c r="D11" s="68" t="s">
        <v>38</v>
      </c>
      <c r="E11" s="185">
        <f>+INVERSIÓN!H13</f>
        <v>1389633111</v>
      </c>
      <c r="F11" s="185">
        <f>+INVERSIÓN!Z13</f>
        <v>182097741</v>
      </c>
      <c r="G11" s="185">
        <f>+INVERSIÓN!AA13</f>
        <v>182097741</v>
      </c>
      <c r="H11" s="185">
        <f>+INVERSIÓN!AB13</f>
        <v>182097741</v>
      </c>
      <c r="I11" s="187"/>
      <c r="J11" s="186">
        <f>+INVERSIÓN!AK13</f>
        <v>138454040</v>
      </c>
      <c r="K11" s="186">
        <f>+INVERSIÓN!AL13</f>
        <v>182097741</v>
      </c>
      <c r="L11" s="186">
        <f>+INVERSIÓN!AM13</f>
        <v>182097741</v>
      </c>
      <c r="M11" s="48"/>
      <c r="N11" s="431"/>
      <c r="O11" s="390"/>
      <c r="P11" s="390"/>
      <c r="Q11" s="390"/>
      <c r="R11" s="390"/>
      <c r="S11" s="393"/>
      <c r="T11" s="393"/>
      <c r="U11" s="393"/>
      <c r="V11" s="396"/>
      <c r="W11" s="396"/>
      <c r="X11" s="396"/>
      <c r="Y11" s="387"/>
    </row>
    <row r="12" spans="1:25" ht="24" customHeight="1" x14ac:dyDescent="0.25">
      <c r="A12" s="398">
        <v>2</v>
      </c>
      <c r="B12" s="399" t="s">
        <v>151</v>
      </c>
      <c r="C12" s="408" t="s">
        <v>162</v>
      </c>
      <c r="D12" s="67" t="s">
        <v>35</v>
      </c>
      <c r="E12" s="164">
        <f>+INVERSIÓN!H16</f>
        <v>0.5</v>
      </c>
      <c r="F12" s="164">
        <f>+INVERSIÓN!Z16</f>
        <v>0.42</v>
      </c>
      <c r="G12" s="164">
        <f>+INVERSIÓN!AA16</f>
        <v>0.42</v>
      </c>
      <c r="H12" s="164">
        <f>+INVERSIÓN!AB16</f>
        <v>0.42</v>
      </c>
      <c r="I12" s="49"/>
      <c r="J12" s="178">
        <f>+INVERSIÓN!AK16</f>
        <v>0.29460000000000003</v>
      </c>
      <c r="K12" s="178">
        <f>+INVERSIÓN!AL16</f>
        <v>0.34050000000000002</v>
      </c>
      <c r="L12" s="178">
        <f>+INVERSIÓN!AM16</f>
        <v>0.38340000000000002</v>
      </c>
      <c r="M12" s="48"/>
      <c r="N12" s="429" t="s">
        <v>104</v>
      </c>
      <c r="O12" s="388" t="s">
        <v>163</v>
      </c>
      <c r="P12" s="388" t="s">
        <v>163</v>
      </c>
      <c r="Q12" s="388" t="s">
        <v>163</v>
      </c>
      <c r="R12" s="388" t="s">
        <v>164</v>
      </c>
      <c r="S12" s="391" t="s">
        <v>165</v>
      </c>
      <c r="T12" s="391" t="s">
        <v>165</v>
      </c>
      <c r="U12" s="391" t="s">
        <v>165</v>
      </c>
      <c r="V12" s="394" t="s">
        <v>166</v>
      </c>
      <c r="W12" s="394" t="s">
        <v>166</v>
      </c>
      <c r="X12" s="394" t="s">
        <v>167</v>
      </c>
      <c r="Y12" s="385">
        <v>8281030</v>
      </c>
    </row>
    <row r="13" spans="1:25" ht="24" customHeight="1" x14ac:dyDescent="0.25">
      <c r="A13" s="398"/>
      <c r="B13" s="400"/>
      <c r="C13" s="409"/>
      <c r="D13" s="68" t="s">
        <v>36</v>
      </c>
      <c r="E13" s="165">
        <f>+INVERSIÓN!H17</f>
        <v>3958817485</v>
      </c>
      <c r="F13" s="165">
        <f>+INVERSIÓN!Z17</f>
        <v>1149042000</v>
      </c>
      <c r="G13" s="165">
        <f>+INVERSIÓN!AA17</f>
        <v>1070690357</v>
      </c>
      <c r="H13" s="165">
        <f>+INVERSIÓN!AB17</f>
        <v>739913342</v>
      </c>
      <c r="I13" s="45"/>
      <c r="J13" s="44">
        <f>+INVERSIÓN!AK17</f>
        <v>136407000</v>
      </c>
      <c r="K13" s="44">
        <f>+INVERSIÓN!AL17</f>
        <v>274186000</v>
      </c>
      <c r="L13" s="44">
        <f>+INVERSIÓN!AM17</f>
        <v>295439803</v>
      </c>
      <c r="M13" s="45"/>
      <c r="N13" s="430"/>
      <c r="O13" s="389"/>
      <c r="P13" s="389"/>
      <c r="Q13" s="389"/>
      <c r="R13" s="389"/>
      <c r="S13" s="392"/>
      <c r="T13" s="392"/>
      <c r="U13" s="392"/>
      <c r="V13" s="395"/>
      <c r="W13" s="395"/>
      <c r="X13" s="395"/>
      <c r="Y13" s="386"/>
    </row>
    <row r="14" spans="1:25" ht="24" customHeight="1" x14ac:dyDescent="0.25">
      <c r="A14" s="398"/>
      <c r="B14" s="400"/>
      <c r="C14" s="409"/>
      <c r="D14" s="66" t="s">
        <v>37</v>
      </c>
      <c r="E14" s="164">
        <f>+INVERSIÓN!H18</f>
        <v>0</v>
      </c>
      <c r="F14" s="164">
        <f>+INVERSIÓN!Z18</f>
        <v>0</v>
      </c>
      <c r="G14" s="164">
        <f>+INVERSIÓN!AA18</f>
        <v>0</v>
      </c>
      <c r="H14" s="164">
        <f>+INVERSIÓN!AB18</f>
        <v>0</v>
      </c>
      <c r="I14" s="45"/>
      <c r="J14" s="179">
        <f>+INVERSIÓN!AK18</f>
        <v>0</v>
      </c>
      <c r="K14" s="179">
        <f>+INVERSIÓN!AL18</f>
        <v>0</v>
      </c>
      <c r="L14" s="179">
        <f>+INVERSIÓN!AM18</f>
        <v>0</v>
      </c>
      <c r="M14" s="45"/>
      <c r="N14" s="430"/>
      <c r="O14" s="389"/>
      <c r="P14" s="389"/>
      <c r="Q14" s="389"/>
      <c r="R14" s="389"/>
      <c r="S14" s="392"/>
      <c r="T14" s="392"/>
      <c r="U14" s="392"/>
      <c r="V14" s="395"/>
      <c r="W14" s="395"/>
      <c r="X14" s="395"/>
      <c r="Y14" s="386"/>
    </row>
    <row r="15" spans="1:25" ht="24" customHeight="1" thickBot="1" x14ac:dyDescent="0.3">
      <c r="A15" s="398"/>
      <c r="B15" s="401"/>
      <c r="C15" s="410"/>
      <c r="D15" s="69" t="s">
        <v>38</v>
      </c>
      <c r="E15" s="185">
        <f>+INVERSIÓN!H19</f>
        <v>1515578528</v>
      </c>
      <c r="F15" s="185">
        <f>+INVERSIÓN!Z19</f>
        <v>55994433</v>
      </c>
      <c r="G15" s="185">
        <f>+INVERSIÓN!AA19</f>
        <v>55994433</v>
      </c>
      <c r="H15" s="185">
        <f>+INVERSIÓN!AB19</f>
        <v>55994433</v>
      </c>
      <c r="I15" s="189"/>
      <c r="J15" s="186">
        <f>+INVERSIÓN!AK19</f>
        <v>49380900</v>
      </c>
      <c r="K15" s="186">
        <f>+INVERSIÓN!AL19</f>
        <v>55994433</v>
      </c>
      <c r="L15" s="186">
        <f>+INVERSIÓN!AM19</f>
        <v>55994433</v>
      </c>
      <c r="M15" s="43"/>
      <c r="N15" s="431"/>
      <c r="O15" s="390"/>
      <c r="P15" s="390"/>
      <c r="Q15" s="390"/>
      <c r="R15" s="390"/>
      <c r="S15" s="393"/>
      <c r="T15" s="393"/>
      <c r="U15" s="393"/>
      <c r="V15" s="396"/>
      <c r="W15" s="396"/>
      <c r="X15" s="396"/>
      <c r="Y15" s="387"/>
    </row>
    <row r="16" spans="1:25" ht="30" customHeight="1" x14ac:dyDescent="0.25">
      <c r="A16" s="402">
        <v>3</v>
      </c>
      <c r="B16" s="405" t="s">
        <v>159</v>
      </c>
      <c r="C16" s="408" t="s">
        <v>162</v>
      </c>
      <c r="D16" s="66" t="s">
        <v>35</v>
      </c>
      <c r="E16" s="164">
        <f>+INVERSIÓN!H22</f>
        <v>1</v>
      </c>
      <c r="F16" s="164">
        <f>+INVERSIÓN!Z22</f>
        <v>0.3</v>
      </c>
      <c r="G16" s="164">
        <f>+INVERSIÓN!AA22</f>
        <v>0.3</v>
      </c>
      <c r="H16" s="164">
        <f>+INVERSIÓN!AB22</f>
        <v>0.3</v>
      </c>
      <c r="I16" s="188"/>
      <c r="J16" s="178">
        <f>+INVERSIÓN!AK22</f>
        <v>1.4800000000000001E-2</v>
      </c>
      <c r="K16" s="178">
        <f>+INVERSIÓN!AL22</f>
        <v>0.10929999999999998</v>
      </c>
      <c r="L16" s="178">
        <f>+INVERSIÓN!AM22</f>
        <v>0.20379999999999998</v>
      </c>
      <c r="M16" s="45"/>
      <c r="N16" s="429" t="s">
        <v>104</v>
      </c>
      <c r="O16" s="388" t="s">
        <v>163</v>
      </c>
      <c r="P16" s="388" t="s">
        <v>163</v>
      </c>
      <c r="Q16" s="388" t="s">
        <v>163</v>
      </c>
      <c r="R16" s="388" t="s">
        <v>164</v>
      </c>
      <c r="S16" s="391" t="s">
        <v>165</v>
      </c>
      <c r="T16" s="391" t="s">
        <v>165</v>
      </c>
      <c r="U16" s="391" t="s">
        <v>165</v>
      </c>
      <c r="V16" s="394" t="s">
        <v>166</v>
      </c>
      <c r="W16" s="394" t="s">
        <v>166</v>
      </c>
      <c r="X16" s="394" t="s">
        <v>167</v>
      </c>
      <c r="Y16" s="385">
        <v>8281030</v>
      </c>
    </row>
    <row r="17" spans="1:25" ht="30" customHeight="1" x14ac:dyDescent="0.25">
      <c r="A17" s="403"/>
      <c r="B17" s="406"/>
      <c r="C17" s="409"/>
      <c r="D17" s="68" t="s">
        <v>36</v>
      </c>
      <c r="E17" s="170">
        <f>+INVERSIÓN!H23</f>
        <v>786190818</v>
      </c>
      <c r="F17" s="170">
        <f>+INVERSIÓN!Z23</f>
        <v>72440000</v>
      </c>
      <c r="G17" s="170">
        <f>+INVERSIÓN!AA23</f>
        <v>72440000</v>
      </c>
      <c r="H17" s="170">
        <f>+INVERSIÓN!AB23</f>
        <v>72380000</v>
      </c>
      <c r="I17" s="45"/>
      <c r="J17" s="44">
        <f>+INVERSIÓN!AK23</f>
        <v>65800000</v>
      </c>
      <c r="K17" s="44">
        <f>+INVERSIÓN!AL23</f>
        <v>65800000</v>
      </c>
      <c r="L17" s="44">
        <f>+INVERSIÓN!AM23</f>
        <v>65800000</v>
      </c>
      <c r="M17" s="45"/>
      <c r="N17" s="430"/>
      <c r="O17" s="389"/>
      <c r="P17" s="389"/>
      <c r="Q17" s="389"/>
      <c r="R17" s="389"/>
      <c r="S17" s="392"/>
      <c r="T17" s="392"/>
      <c r="U17" s="392"/>
      <c r="V17" s="395"/>
      <c r="W17" s="395"/>
      <c r="X17" s="395"/>
      <c r="Y17" s="386"/>
    </row>
    <row r="18" spans="1:25" ht="30" customHeight="1" x14ac:dyDescent="0.25">
      <c r="A18" s="403"/>
      <c r="B18" s="406"/>
      <c r="C18" s="409"/>
      <c r="D18" s="168" t="s">
        <v>37</v>
      </c>
      <c r="E18" s="172">
        <f>+INVERSIÓN!H24</f>
        <v>0</v>
      </c>
      <c r="F18" s="172">
        <f>+INVERSIÓN!Z24</f>
        <v>0.05</v>
      </c>
      <c r="G18" s="172">
        <f>+INVERSIÓN!AA24</f>
        <v>0.05</v>
      </c>
      <c r="H18" s="172">
        <f>+INVERSIÓN!AB24</f>
        <v>0.05</v>
      </c>
      <c r="I18" s="45"/>
      <c r="J18" s="179">
        <f>+INVERSIÓN!AK24</f>
        <v>0.05</v>
      </c>
      <c r="K18" s="179">
        <f>+INVERSIÓN!AL24</f>
        <v>0.05</v>
      </c>
      <c r="L18" s="179">
        <f>+INVERSIÓN!AM24</f>
        <v>0.05</v>
      </c>
      <c r="M18" s="45"/>
      <c r="N18" s="430"/>
      <c r="O18" s="389"/>
      <c r="P18" s="389"/>
      <c r="Q18" s="389"/>
      <c r="R18" s="389"/>
      <c r="S18" s="392"/>
      <c r="T18" s="392"/>
      <c r="U18" s="392"/>
      <c r="V18" s="395"/>
      <c r="W18" s="395"/>
      <c r="X18" s="395"/>
      <c r="Y18" s="386"/>
    </row>
    <row r="19" spans="1:25" ht="30" customHeight="1" thickBot="1" x14ac:dyDescent="0.3">
      <c r="A19" s="404"/>
      <c r="B19" s="407"/>
      <c r="C19" s="410"/>
      <c r="D19" s="69" t="s">
        <v>38</v>
      </c>
      <c r="E19" s="185">
        <f>+INVERSIÓN!H25</f>
        <v>62924246</v>
      </c>
      <c r="F19" s="185">
        <f>+INVERSIÓN!Z25</f>
        <v>8564900</v>
      </c>
      <c r="G19" s="185">
        <f>+INVERSIÓN!AA25</f>
        <v>8564900</v>
      </c>
      <c r="H19" s="185">
        <f>+INVERSIÓN!AB25</f>
        <v>8564900</v>
      </c>
      <c r="I19" s="189"/>
      <c r="J19" s="186">
        <f>+INVERSIÓN!AK25</f>
        <v>8564900</v>
      </c>
      <c r="K19" s="186">
        <f>+INVERSIÓN!AL25</f>
        <v>8564900</v>
      </c>
      <c r="L19" s="186">
        <f>+INVERSIÓN!AM25</f>
        <v>8564900</v>
      </c>
      <c r="M19" s="45"/>
      <c r="N19" s="431"/>
      <c r="O19" s="390"/>
      <c r="P19" s="390"/>
      <c r="Q19" s="390"/>
      <c r="R19" s="390"/>
      <c r="S19" s="393"/>
      <c r="T19" s="393"/>
      <c r="U19" s="393"/>
      <c r="V19" s="396"/>
      <c r="W19" s="396"/>
      <c r="X19" s="396"/>
      <c r="Y19" s="387"/>
    </row>
    <row r="20" spans="1:25" ht="24" customHeight="1" x14ac:dyDescent="0.25">
      <c r="A20" s="398">
        <v>4</v>
      </c>
      <c r="B20" s="399" t="s">
        <v>160</v>
      </c>
      <c r="C20" s="408" t="s">
        <v>162</v>
      </c>
      <c r="D20" s="192" t="s">
        <v>103</v>
      </c>
      <c r="E20" s="164">
        <f>+INVERSIÓN!H28</f>
        <v>0.3</v>
      </c>
      <c r="F20" s="164">
        <f>+INVERSIÓN!Z28</f>
        <v>8.3000000000000004E-2</v>
      </c>
      <c r="G20" s="164">
        <f>+INVERSIÓN!AA28</f>
        <v>8.3000000000000004E-2</v>
      </c>
      <c r="H20" s="164">
        <f>+INVERSIÓN!AB28</f>
        <v>8.3000000000000004E-2</v>
      </c>
      <c r="I20" s="188"/>
      <c r="J20" s="178">
        <f>+INVERSIÓN!AK28</f>
        <v>1.0200000000000001E-2</v>
      </c>
      <c r="K20" s="178">
        <f>+INVERSIÓN!AL28</f>
        <v>3.27E-2</v>
      </c>
      <c r="L20" s="178">
        <f>+INVERSIÓN!AM28</f>
        <v>7.4099999999999999E-2</v>
      </c>
      <c r="M20" s="45"/>
      <c r="N20" s="429" t="s">
        <v>104</v>
      </c>
      <c r="O20" s="388" t="s">
        <v>163</v>
      </c>
      <c r="P20" s="388" t="s">
        <v>163</v>
      </c>
      <c r="Q20" s="388" t="s">
        <v>163</v>
      </c>
      <c r="R20" s="388" t="s">
        <v>164</v>
      </c>
      <c r="S20" s="391" t="s">
        <v>165</v>
      </c>
      <c r="T20" s="391" t="s">
        <v>165</v>
      </c>
      <c r="U20" s="391" t="s">
        <v>165</v>
      </c>
      <c r="V20" s="394" t="s">
        <v>166</v>
      </c>
      <c r="W20" s="394" t="s">
        <v>166</v>
      </c>
      <c r="X20" s="394" t="s">
        <v>167</v>
      </c>
      <c r="Y20" s="385">
        <v>8281030</v>
      </c>
    </row>
    <row r="21" spans="1:25" ht="24" customHeight="1" x14ac:dyDescent="0.25">
      <c r="A21" s="398"/>
      <c r="B21" s="400"/>
      <c r="C21" s="409"/>
      <c r="D21" s="171" t="s">
        <v>102</v>
      </c>
      <c r="E21" s="170">
        <f>+INVERSIÓN!H29</f>
        <v>7012359719</v>
      </c>
      <c r="F21" s="170">
        <f>+INVERSIÓN!Z29</f>
        <v>2181325000</v>
      </c>
      <c r="G21" s="170">
        <f>+INVERSIÓN!AA29</f>
        <v>1687721854</v>
      </c>
      <c r="H21" s="170">
        <f>+INVERSIÓN!AB29</f>
        <v>1999465306</v>
      </c>
      <c r="I21" s="45"/>
      <c r="J21" s="44">
        <f>+INVERSIÓN!AK29</f>
        <v>97586000</v>
      </c>
      <c r="K21" s="44">
        <f>+INVERSIÓN!AL29</f>
        <v>933255988</v>
      </c>
      <c r="L21" s="44">
        <f>+INVERSIÓN!AM29</f>
        <v>1126671289</v>
      </c>
      <c r="M21" s="45"/>
      <c r="N21" s="430"/>
      <c r="O21" s="389"/>
      <c r="P21" s="389"/>
      <c r="Q21" s="389"/>
      <c r="R21" s="389"/>
      <c r="S21" s="392"/>
      <c r="T21" s="392"/>
      <c r="U21" s="392"/>
      <c r="V21" s="395"/>
      <c r="W21" s="395"/>
      <c r="X21" s="395"/>
      <c r="Y21" s="386"/>
    </row>
    <row r="22" spans="1:25" ht="24" customHeight="1" x14ac:dyDescent="0.25">
      <c r="A22" s="398"/>
      <c r="B22" s="400"/>
      <c r="C22" s="409"/>
      <c r="D22" s="66" t="s">
        <v>35</v>
      </c>
      <c r="E22" s="169">
        <f>+INVERSIÓN!H30</f>
        <v>0</v>
      </c>
      <c r="F22" s="169">
        <f>+INVERSIÓN!Z30</f>
        <v>7.0000000000000001E-3</v>
      </c>
      <c r="G22" s="169">
        <f>+INVERSIÓN!AA30</f>
        <v>7.0000000000000001E-3</v>
      </c>
      <c r="H22" s="169">
        <f>+INVERSIÓN!AB30</f>
        <v>7.0000000000000001E-3</v>
      </c>
      <c r="I22" s="190"/>
      <c r="J22" s="179">
        <f>+INVERSIÓN!AK30</f>
        <v>5.9999999999999995E-4</v>
      </c>
      <c r="K22" s="179">
        <f>+INVERSIÓN!AL30</f>
        <v>6.0000000000000001E-3</v>
      </c>
      <c r="L22" s="179">
        <f>+INVERSIÓN!AM30</f>
        <v>6.0000000000000001E-3</v>
      </c>
      <c r="M22" s="46"/>
      <c r="N22" s="430"/>
      <c r="O22" s="389"/>
      <c r="P22" s="389"/>
      <c r="Q22" s="389"/>
      <c r="R22" s="389"/>
      <c r="S22" s="392"/>
      <c r="T22" s="392"/>
      <c r="U22" s="392"/>
      <c r="V22" s="395"/>
      <c r="W22" s="395"/>
      <c r="X22" s="395"/>
      <c r="Y22" s="386"/>
    </row>
    <row r="23" spans="1:25" ht="24" customHeight="1" thickBot="1" x14ac:dyDescent="0.3">
      <c r="A23" s="398"/>
      <c r="B23" s="401"/>
      <c r="C23" s="410"/>
      <c r="D23" s="68" t="s">
        <v>36</v>
      </c>
      <c r="E23" s="185">
        <f>+INVERSIÓN!H31</f>
        <v>907162705</v>
      </c>
      <c r="F23" s="185">
        <f>+INVERSIÓN!Z31</f>
        <v>313739156</v>
      </c>
      <c r="G23" s="185">
        <f>+INVERSIÓN!AA31</f>
        <v>313739156</v>
      </c>
      <c r="H23" s="185">
        <f>+INVERSIÓN!AB31</f>
        <v>313739156</v>
      </c>
      <c r="I23" s="191"/>
      <c r="J23" s="186">
        <f>+INVERSIÓN!AK31</f>
        <v>27994066</v>
      </c>
      <c r="K23" s="186">
        <f>+INVERSIÓN!AL31</f>
        <v>296047980</v>
      </c>
      <c r="L23" s="186">
        <f>+INVERSIÓN!AM31</f>
        <v>296047980</v>
      </c>
      <c r="M23" s="47"/>
      <c r="N23" s="431"/>
      <c r="O23" s="390"/>
      <c r="P23" s="390"/>
      <c r="Q23" s="390"/>
      <c r="R23" s="390"/>
      <c r="S23" s="393"/>
      <c r="T23" s="393"/>
      <c r="U23" s="393"/>
      <c r="V23" s="396"/>
      <c r="W23" s="396"/>
      <c r="X23" s="396"/>
      <c r="Y23" s="387"/>
    </row>
    <row r="24" spans="1:25" ht="29.25" customHeight="1" x14ac:dyDescent="0.25">
      <c r="A24" s="411" t="s">
        <v>39</v>
      </c>
      <c r="B24" s="412"/>
      <c r="C24" s="413"/>
      <c r="D24" s="77" t="s">
        <v>101</v>
      </c>
      <c r="E24" s="173">
        <f>+E21+E17+E13+E9</f>
        <v>18220813260</v>
      </c>
      <c r="F24" s="173">
        <f>+F21+F17+F13+F9</f>
        <v>4801000000</v>
      </c>
      <c r="G24" s="173">
        <f>+G21+G17+G13+G9</f>
        <v>4401000000</v>
      </c>
      <c r="H24" s="173">
        <f>+H21+H17+H13+H9</f>
        <v>4401000000</v>
      </c>
      <c r="I24" s="173">
        <f t="shared" ref="H24:I24" si="0">+M21+M17+M13+M9</f>
        <v>0</v>
      </c>
      <c r="J24" s="173">
        <f>+J21+J17+J13+J9</f>
        <v>828930000</v>
      </c>
      <c r="K24" s="173">
        <f>+K21+K17+K13+K9</f>
        <v>2640120777</v>
      </c>
      <c r="L24" s="173">
        <f>+L21+L17+L13+L9</f>
        <v>3019641463</v>
      </c>
      <c r="M24" s="75"/>
      <c r="N24" s="420"/>
      <c r="O24" s="421"/>
      <c r="P24" s="421"/>
      <c r="Q24" s="421"/>
      <c r="R24" s="421"/>
      <c r="S24" s="421"/>
      <c r="T24" s="421"/>
      <c r="U24" s="421"/>
      <c r="V24" s="421"/>
      <c r="W24" s="421"/>
      <c r="X24" s="421"/>
      <c r="Y24" s="422"/>
    </row>
    <row r="25" spans="1:25" ht="29.25" customHeight="1" x14ac:dyDescent="0.25">
      <c r="A25" s="414"/>
      <c r="B25" s="415"/>
      <c r="C25" s="416"/>
      <c r="D25" s="79" t="s">
        <v>100</v>
      </c>
      <c r="E25" s="174">
        <f>+E23+E19+E15+E11</f>
        <v>3875298590</v>
      </c>
      <c r="F25" s="174">
        <f>+F23+F19+F15+F11</f>
        <v>560396230</v>
      </c>
      <c r="G25" s="174">
        <f>+G23+G19+G15+G11</f>
        <v>560396230</v>
      </c>
      <c r="H25" s="174">
        <f>+H23+H19+H15+H11</f>
        <v>560396230</v>
      </c>
      <c r="I25" s="174">
        <f t="shared" ref="H25:I25" si="1">+M23+M19+M15+M11</f>
        <v>0</v>
      </c>
      <c r="J25" s="174">
        <f>+J23+J19+J15+J11</f>
        <v>224393906</v>
      </c>
      <c r="K25" s="174">
        <f>+K23+K19+K15+K11</f>
        <v>542705054</v>
      </c>
      <c r="L25" s="174">
        <f>+L23+L19+L15+L11</f>
        <v>542705054</v>
      </c>
      <c r="M25" s="80"/>
      <c r="N25" s="423"/>
      <c r="O25" s="424"/>
      <c r="P25" s="424"/>
      <c r="Q25" s="424"/>
      <c r="R25" s="424"/>
      <c r="S25" s="424"/>
      <c r="T25" s="424"/>
      <c r="U25" s="424"/>
      <c r="V25" s="424"/>
      <c r="W25" s="424"/>
      <c r="X25" s="424"/>
      <c r="Y25" s="425"/>
    </row>
    <row r="26" spans="1:25" ht="29.25" customHeight="1" thickBot="1" x14ac:dyDescent="0.3">
      <c r="A26" s="417"/>
      <c r="B26" s="418"/>
      <c r="C26" s="419"/>
      <c r="D26" s="78" t="s">
        <v>99</v>
      </c>
      <c r="E26" s="175">
        <f>+E24+E25</f>
        <v>22096111850</v>
      </c>
      <c r="F26" s="175">
        <f>+F24+F25</f>
        <v>5361396230</v>
      </c>
      <c r="G26" s="175">
        <f>+G24+G25</f>
        <v>4961396230</v>
      </c>
      <c r="H26" s="175">
        <f t="shared" ref="H26:I26" si="2">+H24+H25</f>
        <v>4961396230</v>
      </c>
      <c r="I26" s="175">
        <f t="shared" si="2"/>
        <v>0</v>
      </c>
      <c r="J26" s="175">
        <f>+J24+J25</f>
        <v>1053323906</v>
      </c>
      <c r="K26" s="175">
        <f>+K24+K25</f>
        <v>3182825831</v>
      </c>
      <c r="L26" s="175">
        <f>+L24+L25</f>
        <v>3562346517</v>
      </c>
      <c r="M26" s="76"/>
      <c r="N26" s="426"/>
      <c r="O26" s="427"/>
      <c r="P26" s="427"/>
      <c r="Q26" s="427"/>
      <c r="R26" s="427"/>
      <c r="S26" s="427"/>
      <c r="T26" s="427"/>
      <c r="U26" s="427"/>
      <c r="V26" s="427"/>
      <c r="W26" s="427"/>
      <c r="X26" s="427"/>
      <c r="Y26" s="428"/>
    </row>
    <row r="27" spans="1:25" x14ac:dyDescent="0.25">
      <c r="A27" s="4"/>
      <c r="B27" s="40"/>
      <c r="C27" s="40"/>
      <c r="D27" s="40"/>
      <c r="E27" s="4"/>
      <c r="F27" s="4"/>
      <c r="G27" s="4"/>
      <c r="H27" s="4"/>
      <c r="I27" s="4"/>
      <c r="J27" s="4"/>
      <c r="K27" s="4"/>
      <c r="L27" s="4"/>
      <c r="M27" s="4"/>
      <c r="N27" s="4"/>
      <c r="O27" s="4"/>
      <c r="P27" s="4"/>
      <c r="Q27" s="40"/>
      <c r="R27" s="40"/>
      <c r="S27" s="40"/>
      <c r="T27" s="40"/>
      <c r="U27" s="40"/>
      <c r="V27" s="40"/>
      <c r="W27" s="40"/>
      <c r="X27" s="40"/>
      <c r="Y27" s="40"/>
    </row>
    <row r="28" spans="1:25" ht="18" x14ac:dyDescent="0.25">
      <c r="A28" s="4"/>
      <c r="B28" s="40"/>
      <c r="C28" s="40"/>
      <c r="D28" s="40"/>
      <c r="E28" s="4"/>
      <c r="F28" s="4"/>
      <c r="G28" s="4"/>
      <c r="H28" s="4"/>
      <c r="I28" s="4"/>
      <c r="J28" s="4"/>
      <c r="K28" s="4"/>
      <c r="L28" s="4"/>
      <c r="M28" s="4"/>
      <c r="N28" s="4"/>
      <c r="O28" s="4"/>
      <c r="P28" s="4"/>
      <c r="Q28" s="39"/>
      <c r="R28" s="39"/>
      <c r="S28" s="39"/>
      <c r="T28" s="39"/>
      <c r="U28" s="39"/>
      <c r="V28" s="42"/>
      <c r="W28" s="42"/>
      <c r="X28" s="42"/>
      <c r="Y28" s="42"/>
    </row>
    <row r="29" spans="1:25" ht="18" x14ac:dyDescent="0.25">
      <c r="A29" s="86" t="s">
        <v>127</v>
      </c>
      <c r="B29" s="4"/>
      <c r="C29" s="4"/>
      <c r="D29" s="4"/>
      <c r="E29" s="4"/>
      <c r="F29" s="4"/>
      <c r="G29" s="4"/>
      <c r="H29" s="4"/>
      <c r="I29" s="4"/>
      <c r="J29" s="4"/>
      <c r="K29" s="4"/>
      <c r="L29" s="4"/>
      <c r="M29" s="4"/>
      <c r="N29" s="4"/>
      <c r="O29" s="4"/>
      <c r="P29" s="4"/>
      <c r="Q29" s="39"/>
      <c r="R29" s="39"/>
      <c r="S29" s="39"/>
      <c r="T29" s="39"/>
      <c r="U29" s="39"/>
      <c r="V29" s="41"/>
      <c r="W29" s="41"/>
      <c r="X29" s="41"/>
      <c r="Y29" s="41"/>
    </row>
    <row r="30" spans="1:25" ht="18" customHeight="1" x14ac:dyDescent="0.25">
      <c r="A30" s="83" t="s">
        <v>128</v>
      </c>
      <c r="B30" s="317" t="s">
        <v>129</v>
      </c>
      <c r="C30" s="317"/>
      <c r="D30" s="317"/>
      <c r="E30" s="317"/>
      <c r="F30" s="319" t="s">
        <v>130</v>
      </c>
      <c r="G30" s="319"/>
      <c r="H30" s="319"/>
      <c r="I30" s="4"/>
      <c r="J30" s="4"/>
      <c r="K30" s="4"/>
      <c r="L30" s="4"/>
      <c r="M30" s="4"/>
      <c r="N30" s="4"/>
      <c r="O30" s="4"/>
      <c r="P30" s="4"/>
      <c r="Q30" s="39"/>
      <c r="R30" s="39"/>
      <c r="S30" s="39"/>
      <c r="T30" s="39"/>
      <c r="U30" s="39"/>
      <c r="V30" s="39"/>
      <c r="W30" s="39"/>
      <c r="X30" s="39"/>
      <c r="Y30" s="39"/>
    </row>
    <row r="31" spans="1:25" x14ac:dyDescent="0.25">
      <c r="A31" s="82">
        <v>11</v>
      </c>
      <c r="B31" s="318" t="s">
        <v>131</v>
      </c>
      <c r="C31" s="318"/>
      <c r="D31" s="318"/>
      <c r="E31" s="318"/>
      <c r="F31" s="318" t="s">
        <v>133</v>
      </c>
      <c r="G31" s="318"/>
      <c r="H31" s="318"/>
      <c r="I31" s="4"/>
      <c r="J31" s="4"/>
      <c r="K31" s="4"/>
      <c r="L31" s="4"/>
      <c r="M31" s="4"/>
      <c r="N31" s="4"/>
      <c r="O31" s="4"/>
      <c r="P31" s="4"/>
      <c r="Q31" s="4"/>
      <c r="R31" s="4"/>
      <c r="S31" s="4"/>
      <c r="T31" s="4"/>
      <c r="U31" s="4"/>
      <c r="V31" s="4"/>
      <c r="W31" s="4"/>
      <c r="X31" s="4"/>
      <c r="Y31" s="4"/>
    </row>
    <row r="32" spans="1:25" x14ac:dyDescent="0.25">
      <c r="E32" s="1"/>
      <c r="F32" s="1"/>
      <c r="G32" s="1"/>
      <c r="H32" s="1"/>
      <c r="I32" s="1"/>
      <c r="J32" s="1"/>
      <c r="K32" s="1"/>
      <c r="L32" s="1"/>
      <c r="M32" s="1"/>
      <c r="N32" s="1"/>
      <c r="O32" s="1"/>
      <c r="P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sheetData>
  <mergeCells count="84">
    <mergeCell ref="F6:I6"/>
    <mergeCell ref="E6:E7"/>
    <mergeCell ref="A6:A7"/>
    <mergeCell ref="B6:B7"/>
    <mergeCell ref="C6:C7"/>
    <mergeCell ref="D6:D7"/>
    <mergeCell ref="A4:D4"/>
    <mergeCell ref="A5:D5"/>
    <mergeCell ref="E1:Y1"/>
    <mergeCell ref="E2:Y2"/>
    <mergeCell ref="S3:Y3"/>
    <mergeCell ref="E3:R3"/>
    <mergeCell ref="A1:D3"/>
    <mergeCell ref="E4:Y4"/>
    <mergeCell ref="E5:Y5"/>
    <mergeCell ref="J6:M6"/>
    <mergeCell ref="N6:R6"/>
    <mergeCell ref="S6:Y6"/>
    <mergeCell ref="O8:O11"/>
    <mergeCell ref="P8:P11"/>
    <mergeCell ref="Q8:Q11"/>
    <mergeCell ref="R8:R11"/>
    <mergeCell ref="V8:V11"/>
    <mergeCell ref="W8:W11"/>
    <mergeCell ref="S8:S11"/>
    <mergeCell ref="T8:T11"/>
    <mergeCell ref="U8:U11"/>
    <mergeCell ref="N8:N11"/>
    <mergeCell ref="X8:X11"/>
    <mergeCell ref="Y8:Y11"/>
    <mergeCell ref="Y12:Y15"/>
    <mergeCell ref="C12:C15"/>
    <mergeCell ref="N12:N15"/>
    <mergeCell ref="Q12:Q15"/>
    <mergeCell ref="R12:R15"/>
    <mergeCell ref="W12:W15"/>
    <mergeCell ref="X12:X15"/>
    <mergeCell ref="C16:C19"/>
    <mergeCell ref="N16:N19"/>
    <mergeCell ref="N20:N23"/>
    <mergeCell ref="O20:O23"/>
    <mergeCell ref="P20:P23"/>
    <mergeCell ref="Q20:Q23"/>
    <mergeCell ref="O12:O15"/>
    <mergeCell ref="P12:P15"/>
    <mergeCell ref="F31:H31"/>
    <mergeCell ref="A24:C26"/>
    <mergeCell ref="B30:E30"/>
    <mergeCell ref="B31:E31"/>
    <mergeCell ref="N24:Y26"/>
    <mergeCell ref="O16:O19"/>
    <mergeCell ref="A20:A23"/>
    <mergeCell ref="B20:B23"/>
    <mergeCell ref="C20:C23"/>
    <mergeCell ref="F30:H30"/>
    <mergeCell ref="P16:P19"/>
    <mergeCell ref="Q16:Q19"/>
    <mergeCell ref="R16:R19"/>
    <mergeCell ref="C8:C11"/>
    <mergeCell ref="V12:V15"/>
    <mergeCell ref="S12:S15"/>
    <mergeCell ref="T12:T15"/>
    <mergeCell ref="U12:U15"/>
    <mergeCell ref="A8:A11"/>
    <mergeCell ref="B8:B11"/>
    <mergeCell ref="A12:A15"/>
    <mergeCell ref="B12:B15"/>
    <mergeCell ref="A16:A19"/>
    <mergeCell ref="B16:B19"/>
    <mergeCell ref="Y16:Y19"/>
    <mergeCell ref="Y20:Y23"/>
    <mergeCell ref="R20:R23"/>
    <mergeCell ref="S20:S23"/>
    <mergeCell ref="T20:T23"/>
    <mergeCell ref="U20:U23"/>
    <mergeCell ref="V20:V23"/>
    <mergeCell ref="S16:S19"/>
    <mergeCell ref="T16:T19"/>
    <mergeCell ref="U16:U19"/>
    <mergeCell ref="W20:W23"/>
    <mergeCell ref="X20:X23"/>
    <mergeCell ref="V16:V19"/>
    <mergeCell ref="W16:W19"/>
    <mergeCell ref="X16:X19"/>
  </mergeCells>
  <dataValidations count="2">
    <dataValidation type="list" allowBlank="1" showInputMessage="1" showErrorMessage="1" sqref="C20:C23" xr:uid="{00000000-0002-0000-0300-000000000000}">
      <formula1>#REF!</formula1>
    </dataValidation>
    <dataValidation type="list" allowBlank="1" showInputMessage="1" showErrorMessage="1" sqref="N8:N23 V8:X8 O8 V12:X12 V16:X16 V20:X20 O12 O16 O20" xr:uid="{00000000-0002-0000-0300-000001000000}">
      <formula1>#REF!</formula1>
    </dataValidation>
  </dataValidations>
  <pageMargins left="0.70866141732283472" right="0.70866141732283472" top="0.74803149606299213" bottom="0.74803149606299213" header="0.31496062992125984" footer="0.31496062992125984"/>
  <pageSetup scale="26" orientation="landscape" r:id="rId1"/>
  <headerFooter>
    <oddFooter>&amp;L&amp;G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2019-11-22T02:08:44Z</cp:lastPrinted>
  <dcterms:created xsi:type="dcterms:W3CDTF">2010-03-25T16:40:43Z</dcterms:created>
  <dcterms:modified xsi:type="dcterms:W3CDTF">2019-11-22T02:14:04Z</dcterms:modified>
</cp:coreProperties>
</file>