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9\Enero\Planes de acción a diciembre 2018\Para públicar\Plan de acción a dic. 2018\"/>
    </mc:Choice>
  </mc:AlternateContent>
  <xr:revisionPtr revIDLastSave="0" documentId="8_{6072EFB3-354D-4400-A419-2C30AEFEC6B5}" xr6:coauthVersionLast="31" xr6:coauthVersionMax="31" xr10:uidLastSave="{00000000-0000-0000-0000-000000000000}"/>
  <bookViews>
    <workbookView xWindow="0" yWindow="0" windowWidth="20490" windowHeight="7545" tabRatio="564" activeTab="3"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s>
  <definedNames>
    <definedName name="_xlnm.Print_Area" localSheetId="2">ACTIVIDADES!$A$1:$U$22</definedName>
    <definedName name="_xlnm.Print_Area" localSheetId="0">GESTIÓN!$A$1:$AW$15</definedName>
    <definedName name="_xlnm.Print_Area" localSheetId="1">INVERSIÓN!$A$1:$AP$36</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workbook>
</file>

<file path=xl/calcChain.xml><?xml version="1.0" encoding="utf-8"?>
<calcChain xmlns="http://schemas.openxmlformats.org/spreadsheetml/2006/main">
  <c r="X26" i="6" l="1"/>
  <c r="X31" i="6"/>
  <c r="X32" i="6"/>
  <c r="X25" i="6"/>
  <c r="X20" i="6"/>
  <c r="X19" i="6"/>
  <c r="X13" i="6"/>
  <c r="X34" i="6"/>
  <c r="X33" i="6" l="1"/>
  <c r="X35" i="6" s="1"/>
  <c r="X14" i="6"/>
  <c r="AN12" i="6"/>
  <c r="AO12" i="6" s="1"/>
  <c r="AN24" i="6"/>
  <c r="AN30" i="6"/>
  <c r="AO28" i="6"/>
  <c r="AO21" i="6"/>
  <c r="AN22" i="6"/>
  <c r="AO22" i="6" s="1"/>
  <c r="AO10" i="6"/>
  <c r="AO18" i="6"/>
  <c r="AO9" i="6"/>
  <c r="AO15" i="6"/>
  <c r="AO16" i="6"/>
  <c r="AN34" i="6" l="1"/>
  <c r="AO24" i="6"/>
  <c r="AN26" i="6" l="1"/>
  <c r="AN25" i="6"/>
  <c r="AO25" i="6" s="1"/>
  <c r="AN20" i="6" l="1"/>
  <c r="AN19" i="6"/>
  <c r="AN14" i="6"/>
  <c r="AN13" i="6"/>
  <c r="H30" i="6" l="1"/>
  <c r="H28" i="6"/>
  <c r="H24" i="6"/>
  <c r="H22" i="6"/>
  <c r="H18" i="6"/>
  <c r="H12" i="6"/>
  <c r="H10" i="6"/>
  <c r="AR14" i="5" l="1"/>
  <c r="AQ14" i="5"/>
  <c r="AO30" i="6"/>
  <c r="AP28" i="6"/>
  <c r="AO27" i="6"/>
  <c r="AP22" i="6"/>
  <c r="AO19" i="6"/>
  <c r="AP15" i="6"/>
  <c r="AO13" i="6"/>
  <c r="AP10" i="6"/>
  <c r="AP9" i="6"/>
  <c r="AE34" i="6"/>
  <c r="AD34" i="6"/>
  <c r="AC34" i="6"/>
  <c r="AB34" i="6"/>
  <c r="AA34" i="6"/>
  <c r="Z34" i="6"/>
  <c r="Y34" i="6"/>
  <c r="W34" i="6"/>
  <c r="AO34" i="6" s="1"/>
  <c r="Y32" i="6"/>
  <c r="W32" i="6"/>
  <c r="Y31" i="6"/>
  <c r="W31" i="6"/>
  <c r="Y26" i="6"/>
  <c r="W26" i="6"/>
  <c r="AO26" i="6" s="1"/>
  <c r="Y25" i="6"/>
  <c r="Y20" i="6"/>
  <c r="W20" i="6"/>
  <c r="Y19" i="6"/>
  <c r="Y14" i="6"/>
  <c r="W14" i="6"/>
  <c r="Y13" i="6"/>
  <c r="V34" i="6" l="1"/>
  <c r="AM34" i="6"/>
  <c r="AM32" i="6" l="1"/>
  <c r="AM26" i="6"/>
  <c r="AM25" i="6"/>
  <c r="AM20" i="6"/>
  <c r="AM19" i="6"/>
  <c r="AM14" i="6"/>
  <c r="AM13" i="6"/>
  <c r="V32" i="6" l="1"/>
  <c r="U32" i="6"/>
  <c r="T32" i="6"/>
  <c r="S32" i="6"/>
  <c r="V26" i="6"/>
  <c r="U26" i="6"/>
  <c r="T26" i="6"/>
  <c r="S26" i="6"/>
  <c r="V20" i="6"/>
  <c r="AO20" i="6" s="1"/>
  <c r="U20" i="6"/>
  <c r="T20" i="6"/>
  <c r="S20" i="6"/>
  <c r="V14" i="6"/>
  <c r="AO14" i="6" s="1"/>
  <c r="U14" i="6"/>
  <c r="T14" i="6"/>
  <c r="S14" i="6"/>
  <c r="V31" i="6" l="1"/>
  <c r="AL15" i="6" l="1"/>
  <c r="U34" i="6" l="1"/>
  <c r="AL27" i="6" l="1"/>
  <c r="AM27" i="6" s="1"/>
  <c r="AM31" i="6" l="1"/>
  <c r="AL34" i="6"/>
  <c r="AL31" i="6"/>
  <c r="AN31" i="6"/>
  <c r="AO31" i="6" s="1"/>
  <c r="AL32" i="6"/>
  <c r="AN32" i="6"/>
  <c r="AO32" i="6" s="1"/>
  <c r="AL25" i="6"/>
  <c r="AL26" i="6"/>
  <c r="AL19" i="6"/>
  <c r="AL20" i="6"/>
  <c r="AL13" i="6"/>
  <c r="AL14" i="6"/>
  <c r="U31" i="6" l="1"/>
  <c r="AK34" i="6" l="1"/>
  <c r="AK14" i="6" l="1"/>
  <c r="AK13" i="6"/>
  <c r="AK20" i="6"/>
  <c r="AK19" i="6"/>
  <c r="AK26" i="6"/>
  <c r="AK25" i="6"/>
  <c r="AK32" i="6"/>
  <c r="AK31" i="6"/>
  <c r="T31" i="6" l="1"/>
  <c r="H29" i="6" l="1"/>
  <c r="S31" i="6"/>
  <c r="H27" i="6"/>
  <c r="AP27" i="6" s="1"/>
  <c r="H21" i="6"/>
  <c r="AP21" i="6" s="1"/>
  <c r="S34" i="6"/>
  <c r="Q32" i="6"/>
  <c r="Q31" i="6"/>
  <c r="Q26" i="6"/>
  <c r="Q25" i="6"/>
  <c r="Q20" i="6"/>
  <c r="Q19" i="6"/>
  <c r="Q14" i="6"/>
  <c r="Q13" i="6"/>
  <c r="R32" i="6"/>
  <c r="R31" i="6"/>
  <c r="R26" i="6"/>
  <c r="R25" i="6"/>
  <c r="R20" i="6"/>
  <c r="R19" i="6"/>
  <c r="R14" i="6"/>
  <c r="R13" i="6"/>
  <c r="S19" i="7"/>
  <c r="T18" i="7"/>
  <c r="S18" i="7"/>
  <c r="S17" i="7"/>
  <c r="T16" i="7"/>
  <c r="S16" i="7"/>
  <c r="S15" i="7"/>
  <c r="S14" i="7"/>
  <c r="S13" i="7"/>
  <c r="T12" i="7"/>
  <c r="T20" i="7" s="1"/>
  <c r="S12" i="7"/>
  <c r="S11" i="7"/>
  <c r="S10" i="7"/>
  <c r="S9" i="7"/>
  <c r="S8" i="7"/>
  <c r="Q33" i="6"/>
  <c r="Q34" i="6"/>
  <c r="R33" i="6"/>
  <c r="R34" i="6"/>
  <c r="AK33" i="6"/>
  <c r="AL33" i="6"/>
  <c r="AM33" i="6"/>
  <c r="L34" i="6"/>
  <c r="K34" i="6"/>
  <c r="J34" i="6"/>
  <c r="I34" i="6"/>
  <c r="H34" i="6"/>
  <c r="I33" i="6"/>
  <c r="J33" i="6"/>
  <c r="K33" i="6"/>
  <c r="L33" i="6"/>
  <c r="L35" i="6" s="1"/>
  <c r="AJ34" i="6"/>
  <c r="AI34" i="6"/>
  <c r="AH34" i="6"/>
  <c r="AG34" i="6"/>
  <c r="AF34" i="6"/>
  <c r="T34" i="6"/>
  <c r="P34" i="6"/>
  <c r="O34" i="6"/>
  <c r="N34" i="6"/>
  <c r="M34" i="6"/>
  <c r="AE32" i="6"/>
  <c r="AE31" i="6"/>
  <c r="AE26" i="6"/>
  <c r="AE25" i="6"/>
  <c r="AE19" i="6"/>
  <c r="AE16" i="6"/>
  <c r="AE14" i="6"/>
  <c r="AE13" i="6"/>
  <c r="M32" i="6"/>
  <c r="M31" i="6"/>
  <c r="M26" i="6"/>
  <c r="M25" i="6"/>
  <c r="M20" i="6"/>
  <c r="M19" i="6"/>
  <c r="M14" i="6"/>
  <c r="M13" i="6"/>
  <c r="P32" i="6"/>
  <c r="O32" i="6"/>
  <c r="N32" i="6"/>
  <c r="P31" i="6"/>
  <c r="O31" i="6"/>
  <c r="N31" i="6"/>
  <c r="P26" i="6"/>
  <c r="O26" i="6"/>
  <c r="N26" i="6"/>
  <c r="P25" i="6"/>
  <c r="O25" i="6"/>
  <c r="N25" i="6"/>
  <c r="P20" i="6"/>
  <c r="O20" i="6"/>
  <c r="N20" i="6"/>
  <c r="P19" i="6"/>
  <c r="O19" i="6"/>
  <c r="N19" i="6"/>
  <c r="P14" i="6"/>
  <c r="O14" i="6"/>
  <c r="N14" i="6"/>
  <c r="P13" i="6"/>
  <c r="O13" i="6"/>
  <c r="N13" i="6"/>
  <c r="L32" i="6"/>
  <c r="L31" i="6"/>
  <c r="L26" i="6"/>
  <c r="L25" i="6"/>
  <c r="L20" i="6"/>
  <c r="L19" i="6"/>
  <c r="L14" i="6"/>
  <c r="L13" i="6"/>
  <c r="AP13" i="6" s="1"/>
  <c r="H31" i="6"/>
  <c r="H25" i="6"/>
  <c r="H19" i="6"/>
  <c r="AP19" i="6" s="1"/>
  <c r="H13" i="6"/>
  <c r="H14" i="6"/>
  <c r="AP14" i="6" s="1"/>
  <c r="E9" i="6"/>
  <c r="M33" i="6"/>
  <c r="N33" i="6"/>
  <c r="N35" i="6" s="1"/>
  <c r="O33" i="6"/>
  <c r="O35" i="6" s="1"/>
  <c r="P33" i="6"/>
  <c r="S33" i="6"/>
  <c r="T33" i="6"/>
  <c r="U33" i="6"/>
  <c r="U35" i="6" s="1"/>
  <c r="V33" i="6"/>
  <c r="W33" i="6"/>
  <c r="W35" i="6" s="1"/>
  <c r="Z33" i="6"/>
  <c r="Z35" i="6" s="1"/>
  <c r="AA33" i="6"/>
  <c r="AA35" i="6" s="1"/>
  <c r="AB33" i="6"/>
  <c r="AC33" i="6"/>
  <c r="AC35" i="6" s="1"/>
  <c r="AD33" i="6"/>
  <c r="AD35" i="6" s="1"/>
  <c r="AF33" i="6"/>
  <c r="AG33" i="6"/>
  <c r="AH33" i="6"/>
  <c r="AH35" i="6" s="1"/>
  <c r="AI33" i="6"/>
  <c r="AI35" i="6" s="1"/>
  <c r="AJ33" i="6"/>
  <c r="AN33" i="6"/>
  <c r="AO33" i="6" s="1"/>
  <c r="K32" i="6"/>
  <c r="K31" i="6"/>
  <c r="K26" i="6"/>
  <c r="K25" i="6"/>
  <c r="K20" i="6"/>
  <c r="K19" i="6"/>
  <c r="I14" i="6"/>
  <c r="I13" i="6"/>
  <c r="U20" i="7"/>
  <c r="AP31" i="6" l="1"/>
  <c r="I35" i="6"/>
  <c r="AG35" i="6"/>
  <c r="AE20" i="6"/>
  <c r="H16" i="6"/>
  <c r="AP16" i="6" s="1"/>
  <c r="AP25" i="6"/>
  <c r="S35" i="6"/>
  <c r="J35" i="6"/>
  <c r="V35" i="6"/>
  <c r="AJ35" i="6"/>
  <c r="AF35" i="6"/>
  <c r="P35" i="6"/>
  <c r="H26" i="6"/>
  <c r="AP26" i="6" s="1"/>
  <c r="AL35" i="6"/>
  <c r="R35" i="6"/>
  <c r="AK35" i="6"/>
  <c r="AB35" i="6"/>
  <c r="M35" i="6"/>
  <c r="H32" i="6"/>
  <c r="AP32" i="6" s="1"/>
  <c r="AM35" i="6"/>
  <c r="Q35" i="6"/>
  <c r="T35" i="6"/>
  <c r="K35" i="6"/>
  <c r="H33" i="6"/>
  <c r="AP33" i="6" s="1"/>
  <c r="AN35" i="6"/>
  <c r="AO35" i="6" s="1"/>
  <c r="Y33" i="6"/>
  <c r="Y35" i="6" s="1"/>
  <c r="AE33" i="6"/>
  <c r="AE35" i="6" s="1"/>
  <c r="H20" i="6" l="1"/>
  <c r="AP20" i="6" s="1"/>
  <c r="H3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C8" authorId="0" shapeId="0" xr:uid="{00000000-0006-0000-0200-000001000000}">
      <text>
        <r>
          <rPr>
            <b/>
            <sz val="9"/>
            <color indexed="81"/>
            <rFont val="Tahoma"/>
            <family val="2"/>
          </rPr>
          <t>MYRIAM.LEON:</t>
        </r>
        <r>
          <rPr>
            <sz val="9"/>
            <color indexed="81"/>
            <rFont val="Tahoma"/>
            <family val="2"/>
          </rPr>
          <t xml:space="preserve">
Carmenza Giraldo
Jhon Real
</t>
        </r>
      </text>
    </comment>
    <comment ref="C10" authorId="0" shapeId="0" xr:uid="{00000000-0006-0000-0200-000003000000}">
      <text>
        <r>
          <rPr>
            <b/>
            <sz val="9"/>
            <color indexed="81"/>
            <rFont val="Tahoma"/>
            <family val="2"/>
          </rPr>
          <t>MYRIAM.LEON:</t>
        </r>
        <r>
          <rPr>
            <sz val="9"/>
            <color indexed="81"/>
            <rFont val="Tahoma"/>
            <family val="2"/>
          </rPr>
          <t xml:space="preserve">
Gabriel Cardenas
Jhon Real
Gabriel Cardenas
Juan Carlos tribin
Ingrid Sanchez
</t>
        </r>
      </text>
    </comment>
    <comment ref="C12" authorId="0" shapeId="0" xr:uid="{00000000-0006-0000-0200-000004000000}">
      <text>
        <r>
          <rPr>
            <b/>
            <sz val="9"/>
            <color indexed="81"/>
            <rFont val="Tahoma"/>
            <family val="2"/>
          </rPr>
          <t>MYRIAM.LEON:</t>
        </r>
        <r>
          <rPr>
            <sz val="9"/>
            <color indexed="81"/>
            <rFont val="Tahoma"/>
            <family val="2"/>
          </rPr>
          <t xml:space="preserve">
Wilgen Correa
Francisco Diaz</t>
        </r>
      </text>
    </comment>
    <comment ref="C14" authorId="0" shapeId="0" xr:uid="{00000000-0006-0000-0200-00000500000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shapeId="0" xr:uid="{00000000-0006-0000-0200-000006000000}">
      <text>
        <r>
          <rPr>
            <b/>
            <sz val="9"/>
            <color indexed="81"/>
            <rFont val="Tahoma"/>
            <family val="2"/>
          </rPr>
          <t>MYRIAM.LEON:</t>
        </r>
        <r>
          <rPr>
            <sz val="9"/>
            <color indexed="81"/>
            <rFont val="Tahoma"/>
            <family val="2"/>
          </rPr>
          <t xml:space="preserve">
Juan Carlos Tribin</t>
        </r>
      </text>
    </comment>
    <comment ref="C18" authorId="0" shapeId="0" xr:uid="{00000000-0006-0000-0200-00000700000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<sst xmlns="http://schemas.openxmlformats.org/spreadsheetml/2006/main" count="400" uniqueCount="210">
  <si>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</si>
  <si>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</si>
  <si>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</si>
  <si>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</si>
  <si>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</si>
  <si>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</si>
  <si>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</si>
  <si>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</si>
  <si>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</si>
  <si>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</si>
  <si>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</si>
  <si>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</si>
  <si>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</si>
  <si>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</si>
  <si>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</si>
  <si>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</si>
  <si>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</si>
  <si>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</si>
  <si>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</si>
  <si>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</si>
  <si>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</si>
  <si>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</si>
  <si>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</si>
  <si>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</si>
  <si>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</si>
  <si>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</si>
  <si>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</si>
  <si>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</si>
  <si>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</si>
  <si>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</si>
  <si>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</si>
  <si>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</si>
  <si>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</si>
  <si>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</si>
  <si>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</si>
  <si>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</si>
  <si>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</si>
  <si>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</si>
  <si>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</si>
  <si>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</si>
  <si>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</si>
  <si>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</si>
  <si>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</si>
  <si>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</si>
  <si>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</si>
  <si>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</si>
  <si>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</si>
  <si>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</si>
  <si>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</si>
  <si>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</si>
  <si>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</si>
  <si>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</si>
  <si>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</si>
  <si>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</si>
  <si>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</si>
  <si>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</si>
  <si>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</si>
  <si>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</si>
  <si>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</si>
  <si>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</si>
  <si>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</si>
  <si>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</si>
  <si>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</si>
  <si>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</si>
  <si>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</si>
  <si>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</si>
  <si>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</si>
  <si>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</si>
  <si>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</si>
  <si>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</si>
  <si>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</si>
  <si>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</si>
  <si>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</si>
  <si>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</si>
  <si>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</si>
  <si>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</si>
  <si>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</si>
  <si>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</si>
  <si>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</si>
  <si>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</si>
  <si>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</si>
  <si>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</si>
  <si>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</si>
  <si>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</si>
  <si>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</si>
  <si>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</si>
  <si>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</si>
  <si>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</si>
  <si>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</si>
  <si>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</si>
  <si>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</si>
  <si>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</si>
  <si>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</si>
  <si>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</si>
  <si>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</si>
  <si>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</si>
  <si>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</si>
  <si>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</si>
  <si>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</si>
  <si>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</si>
  <si>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</si>
  <si>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</si>
  <si>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</si>
  <si>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</si>
  <si>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</si>
  <si>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</si>
  <si>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</si>
  <si>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</si>
  <si>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</si>
  <si>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</si>
  <si>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</si>
  <si>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</si>
  <si>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</si>
  <si>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</si>
  <si>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</si>
  <si>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</si>
  <si>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</si>
  <si>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</si>
  <si>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</si>
  <si>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</si>
  <si>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</si>
  <si>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</si>
  <si>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</si>
  <si>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</si>
  <si>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</si>
  <si>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</si>
  <si>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</si>
  <si>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</si>
  <si>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</si>
  <si>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</si>
  <si>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</si>
  <si>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</si>
  <si>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 xml:space="preserve">Suma </t>
  </si>
  <si>
    <t>X</t>
  </si>
  <si>
    <t>7 - Gobierno legítimo, fortalecimiento local y eficiencia</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</si>
  <si>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</si>
  <si>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</si>
  <si>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</si>
  <si>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</si>
  <si>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</si>
  <si>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</si>
  <si>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</si>
  <si>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</si>
  <si>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</si>
  <si>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</si>
  <si>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</si>
  <si>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</si>
  <si>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</si>
  <si>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</si>
  <si>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N/A</t>
  </si>
  <si>
    <t>INCREMENTAR EL 30% DE LA INTEGRACIÓN DE LOS SISTEMAS DE INFORMACIÓN</t>
  </si>
  <si>
    <t>Desarrollar la Sistematización  de procedimientos y mecanismos de integración de Sistemas de Información priorizados</t>
  </si>
  <si>
    <t>RENOVAR EL 30%  INFRAESTRUCTURA TECNOLÓGICA Y DE COMUNICACIONES  PRIORIZADA</t>
  </si>
  <si>
    <t>1030 - GESTIÓN EFICIENTE CON EL USO Y APROPIACIÓN DE LAS TIC EN LA SDA</t>
  </si>
  <si>
    <t>Entidad</t>
  </si>
  <si>
    <t xml:space="preserve">DISTRITO CAPITAL </t>
  </si>
  <si>
    <t>TODOS LOS GRUPOS</t>
  </si>
  <si>
    <t>NO IDENTIFICA GRU´POS ETNICOS</t>
  </si>
  <si>
    <r>
      <t>6, DESCRIPCIÓN DE LOS AVANCES Y LOGROS ALCANZADOS 1er</t>
    </r>
    <r>
      <rPr>
        <b/>
        <sz val="12"/>
        <rFont val="Arial"/>
        <family val="2"/>
      </rPr>
      <t xml:space="preserve"> trimestre</t>
    </r>
  </si>
  <si>
    <t>5, PONDERACIÓN HORIZONTAL AÑO: 2018</t>
  </si>
  <si>
    <t>Adoptar, Implementar y Mantener el Modelo de Seguridad y Privacidad de la Información - MSPI</t>
  </si>
  <si>
    <t>Actualizar la infraestructura tecnológica dentro de la Gestión y Gobernanza de los recursos y servicios de TI</t>
  </si>
  <si>
    <t>DISPONER AL 100% LOS MECANISMOS DE TECNOLOGÍAS DE INFORMACIÓN REQUERIDOS POR LA SDA  PARA UNA ADECUADA IMPLEMENTACIÓN DE LAS LEYES 1474 DE 2011 Y 1712 DE 2014.</t>
  </si>
  <si>
    <t>Gestionar y publicar datos en formato abierto en las plataformas Distrital y Nacional,   en cumplimiento de la ley 1712 de 2014</t>
  </si>
  <si>
    <t xml:space="preserve"> Adoptar e Implementar el Plan Estratégico de Tecnologias de Información (PETI) para la SDA de acuerdo al Marco de Referencia de Arquitectura Empresarial - AE</t>
  </si>
  <si>
    <t>Fortalecer y actualizar los sistemas de información  en el desarrollo de nuevas funcionalidades y escalamiento de sus productos</t>
  </si>
  <si>
    <t>Involucrar a la ciudadanía en los espacios de rendición de cuentas
Información pública actualizada para consulta y beneficio de los ciudadanos.</t>
  </si>
  <si>
    <t xml:space="preserve">http://www.ambientebogota.gov.co/web/transparencia/preguntas-y-tematicas-rendicion-de-cuentas-sector-ambiente 
http://www.ambientebogota.gov.co/es/transparencia-y-acceso-a-informacion-publica
</t>
  </si>
  <si>
    <t>SEGUIMIENTO</t>
  </si>
  <si>
    <t>Se desarrolló el formulario WEB para consultar con grupos de interés sobre los temas a tratar durante el espacio principal de rendición de cuentas.
Se publicó toda la información solicitada por las dependencias: relacionada con la ley 1712 de transparencia y acceso a la información 
Se identificaron los datos abiertos para ser publicados en el año 2018 en las plataforma distrital y nacional los cuales se enuncian a continuación: 
• Vallas 
• Estaciones de calidad del aire 
• PM10 
• Ozono 
• Disposición de residuos 
• Estaciones de calidad del agua 
• Humedales 
• Areas protegidas POT 
• Parques Urbanos</t>
  </si>
  <si>
    <t>1030 - “GESTIÓN EFICIENTE CON EL USO Y APROPIACIÓN DE LAS TIC EN LA SDA"</t>
  </si>
  <si>
    <t>185 - Fortalecimiento a la gestión pública efectiva y eficiente</t>
  </si>
  <si>
    <t>N/D</t>
  </si>
  <si>
    <r>
      <t>6, DESCRIPCIÓN DE LOS AVANCES Y LOGROS ALCANZADOS 2o</t>
    </r>
    <r>
      <rPr>
        <b/>
        <sz val="12"/>
        <rFont val="Arial"/>
        <family val="2"/>
      </rPr>
      <t xml:space="preserve"> trimestre</t>
    </r>
  </si>
  <si>
    <t>http://datosabiertos.bogota.gov.co/organization/sda
https://www.datos.gov.co/browse?Informaci%C3%B3n-de-la-Entidad_Nombre-de-la-Entidad=Secretar%C3%ADa+Distrital+de+Ambiente&amp;q=ambiente&amp;sortBy=relevance
 http://ambientebogota.gov.co/web/transparencia/estructura-organica-y-talento-humano
http://ambientebogota.gov.co/web/transparencia/plan-anticorrupcion-y-de-atencion-al-ciudadano
http://www.ambientebogota.gov.co/web/transparencia/informe-de-pqrs
http://190.27.245.106:8080/isolucionsda/PaginaLogin.asp</t>
  </si>
  <si>
    <t xml:space="preserve">Teniendo en cuenta que la entidad debe publicar datos abiertos en las plataformas correspondientes en cumplimiento de la ley 1712 de 2014, la SDA a la fecha identificó los siguientes datos abiertos para ser publicados en el 2018: Registro de Activos de Información
Índice de Información Reservada y Clasificada, Localización del Inventario de Vallas de Bogotá, Estaciones calidad del aire, Temperatura promedio (°C), Precipitación acumulada (mm), PM10 promedio (µg/m3, Ozono promedio (ppb), Áreas Protegidas POT, Corredor Ecológico Ronda, Parques Urbanos. 
De lo anterior se ha gestionado y publicado en la plataforma distrital y nacional los siguientes tres datos en formato abierto:
-Localización del Inventario de Vallas de Bogotá
-Registro de Activos de Información
-Índice de Información Reservada y Clasificada
*Se modificó,  ajustó y se optimizó la sección de estructura orgánica en el módulo de transparencia en el portal web
*Se modificó,  ajustó y se optimizó la sección de plan anticorrupción y de atención al ciudadano en el módulo de transparencia en el portal web
*Se modificó,  ajustó y se optimizó la presentación del "Informe de todas las peticiones, quejas, reclamos, denuncias y solicitudes de acceso a la información recibidas y los tiempos de respuesta, junto con un análisis resumido de este mismo tema en el portal web"
*Se mejoró la presentación de los procesos y procedimientos para la toma de decisiones en las diferentes áreas a través de la Plataforma ISOLUTION
</t>
  </si>
  <si>
    <t xml:space="preserve">Consulta de la Información de la localización del inventario de vallas de Bogotá, registro de activos de información e información clasificada y reservada de la entidad disponible en formato abierto en línea para su uso libre  por parte de la ciudadanía, academia, gremios y demás partes interesadas </t>
  </si>
  <si>
    <r>
      <t>6, DESCRIPCIÓN DE LOS AVANCES Y LOGROS ALCANZADOS 3er</t>
    </r>
    <r>
      <rPr>
        <b/>
        <sz val="12"/>
        <rFont val="Arial"/>
        <family val="2"/>
      </rPr>
      <t xml:space="preserve"> trimestre</t>
    </r>
  </si>
  <si>
    <t>http://datosabiertos.bogota.gov.co/organization/sda
https://www.datos.gov.co/browse?Informaci%C3%B3n-de-la-Entidad_Nombre-de-la-Entidad=Secretar%C3%ADa+Distrital+de+Ambiente&amp;q=ambiente&amp;sortBy=relevance
http://www.ambientebogota.gov.co/web/transparencia/informacion-adicional</t>
  </si>
  <si>
    <t xml:space="preserve">Gestión y publicación en la plataforma Distrital y Nacional de nuevos Datasets (conjunto de datos abiertos): 
      - Ubicación en Áreas Protegidas POT 
      - Localización Parques Ecológicos Distritales 
      - Ubicación Ronda Hidráulica 
      - Delimitación Corredor Ecológico Ronda 
      - Localización de las Estaciones Calidad del Aire en Bogotá
• Actualización en la plataforma Distrital y Nacional del Dataset: Localización del Inventario de Vallas de Bogotá
• Monitoreo en la plataforma Distrital y Nacional de los siguientes datos abiertos: 
-Localización del Inventario de Vallas de Bogotá:                  | Vistas: 204 | Descargas:  23   |
-Registro de Activos de Información:                                      | Vistas: 121 | Descargas: 121  |
-Índice de Información Reservada y Clasificada:                   | Vistas:    62 | Descargas:  5    |
-Ubicación Áreas Protegidas POT:                                         | Vistas:    11 | Descargas:  1    |
-Localización Parques Ecológicos Distritales:                        | Vistas:   24  | Descargas:  1    |
-Ubicación Ronda Hidráulica:                                                  | Vistas:  14   | Descargas:  0   |
-Delimitación Corredor Ecológico Ronda:                               | Vistas:   12  | Descargas:  1   |
-Localización de las Estaciones Calidad del Aire en Bogotá: | Vistas:   0    | Descargas:  0   |
• En cumplimiento del artículo 11 de la Resolución 233 de 2018 de la Secretaría General Alcaldía Mayor de Bogotá, dispuso en su portal WEB de la SDA de una sección, en el módulo de transparencia y acceso a la información con el fin de actuar como repositorio de los documentos relacionados a las acciones de Coordinación que se lleva en la entidad en cumplimiento de la resolución.
•        Se encuentra en etapa de aprobación por las áreas: Proyectos, Financiera y Contractual los pliegos de condiciones para la contratación del diseño e implementación de la Arquitectura de Interoperabilidad para los sistemas de información, gobierno y gestión de datos en el marco de la AE.
</t>
  </si>
  <si>
    <t xml:space="preserve">Proporcionar información a la ciudadanía a través de los datos abiertos publicados por la entidad que permitan, la toma de decisiones que contribuyan a la resolución de problemas reales de Bogotá.
Apoyar la eficacia, eficiencia y efectividad en la consecución de los objetivos del negocio a partir de la adopción de estándares y buenas prácticas que permitan la implementación de un diseño de interoperabilidad y un proceso de gestión de información
</t>
  </si>
  <si>
    <t>11, DESCRIPCIÓN DE LOS AVANCES Y LOGROS ALCANZADOS 4o trimestre</t>
  </si>
  <si>
    <t>7, OBSERVACIONES AVANCE TRIMESTRE 4o DE 2018</t>
  </si>
  <si>
    <t>http://datosabiertos.bogota.gov.co/organization/sda
https://www.datos.gov.co/browse?Informaci%C3%B3n-de-la-Entidad_Nombre-de-la-Entidad=Secretar%C3%ADa+Distrital+de+Ambiente&amp;q=ambiente&amp;sortBy=relevance
http://190.27.245.106/noticias/rssambiente.php
http://ambientebogota.gov.co/web/transparencia/
http://www.ambientebogota.gov.co/anonimos
http://192.168.175.18/portaldeninos/</t>
  </si>
  <si>
    <t xml:space="preserve">http://www.secretariadeambiente.gov.co/visorgeo/#submenu-capas (Temática de Determinantes Ambientales)                                                   http://www.secretariadeambiente.gov.co/mapcache/demo/tms
http://www.secretariadeambiente.gov.co/ms4w/mapserv.exe?map=D://SERVICIOS_GEOGRAFICOS_MAPSERVER//jurisdiccion.map&amp;Service=WFS&amp;Request=GetCapabilities
http://visorgeo.ambientebogota.gov.co/map/?map=/srv/mapfiles/eep_dec190.map&amp;Service=WFS&amp;Request=GetCapabilities
http://www.secretariadeambiente.gov.co/visorgeo/ http://www.secretariadeambiente.gov.co/visorgeo/#submenu-capas https://mail.google.com/mail/u/0/#search/samuel/164047fc776b3fc4 https://mail.google.com/mail/u/0/#search/feria/163ff7e4f94a2332 
(Correo soporte invitación feria FIMA - Participación y Apoyo en Agenda Académica-Feria Internacional del Medio Ambiente-FIMA)(Corferias)  
http://69.175.75.147/ontracksdaPROD/Login.aspx 
</t>
  </si>
  <si>
    <t>http://datosabiertos.bogota.gov.co/organization/sda
https://www.datos.gov.co/browse?Informaci%C3%B3n-de-la-Entidad_Nombre-de-la-Entidad=Secretar%C3%ADa+Distrital+de+Ambiente&amp;q=ambiente&amp;sortBy=relevance
http://190.27.245.106/noticias/rssambiente.php
http://ambientebogota.gov.co/web/transparencia/
                                                                                                                                                                                                                                Consolidado matriz de Activos de Información de la SDA 2018 ( En revisión) - Seguridad de la Información.                                                                                                                                             Instructivo Guía de gestión de TI para el control de Acceso                                                                                                                                                                                                                                Informe del fortalecimiento ( Hardening) en las bases de Datos Oracle de la entidad                                                                                                                                                                                    FORMATO LEVANTAMIENTO DE INFORMACION SIEM QRADAR                                                                                                                                                                                                                                    Gestión de la herramienta SANDBOX                                                                                                                                                                                                                                                                          Reporte de Medición indicadores del SGSI a DIC 2018.
Consulta en el SECOP ii, proceso de interoperabilidad SDA</t>
  </si>
  <si>
    <t>http://datosabiertos.bogota.gov.co/organization/sda
https://www.datos.gov.co/browse?Informaci%C3%B3n-de-la-Entidad_Nombre-de-la-Entidad=Secretar%C3%ADa+Distrital+de+Ambiente&amp;q=ambiente&amp;sortBy=relevance
http://190.27.245.106/noticias/rssambiente.php
http://ambientebogota.gov.co/web/transparencia/
http://www.ambientebogota.gov.co/anonimos
http://192.168.175.18/portaldeninos/                                                                                                                                                                                                                                       Consolidado matriz de Activos de Información de la SDA 2018 ( En revisión) - Seguridad de la Información.                                                                                                                                             Instructivo Guía de gestión de TI para el control de Acceso                                                                                                                                                                                                                                Informe del fortalecimiento ( Hardening) en las bases de Datos Oracle de la entidad                                                                                                                                                                                    FORMATO LEVANTAMIENTO DE INFORMACION SIEM QRADAR                                                                                                                                                                                                                                    Gestión de la herramienta SANDBOX                                                                                                                                                                                                                                                                          Reporte de Medición indicadores del SGSI a DIC 2018.</t>
  </si>
  <si>
    <t>Iniciar con los procesos contractuales al inicio de la vigencia para evitar las  posibles demoras que se presenten en las diferentes estaciones y asi evitar que pasen a reservas en la siguiente vigencia.</t>
  </si>
  <si>
    <t>La meta no llega a un cumplimiento del 100% de acuerdo a lo previsto en la vigencia y presenta retraso: 1). Por procesos que se adelantaron en la meta de inversión de Infraestructura firmadas en el mes de diciembre de 2018 y cuyas entregas de productos se realizarán en el año 2019. 2). Proceso que se adelantó por dos metas de inversión mediante la modalidad de concurso de méritos y que declaró desierto</t>
  </si>
  <si>
    <t xml:space="preserve">Gestión y publicación en la plataforma Distrital y Nacional de nuevos Datasets (conjunto de datos abiertos): 
-	Concentración de Material Particulado Inferior a 10 Micrómetros {PM10} Promedio Mensual por Estación
-	Concentración de Material Particulado Inferior a 2.5 Micrómetros {PM2.5} Promedio Mensual por Estación
RFPP (Ronda Forestal protectora de la Cuenca Alta del Río Bogotá 
	Actualización en la plataforma Distrital y Nacional del Dataset: Localización del Inventario de Vallas de Bogotá
•	Monitoreo enla plataforma Distrital y Nacional de los siguientes datos abiertos: 
•	Localización del Inventario de Vallas de Bogotá:                  | Visitas: 296 | Descargas:  45   |
•	Registro de Activos de Información:                                      | Visitas: 163 | Descargas: 1     |
•	Índice de Información Reservada y Clasificada:                   | Visitas:    93 | Descargas:  7    |
•	Ubicación Áreas Protegidas POT:                                         | Visitas:    29 | Descargas:  8    |
•	Localización Parques Ecológicos Distritales:                        | Visitas:   39  | Descargas:  6    |
•	Ubicación Ronda Hidráulica:                                                  | Visitas:  30   | Descargas:  1   |
•	Delimitación Corredor Ecológico Ronda:                               | Visitas:   46  | Descargas:  4    |
•	Localización de las Estaciones Calidad del Aire en Bogotá: | Visitas:   72    | Descargas: 11 |
•	Concentración de Material Particulado {PM10}:                   | Visitas:  5   | Descargas   1      |
•	Concentración de Material Particulado {PM2.5}:                  | Visitas:  10   | Descargas   0    | 
•	RFPP (Ronda Forestal protectora de la Cuenca Alta del Río Bogotá:                                     | Visitas:  0   | Descargas:  0      |
Se desarrolló RSS (Really Simple Syndication – Generación de un mecanismo de intercambio unidireccional) para la interoperabilidad de noticias entre el portal de la SDA y el nuevo portal de Bogotá en cumplimiento de la Circular 001 de la Oficina consejera de comunicaciones de la Alcaldía Mayor de Bogotá. 
Se publicó la información solicitada por las dependencias: relacionada con la ley 1712 de transparencia y acceso a la información 
Las respuestas a PQRDS anónimas ahora se pueden consultar automáticamente en el portal web de la SDA en la sección de notificaciones.
Se implementó el nuevo portal web de niños y adolescentes de la SDA
</t>
  </si>
  <si>
    <t>Iniciar con los procesos contractuales al inicio de la vigencia para evitar las posibles demoras que se presenten en las diferentes estaciones y así evitar que pasen a reservas en la siguiente vigencia.
En el entendido que la Interoperabilidad es la que determina los lineamientos y recomendaciones para el intercambio eficiente de información entre entidades del Estado, se plantea retomar el proceso para el 2019, conseguir los recursos necesarios y buscar adjudicarlo en el primer trimestre y tenerlo plenamente implementado a finales de año.</t>
  </si>
  <si>
    <t xml:space="preserve">Proporcionar información a la ciudadanía a través de los datos abiertos publicados por la entidad que permitan, la toma de decisiones y reducir el costo total en la atención de las solicitudes de acceso a información pública. Así como, reducir los tiempos de trámites ambientales solicitados por los ciudadanos.
Apoyar la eficacia, eficiencia y efectividad en la consecución de los objetivos estratégicos de la SDA a partir de la adopción de estándares y buenas prácticas que permitan la implementación de un diseño de interoperabilidad y un proceso de gobierno gestión de información.
</t>
  </si>
  <si>
    <r>
      <t xml:space="preserve">•	</t>
    </r>
    <r>
      <rPr>
        <b/>
        <sz val="10"/>
        <color theme="1"/>
        <rFont val="Calibri"/>
        <family val="2"/>
        <scheme val="minor"/>
      </rPr>
      <t>NUEVOS PROCEDIMIENTOS SISTEMATIZADOS EN FOREST</t>
    </r>
    <r>
      <rPr>
        <sz val="10"/>
        <color theme="1"/>
        <rFont val="Calibri"/>
        <family val="2"/>
        <scheme val="minor"/>
      </rPr>
      <t xml:space="preserve">: 1. Programa de Uso racional de Bolsas Plásticas 2. Seguimiento a Fauna 3. Salvaconducto Fauna 4. Evaluación para Certificación en materia de Revisión de gases 
•	</t>
    </r>
    <r>
      <rPr>
        <b/>
        <sz val="10"/>
        <color theme="1"/>
        <rFont val="Calibri"/>
        <family val="2"/>
        <scheme val="minor"/>
      </rPr>
      <t>ACTUALIZACIÓN DE PROCEDIMIENTOS</t>
    </r>
    <r>
      <rPr>
        <sz val="10"/>
        <color theme="1"/>
        <rFont val="Calibri"/>
        <family val="2"/>
        <scheme val="minor"/>
      </rPr>
      <t xml:space="preserve">: 1. Procedimiento Plan de Contingencia Ambiental 2. Control y seguimiento obras públicas y privadas 3. Salvoconducto Flora 4. Residuos Hospitalarios (mejoramiento de la interfaz, de la estructura y el contenido) 5. Modificación Proceso Sancionatorio 6. Control al tráfico de flora 7. Determinantes Ambientales para Compatibilidad de Uso de Vivienda en Suelo RestringidoX 
•	</t>
    </r>
    <r>
      <rPr>
        <b/>
        <sz val="10"/>
        <color theme="1"/>
        <rFont val="Calibri"/>
        <family val="2"/>
        <scheme val="minor"/>
      </rPr>
      <t>NUEVOS TRAMITES EN LINEA</t>
    </r>
    <r>
      <rPr>
        <sz val="10"/>
        <color theme="1"/>
        <rFont val="Calibri"/>
        <family val="2"/>
        <scheme val="minor"/>
      </rPr>
      <t xml:space="preserve"> 1. Programa de Uso racional de Bolsas Plásticas 2. Residuos Hospitalarios 3. Evaluación para Certificación en materia de Revisión de gases 4. Determinantes Ambientales para Compatibilidad de Uso de Vivienda en Suelo Restringido 
•	</t>
    </r>
    <r>
      <rPr>
        <b/>
        <sz val="10"/>
        <color theme="1"/>
        <rFont val="Calibri"/>
        <family val="2"/>
        <scheme val="minor"/>
      </rPr>
      <t>VISOR GEOGRAFICO AMBIENTAL</t>
    </r>
    <r>
      <rPr>
        <sz val="10"/>
        <color theme="1"/>
        <rFont val="Calibri"/>
        <family val="2"/>
        <scheme val="minor"/>
      </rPr>
      <t xml:space="preserve"> Desarrollos de los módulos de humedales que se integra en el sitio Web de humedales con interacción de vistas 360° para el usuario. Desarrollo e integración de capas por indicador ambiental en el sitio Web del Observatorio Ambiental de Bogotá (OAB) Desarrollo del módulo de Planes Institucionales de Gestión Ambiental (PIGA). Actualización y mejoramiento de despliegue del módulo de Atención de Emergencia ambientales (PIRE) Mejoramiento y actualización de la generación de reportes de Determinantes Ambientales Desarrollo y migración de la versión 2.0 del VGA con interfaz adaptable a dispositivos móviles, integración de indicadores de calidad del aire IBOCA 
•	</t>
    </r>
    <r>
      <rPr>
        <b/>
        <sz val="10"/>
        <color theme="1"/>
        <rFont val="Calibri"/>
        <family val="2"/>
        <scheme val="minor"/>
      </rPr>
      <t>SISTEMA DE INFORMACION GEOGRAFICA</t>
    </r>
    <r>
      <rPr>
        <sz val="10"/>
        <color theme="1"/>
        <rFont val="Calibri"/>
        <family val="2"/>
        <scheme val="minor"/>
      </rPr>
      <t xml:space="preserve"> Consolidación y publicación de la capa de Retamo Espinoso de la zona de cerros orientales de Bogotá y Permiso de Ocupación de Cauce sobre cuerpos de agua en Distrito Capital, Cargue de la capa de Determinantes Ambientales, que permite la consulta de información ambiental a nivel local, regional y nacional, Actualización de la capa de vulnerabilidad al cambio climático. Realización de acuerdos institucionales para la consulta y consumo de los servicios geográficos generados por la SDA en la Infraestructura de Datos Espaciales para el Distrito Capital – IDECA en el Portal de Mapas Bogotá. 
•	</t>
    </r>
    <r>
      <rPr>
        <b/>
        <sz val="10"/>
        <color theme="1"/>
        <rFont val="Calibri"/>
        <family val="2"/>
        <scheme val="minor"/>
      </rPr>
      <t>SISTEMA DE INFORMACION ONTRACK</t>
    </r>
    <r>
      <rPr>
        <sz val="10"/>
        <color theme="1"/>
        <rFont val="Calibri"/>
        <family val="2"/>
        <scheme val="minor"/>
      </rPr>
      <t xml:space="preserve"> Se realizan ajustes y nuevos desarrollos a los requerimientos de usuario para apoyo de las visitas técnicas para los grupos RUIDO, LLANTAS, RCD, así como su parametrización e integración con el sistema de información Forest que permita la conceptualización y análisis técnico. </t>
    </r>
  </si>
  <si>
    <t xml:space="preserve">*Contar con una base de conocimiento (FAQ - Frequently Asked Questions) sobre preguntas frecuentes para la solución de sus incidencias.  
*Incrementar la exposición de la información geográfica en la solución informática VISOR GEO.
*Mediante la Publicación de los servicios geográficos elaborados por la SDA se incrementa el acceso y uso a la información utilizando como medio la Infraestructura de Datos Espaciales para el Distrito Capital 
*Racionalización en el uso papel con la generación electrónica de documentos mediante el incremento en las automatizaciones de los procedimientos de la entidad.
*Publicar de manera electrónica las visitas técnicas, con apoyo multimedial de las actividades realizadas, a los procesos de control ambiental para el seguimiento de los conceptos técnicos.
</t>
  </si>
  <si>
    <t>•NUEVOS PROCEDIMIENTOS SISTEMATIZADOS EN FOREST: 1. Programa de Uso racional de Bolsas Plásticas 2. Seguimiento a Fauna 3. Salvaconducto Fauna 4. Evaluación para Certificación en materia de Revisión de gases 
•ACTUALIZACIÓN DE PROCEDIMIENTOS: 1. Procedimiento Plan de Contingencia Ambiental 2. Control y seguimiento obras públicas y privadas 3. Salvoconducto Flora 4. Residuos Hospitalarios (mejoramiento de la interfaz, de la estructura y el contenido) 5. Modificación Proceso Sancionatorio 6. Control al tráfico de flora 7. Determinantes Ambientales para Compatibilidad de Uso de Vivienda en Suelo RestringidoX 
•NUEVOS TRAMITES EN LINEA 1. Programa de Uso racional de Bolsas Plásticas 2. Residuos Hospitalarios 3. Evaluación para Certificación en materia de Revisión de gases 4. Determinantes Ambientales para Compatibilidad de Uso de Vivienda en Suelo Restringido 
•VISOR GEOGRAFICO AMBIENTAL Desarrollos de los módulos de humedales que se integra en el sitio Web de humedales con interacción de vistas 360°. Desarrollo e integración de capas por indicador ambiental en el sitio Web del Observatorio Ambiental de Bogotá (OAB) Desarrollo del módulo de Planes Institucionales de Gestión Ambiental (PIGA). Actualización y mejoramiento de despliegue del módulo de Atención de Emergencia ambientales (PIRE) Mejoramiento y actualización de la generación de reportes de Determinantes Ambientales Desarrollo y migración de la versión 2.0 del VGA con interfaz adaptable a dispositivos móviles, integración de indicadores de calidad del aire IBOCA 
•SISTEMA DE INFORMACION GEOGRAFICA Consolidación y publicación de la capa de Retamo Espinoso de la zona de cerros orientales de Bogotá y Permiso de Ocupación de Cauce sobre cuerpos de agua en Distrito Capital, Cargue de la capa de Determinantes Ambientales, que permite la consulta de información ambiental a nivel local, regional y nacional, Actualización de la capa de vulnerabilidad al cambio climático. Realización de acuerdos institucionales para la consulta y consumo de los servicios geográficos generados por la SDA en la Infraestructura de Datos Espaciales para el Distrito Capital – IDECA en el Portal de Mapas Bogotá. 
•SISTEMA DE INFORMACION STORM Realización de modificaciones a 18 formularios de la Gestión Ambiental Institucional como parte de la mejora continua. 
•SISTEMA DE INFORMACION ONTRACK Se realizan ajustes y nuevos desarrollos para apoyo de las visitas técnicas para los grupos RUIDO, LLANTAS, RCD, así como su parametrización e integración con el sistema de información Forest que permita la conceptualización y análisis técnico.</t>
  </si>
  <si>
    <t xml:space="preserve">NUEVAS FUNCIONALIDADES EN EL SISTEMA FOREST, relacionados con:
* GESTIÓN DE EXPEDIENTES 
Se revisaron, validaron y ajustaron los procesos de gestión de archivos y expedientes que hacen parte del sistema FOREST, en lo concerniente:
1. Gestionar la creación de expedientes administrativos, 2. Entrega de expedientes y anexos al archivo, 3. Parametrización del archivo, 4. Préstamo de expedientes o carpetas físicas, 5. Préstamo de anexos, 6. Renovación y devolución de préstamos, 7. Préstamo de expedientes electrónicos, 8. Cronograma de Transferencias primarias (8.1 Transferencias primarias, 8.2 Ubicación física de expedientes, 8.3 Generar referencias cruzadas y 8.4 Índice electrónico
Así mismo. las actividades de PROCEDIMIENTOS PARA LA GESTIÓN Y APLICACIÓN DE LAS TABLAS DE RETENCIÓN DOCUMENTAL 
Los temas de: 
Reclasificar TRD, Aplicación de TRD y Transferencias Secundarias 
SIPSE: Se implementó el paso de verificaciones en las estaciones de contractual y proyectos para que estos aprueben los documentos y los formatos correctos dentro del proceso y tramite de generación de contratos. Se realizaron controles a nivel de reporte para  el cruce de información entre la aplicación SIPSE y PREDIS o SEGPLAN o PAA y verificar su consistencia en cada sistemas.
</t>
  </si>
  <si>
    <t xml:space="preserve">Se Consolido el inventario de Activos de Información de la SDA 
- Ejecución del plan de seguridad de la información de la SDA se realizó un fortalecimiento (Hardening) en las bases de Datos Oracle de la entidad.
- Se envía la medición de los objetivos y desempeño de la seguridad de la información respecto a cada indicador mapeado del SGSI. 
- Se hizo campaña de sensibilización para los usuarios internos acerca de establecer la práctica de cómo mejorar la seguridad de su información, actividades Finales del Plan de Sensibilización SGSI 2018 DEL MSPI. Reporte de Medición indicadores del SGSI a DIC 2018. 
- P1. Definición, Actualización y Seguimiento a la estrategia de TI para la SDA: Ajustes en la formulación de la documentación del PETI, en los proyectos, sus fases y costos.
- P2. Definición e implementación del proceso formal de arquitectura empresarial para la SDA: Se estableció la formulación para los procedimientos de Arquitectura Empresarial-AE, a través de los dominios de información, Sistemas de Información, y Servicios Tecnológicos. 
- P3 Definición, actualización e implementación de procedimientos de TI basados en las mejores prácticas de ITIL: Se formalizaron ante el SIG los procedimientos para la Gestión de Incidentes de TI, y Gestión de requerimientos de TI. Se implementó en la mesa de servicios Aranda, la Gestión de Incidentes y Requerimientos, y el procedimiento de Uso y Apropiación. 
- P13 Análisis, Diseño e Implementación de un plan de Capacidad: Se realizó la adquisición y Renovación de buzones de correo electrónico. 
- P 14 Análisis, Diseño e Implementación de un plan de Mantenimiento consolidado de la infraestructura tecnológica que soporta la SDA. Se realizaron las inversiones para dar continuidad a las labores operativas de TI, vinculadas a los siguientes aspectos: soporte técnico, mantenimiento, actualización y licenciamiento de la plataforma Oracle Database Appliance X5-2,  soporte y actualización de la Red Inalámbrica y la plataforma NAGIOS ENTERPRISE XI. </t>
  </si>
  <si>
    <t>Se realizó concurso de méritos SDA-CM-058-2018, con el objeto de “ diseñar e implementar la arquitectura de interoperabilidad para los sistemas de información, gobierno y gestión de datos para la SDA en el marco de la arquitectura empresarial, así como, desarrollar y poner en operación el caso de negocio que genere un instrumento de control y seguimiento para la gestión integral de RCD y llantas usadas en el D.C.” donde participaron las empresas, Bisa, UT MyQ- Digital-Ware, Sauco, Unión Temporal - Gestión de Llantas Usadas y la UT SDA Interoperabilidad, dando consecuencia a la declaración de desierto del proceso. Este proceso se adelanto por dos metas de inversión “Incrementar  50% en la aplicación estándares y buenas prácticas para el manejo de información priorizados” y “Disponer al 100% los mecanismos de tecnologías de información requeridos por la SDA  para una adecuada implementación de las leyes 1474 de 2011 y 1712 de 2014” por lo cual las dos metas presentan retraso.</t>
  </si>
  <si>
    <t>Proporcionar información a la ciudadanía a través de los datos abiertos publicados por la entidad que permitan, la toma de decisiones y reducir el costo total en la atención de las solicitudes de acceso a información pública. Así como, reducir el tiempo y trabajo del personal en el procesamiento manual de la información de cada solicitud de los ciudadanos.
Apoyar la eficacia, eficiencia y efectividad en la consecución de los objetivos estratégicos de TI a partir de la adopción de estándares y buenas prácticas que permitan la implementación de un diseño de interoperabilidad y un proceso de gobierno gestión de información.</t>
  </si>
  <si>
    <t>En el entendido que la Interoperabilidad es la que determina los lineamientos y recomendaciones para el intercambio eficiente de información entre entidades del Estado, se plantea retomar el proceso para el 2019, conseguir los recursos necesarios y buscar adjudicarlo en el primer trimestre y tenerlo plenamente implementado a finales de año.</t>
  </si>
  <si>
    <t>•	Se Consolido el inventario de Activos de Información de la SDA generando algunas acciones de corrección,
•	Siguiendo con la ejecución del plan de seguridad de la información de la SDA se realizó un fortalecimiento (Hardening) en las bases de Datos Oracle de la entidad. 
•	De acuerdo con el desarrollo de despliegue de la Herramienta SIEM en la SDA se realizó una Mesa de Trabajo para ajustes al Planeación del proyecto, cronograma y requerimientos. 
•	Se envía la medición de los objetivos y desempeño de la seguridad de la información respecto a cada indicador mapeado del SGSI.  
•	Se hizo campaña de sensibilización para los usuarios internos acerca de establecer la práctica de cómo mejorar la seguridad de su información, actividades Finales del Plan de Sensibilización SGSI 2018 DEL MSPI.
•	Se realizaron Validación y aprobación por parte de la Mesa Técnica de Seguridad de la Información de la SDA para el Proceso # 49 “ADQUIRIR EL SOFTWARE QUE LLEVA EL REGISTRO Y CONTROL DE MANTENIMIENTOS A LAS ESTACIONES DE CALIDAD DEL AIRE Y METEOROLOGÍA DE LA RMCAB”.</t>
  </si>
  <si>
    <t xml:space="preserve"> •P1. Definición, Actualización y Seguimiento a la estrategia de TI para la SDA: Ajustes en la formulación de la documentación del PETI, en los proyectos, sus fases y costos. 
•P2. Definición e implementación del proceso formal de arquitectura empresarial para la SDA: Se estableció la formulación para los procedimientos de Arquitectura Empresarial-AE, a través de los dominios de información, Sistemas de Información, y Servicios Tecnológicos. 
•P3 Definición, actualización e implementación de procedimientos de TI basados en las mejores prácticas de ITIL: Se formalizaron ante el SIG los procedimientos para la Gestión de Incidentes de TI, y Gestión de requerimientos de TI. Se implementó en la mesa de servicios Aranda, la Gestión de Incidentes y Requerimientos, y el procedimiento de Uso y Apropiación. 
•P13 Análisis, Diseño e Implementación de un plan de Capacidad: Se realizó la adquisición y Renovación de buzones de correo electrónico. 
•P 14 Análisis, Diseño e Implementación de un plan de Mantenimiento consolidado de la infraestructura tecnológica que soporta la SDA. Se realizaron las inversiones para dar continuidad a las labores operativas de TI, vinculadas a los siguientes aspectos: soporte técnico, mantenimiento, actualización y licenciamiento de la plataforma Oracle Database Appliance X5-2,  soporte y actualización de la Red Inalámbrica y la plataforma NAGIOS ENTERPRISE XI. 
•P18. El Modelo de seguridad y privacidad de la información alcanzo un 77% de avance en su implementación de acuerdo con la herramienta de diagnóstico del MSPI dada por el MINITIC. Se implementaron los controles priorizados del anexo A de la ISO 27001: 2013 para el 2018 para lo cual se adquirió una herramienta TIPO Security Information and Event Management.-SIEM , por medio de un contrato que se encuentra en proceso de ejecución. 
•P24. Diseño e implementación del modelo de gestión documental: se realizó la contratación para mantener los servicios de Soporte Técnico, Mantenimiento y Actualización de los Sistemas de Información SIA, Storm, Procesos y Documentos Forest© a través del contrato SDA-CD-2018-1477 el cual se encuentra en su proceso de terminación y para el Sistema de Información para el recaudo de visitas técnicas Ontrack a través de contrato 20181243 el cual también se encuentra en ejecución.</t>
  </si>
  <si>
    <t>Gestión y publicación en la plataforma Distrital y Nacional de nuevos Datasets (conjunto de datos abiertos): 
      - Concentración de Material Particulado Inferior a 10 Micrómetros {PM10} Promedio Mensual por Estación
      - Concentración de Material Particulado Inferior a 2.5 Micrómetros {PM2.5} Promedio Mensual por Estación
      -  RFPP Cuenca Alta del Río Bogotá
• Actualización en la plataforma Distrital y Nacional del Dataset: Localización del Inventario de Vallas de Bogotá
• Monitoreo en la plataforma Distrital y Nacional de los siguientes datos abiertos: 
-Localización del Inventario de Vallas de Bogotá:                  | Visitas: 296 | Descargas:  45   |
-Registro de Activos de Información:                                      | Visitas: 163 | Descargas: 1     |
-Índice de Información Reservada y Clasificada:                   | Visitas:    93 | Descargas:  7    |
-Ubicación Áreas Protegidas POT:                                         | Visitas:    29 | Descargas:  8    |
-Localización Parques Ecológicos Distritales:                        | Visitas:   39  | Descargas:  6    |
-Ubicación Ronda Hidráulica:                                                  | Visitas:  30   | Descargas:  1   |
-Delimitación Corredor Ecológico Ronda:                               | Visitas:   46  | Descargas:  4    |
-Localización de las Estaciones Calidad del Aire en Bogotá: | Visitas:   72    | Descargas: 11 |
- Concentración de Material Particulado {PM10}:                   | Visitas:  5   | Descargas   1      |
- Concentración de Material Particulado {PM2.5}:                  | Visitas:  10   | Descargas   0    | 
-  RFPP Cuenca Alta del Río Bogotá:                                     | Visitas:  0   | Descargas:  0      | 
Se publicaron cuatro (4) informes de asignación y seguimiento a las solicitudes de acceso a la información enviados por el grupo de Atención al Ciudadano – Peticiones, quejas, reclamos y solicitudes de la Subsecretaría General y de Control Disciplinario de la SDA, cargados en el botón de transparencia y acceso a la información pública, componente: Instrumentos de gestión de información pública, ítem 9. Informe de PQRS. Se ha mantenido la página web con la publicación de la información con diferentes mecanismos de accesibilidad en el portal web para facilitar una mayor inclusión de personas, con diferentes mecanismos diferenciales de accesibilidad, como contenido no textual, Información y relaciones, sugerencia significativa, uso de color, teclado, Sin trampas para el foco del teclado.</t>
  </si>
  <si>
    <t>Se adelantó el concurso de méritos SDA-CM-058-2018, con el objeto de “diseñar e implementar la arquitectura de interoperabilidad para los sistemas de información, gobierno y gestión de datos para la SDA en el marco de la arquitectura empresarial, así como, desarrollar y poner en operación el caso de negocio que genere un instrumento de control y seguimiento para la gestión integral de RCD y llantas usadas en el D.C.” donde participaron las empresas, Bisa, UT MyQ- Digital-Ware, Sauco, Unión Temporal - Gestión de Llantas Usadas y la  UT SDA Interoperabilidad, y fue declarado desierto. Este proceso se adelantó por dos metas de inversión “Incrementar 50% en la aplicación estándares y buenas prácticas para el manejo de información priorizados” y “Disponer al 100% los mecanismos de tecnologías de información requeridos por la SDA para una adecuada implementación de las leyes 1474 de 2011 y 1712 de 2014” por lo cual las dos metas presentan retraso</t>
  </si>
  <si>
    <t xml:space="preserve">Brindar servicios en línea a los ciudadanos, empresas y otras entidades mediante una sola ventana de atención o un solo punto de contacto, agilizar trámites, permitir el acceso a la información más fácil y menos dispendioso mediante el fortalecimiento de los mecanismos y arquitectura de interoperabilidad que se funde en la SDA, buscando una mayor participación de los usuarios con apoyo de las TI, consolidando un Estado transparente y coordinado, además de promover la confianza del ciudadano en el uso de TI del Estado, es decir, es la forma de ahorrarle a la gente los desplazamientos de un lugar a otro a la hora de realizar un trámite y de hacer el proceso menos engorroso </t>
  </si>
  <si>
    <t xml:space="preserve">•Se renovó y actualizó la Licencia de Nagios Enterprise XI, se mejoró el seguimiento, monitoreo y control de los servicios de TI que se encuentran en operación dentro de la Entidad 
• Se adquirió el servicio de conectividad conforme  a la demanda de requerimientos por parte de usuarios internos y externos, que permitió la implementación de soluciones informáticas fortaleciendo los servicios del portal web.
• Se centralizó la administración de los servidores alojados en el DATACENTER de la sede principal de la Secretaría Distrital de Ambiente mediante herramientas de monitoreo de conectividad.
</t>
  </si>
  <si>
    <t>En el mes de diciembre se adelantaron los procesos 1. Security Information and Event Management-Siem para salvaguardar y monitorear los eventos de los diferentes servicios tecnológicos, y, 2. soporte y mantenimiento avanzado del servidor ORACLE DATABASE APPLIANCE X5-2, instalación y configuración de la actualización de: FIRMWARE, sistema operativo, máquinas virtuales y software ORACLE instalado en el ODA de la SDA.  Estos procesos se adjudicaron en diciembre del 2018, sin embargo los productos se materializaran en la vigencia 2019.  Lo anterior genera un retraso en la ejecución de la meta.</t>
  </si>
  <si>
    <t>•Se renovó y actualizó la Licencia de Nagios Enterprise XI, se mejoró el seguimiento, monitoreo y control de los servicios de TI que se encuentran en operación dentro de la Entidad 
• Se adquirió el servicio de conectividad conforme  a la demanda de requerimientos por parte de usuarios internos y externos, que permitió la implementación de soluciones informáticas fortaleciendo los servicios del portal web.
• Se centralizó la administración de los servidores alojados en el DATACENTER de la sede principal de la Secretaría Distrital de Ambiente mediante herramientas de monitoreo de conectividad.
•Se adjudico el proceso SDA-SECOPII-0382018 que tiene por objeto ADQUIRIR, CONFIGURAR Y PONER EN FUNCIONAMIENTO UNA PLATAFORMA TIPO SECURITY INFORMATION AND EVENT MANAGEMENT SIEM (SEGURIDAD DE LA INFORMACIÓN Y GESTIÓN DE EVENTOS), PARA SALVAGUARDAR Y MONITOREAR LOS EVENTOS DE LOS DIFERENTES SERVICIOS TECNOLÓGICOS. Sus productos se materializaran en el 2019.
• Se adjudico el proceso  SDA-SECOPII-892018 para el soporte y mantenimiento avanzado del servidor ORACLE DATABASE APPLIANCE X5-2, instalación y configuración de la actualización de: FIRMWARE, sistema operativo, máquinas virtuales y software ORACLE instalado en el ODA de la SDA. Sus productos se materializaran en el 2019.</t>
  </si>
  <si>
    <t xml:space="preserve">Mejoramiento en la calidad de los servicios de TI que se tienen en producción tanto en el datacenter de la ETB, así como en la sede principal de la SDA.
- Brindar Continuidad a la infraestructura de TI y su conectividad mediante el soporte actualización y mantenimiento de los componentes de Hardware, software y firmware que hacen parte de los activos de TI de la SDA. </t>
  </si>
  <si>
    <r>
      <t>6, DESCRIPCIÓN DE LOS AVANCES Y LOGROS ALCANZADOS 4o</t>
    </r>
    <r>
      <rPr>
        <b/>
        <sz val="12"/>
        <rFont val="Arial"/>
        <family val="2"/>
      </rPr>
      <t xml:space="preserve"> trimestre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</si>
</sst>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0\ _€_-;\-* #,##0.0\ _€_-;_-* &quot;-&quot;??\ _€_-;_-@_-"/>
    <numFmt numFmtId="176" formatCode="_(* #,##0_);_(* \(#,##0\);_(* &quot;-&quot;??_);_(@_)"/>
    <numFmt numFmtId="177" formatCode="_(* #,##0_);_(* \(#,##0\);_(* &quot;-&quot;_);_(@_)"/>
    <numFmt numFmtId="178" formatCode="_(&quot;$&quot;\ * #,##0_);_(&quot;$&quot;\ * \(#,##0\);_(&quot;$&quot;\ * &quot;-&quot;_);_(@_)"/>
  </numFmts>
  <fonts count="5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8"/>
      <color theme="1"/>
      <name val="Arial"/>
      <family val="2"/>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sz val="9"/>
      <color indexed="81"/>
      <name val="Tahoma"/>
      <family val="2"/>
    </font>
    <font>
      <b/>
      <sz val="9"/>
      <color theme="1"/>
      <name val="Arial"/>
      <family val="2"/>
    </font>
    <font>
      <sz val="11"/>
      <color rgb="FF000000"/>
      <name val="Arial"/>
      <family val="2"/>
    </font>
    <font>
      <b/>
      <sz val="10"/>
      <color theme="1"/>
      <name val="Calibri"/>
      <family val="2"/>
      <scheme val="minor"/>
    </font>
    <font>
      <sz val="10"/>
      <color rgb="FF000000"/>
      <name val="Calibri"/>
      <family val="2"/>
    </font>
    <font>
      <sz val="11"/>
      <name val="Calibri"/>
      <family val="2"/>
    </font>
    <font>
      <sz val="8"/>
      <color rgb="FF000000"/>
      <name val="Arial"/>
      <family val="2"/>
    </font>
    <font>
      <sz val="11"/>
      <color theme="1"/>
      <name val="Arial"/>
      <family val="2"/>
    </font>
    <font>
      <sz val="10"/>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9CD35F"/>
        <bgColor indexed="64"/>
      </patternFill>
    </fill>
    <fill>
      <patternFill patternType="solid">
        <fgColor theme="4" tint="0.79998168889431442"/>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medium">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indexed="64"/>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2">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4"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4"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165" fontId="24" fillId="0" borderId="0" applyFont="0" applyFill="0" applyBorder="0" applyAlignment="0" applyProtection="0"/>
    <xf numFmtId="41" fontId="2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52" fillId="0" borderId="0" applyFont="0" applyFill="0" applyBorder="0" applyAlignment="0" applyProtection="0"/>
    <xf numFmtId="0" fontId="52" fillId="0" borderId="0"/>
    <xf numFmtId="9" fontId="1" fillId="0" borderId="0" applyFont="0" applyFill="0" applyBorder="0" applyAlignment="0" applyProtection="0"/>
    <xf numFmtId="9" fontId="24" fillId="0" borderId="0" applyFont="0" applyFill="0" applyBorder="0" applyAlignment="0" applyProtection="0"/>
  </cellStyleXfs>
  <cellXfs count="518">
    <xf numFmtId="0" fontId="0" fillId="0" borderId="0" xfId="0"/>
    <xf numFmtId="0" fontId="0" fillId="0" borderId="0" xfId="0" applyFill="1"/>
    <xf numFmtId="0" fontId="5" fillId="0" borderId="0" xfId="15"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2" fillId="0" borderId="0" xfId="15" applyFont="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2" fillId="2" borderId="0" xfId="15" applyFont="1" applyFill="1" applyAlignment="1">
      <alignment vertical="center"/>
    </xf>
    <xf numFmtId="0" fontId="12" fillId="0" borderId="0" xfId="15" applyFont="1" applyAlignment="1">
      <alignment vertical="center"/>
    </xf>
    <xf numFmtId="0" fontId="26" fillId="3"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10" fontId="27" fillId="3" borderId="0" xfId="15" applyNumberFormat="1" applyFont="1" applyFill="1" applyBorder="1" applyAlignment="1">
      <alignment horizontal="center"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5" applyFill="1" applyAlignment="1">
      <alignment horizontal="left" vertical="center"/>
    </xf>
    <xf numFmtId="0" fontId="26" fillId="3" borderId="0" xfId="0" applyFont="1" applyFill="1" applyBorder="1" applyAlignment="1">
      <alignment horizontal="left" vertical="center" wrapText="1"/>
    </xf>
    <xf numFmtId="0" fontId="4" fillId="2" borderId="0" xfId="15" applyFill="1" applyAlignment="1">
      <alignment horizontal="left" vertical="center"/>
    </xf>
    <xf numFmtId="0" fontId="4" fillId="0" borderId="0" xfId="15" applyAlignment="1">
      <alignment horizontal="left" vertical="center"/>
    </xf>
    <xf numFmtId="0" fontId="12"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19" fillId="3" borderId="1" xfId="0" applyFont="1" applyFill="1" applyBorder="1" applyAlignment="1">
      <alignment horizontal="right" vertical="center"/>
    </xf>
    <xf numFmtId="3" fontId="18" fillId="3" borderId="1" xfId="9" applyNumberFormat="1" applyFont="1" applyFill="1" applyBorder="1" applyAlignment="1">
      <alignment horizontal="center" vertical="center" wrapText="1"/>
    </xf>
    <xf numFmtId="3" fontId="18" fillId="3" borderId="5" xfId="9" applyNumberFormat="1" applyFont="1" applyFill="1" applyBorder="1" applyAlignment="1">
      <alignment horizontal="center" vertical="center" wrapText="1"/>
    </xf>
    <xf numFmtId="0" fontId="2" fillId="4" borderId="1" xfId="15" applyFont="1" applyFill="1" applyBorder="1" applyAlignment="1">
      <alignment horizontal="left" vertical="center" wrapText="1"/>
    </xf>
    <xf numFmtId="0" fontId="0" fillId="0" borderId="30" xfId="0" applyFill="1" applyBorder="1"/>
    <xf numFmtId="0" fontId="34" fillId="0" borderId="0" xfId="0" applyFont="1" applyFill="1" applyAlignment="1">
      <alignment horizontal="center" vertical="center"/>
    </xf>
    <xf numFmtId="0" fontId="5" fillId="3" borderId="0" xfId="0" applyFont="1" applyFill="1" applyBorder="1" applyAlignment="1">
      <alignment horizontal="center" vertical="center" wrapText="1"/>
    </xf>
    <xf numFmtId="0" fontId="35" fillId="3" borderId="28" xfId="0" applyFont="1" applyFill="1" applyBorder="1"/>
    <xf numFmtId="0" fontId="35" fillId="3" borderId="0" xfId="0" applyFont="1" applyFill="1" applyBorder="1"/>
    <xf numFmtId="0" fontId="35" fillId="3" borderId="0" xfId="0" applyFont="1" applyFill="1" applyBorder="1" applyAlignment="1">
      <alignment horizontal="center"/>
    </xf>
    <xf numFmtId="0" fontId="35" fillId="3" borderId="29" xfId="0" applyFont="1" applyFill="1" applyBorder="1"/>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7" fillId="0" borderId="14" xfId="0" applyFont="1" applyBorder="1" applyAlignment="1">
      <alignment horizontal="center" vertical="center"/>
    </xf>
    <xf numFmtId="0" fontId="7" fillId="0" borderId="24" xfId="0" applyFont="1" applyBorder="1" applyAlignment="1">
      <alignment horizontal="justify" vertical="center" wrapText="1"/>
    </xf>
    <xf numFmtId="0" fontId="2" fillId="4" borderId="4" xfId="15" applyFont="1" applyFill="1" applyBorder="1" applyAlignment="1">
      <alignment horizontal="left" vertical="center" wrapText="1"/>
    </xf>
    <xf numFmtId="0" fontId="15" fillId="4" borderId="4" xfId="15" applyFont="1" applyFill="1" applyBorder="1" applyAlignment="1">
      <alignment horizontal="center" vertical="center" textRotation="180" wrapText="1"/>
    </xf>
    <xf numFmtId="10" fontId="4" fillId="4" borderId="4" xfId="15" applyNumberFormat="1" applyFont="1" applyFill="1" applyBorder="1" applyAlignment="1">
      <alignment horizontal="center" vertical="center" wrapText="1"/>
    </xf>
    <xf numFmtId="0" fontId="2" fillId="4" borderId="4" xfId="15"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36" fillId="3" borderId="0" xfId="15" applyFont="1" applyFill="1" applyBorder="1" applyProtection="1">
      <protection locked="0"/>
    </xf>
    <xf numFmtId="0" fontId="0" fillId="3" borderId="0" xfId="0" applyFill="1" applyBorder="1"/>
    <xf numFmtId="0" fontId="37" fillId="3" borderId="0" xfId="15" applyFont="1" applyFill="1" applyBorder="1" applyAlignment="1" applyProtection="1">
      <alignment horizontal="center"/>
      <protection locked="0"/>
    </xf>
    <xf numFmtId="0" fontId="38" fillId="3" borderId="0" xfId="15" applyFont="1" applyFill="1" applyBorder="1" applyProtection="1">
      <protection locked="0"/>
    </xf>
    <xf numFmtId="0" fontId="36" fillId="3" borderId="0" xfId="15" applyFont="1" applyFill="1" applyBorder="1" applyAlignment="1" applyProtection="1">
      <alignment horizontal="center"/>
      <protection locked="0"/>
    </xf>
    <xf numFmtId="0" fontId="21" fillId="5" borderId="4" xfId="18" applyFont="1" applyFill="1" applyBorder="1" applyAlignment="1">
      <alignment horizontal="left" vertical="center" wrapText="1"/>
    </xf>
    <xf numFmtId="0" fontId="21" fillId="5" borderId="1" xfId="18" applyFont="1" applyFill="1" applyBorder="1" applyAlignment="1">
      <alignment horizontal="left" vertical="center" wrapText="1"/>
    </xf>
    <xf numFmtId="0" fontId="21" fillId="5" borderId="5" xfId="18" applyFont="1" applyFill="1" applyBorder="1" applyAlignment="1">
      <alignment horizontal="left" vertical="center" wrapText="1"/>
    </xf>
    <xf numFmtId="170" fontId="19" fillId="5" borderId="4" xfId="18" applyNumberFormat="1" applyFont="1" applyFill="1" applyBorder="1" applyAlignment="1">
      <alignment vertical="center" wrapText="1"/>
    </xf>
    <xf numFmtId="170" fontId="19" fillId="5" borderId="1" xfId="18" applyNumberFormat="1" applyFont="1" applyFill="1" applyBorder="1" applyAlignment="1">
      <alignment vertical="center" wrapText="1"/>
    </xf>
    <xf numFmtId="170" fontId="19" fillId="5" borderId="1" xfId="18" applyNumberFormat="1" applyFont="1" applyFill="1" applyBorder="1" applyAlignment="1">
      <alignment horizontal="left" vertical="center" wrapText="1"/>
    </xf>
    <xf numFmtId="0" fontId="19" fillId="5" borderId="1" xfId="18" applyFont="1" applyFill="1" applyBorder="1" applyAlignment="1">
      <alignment horizontal="left" vertical="center" wrapText="1"/>
    </xf>
    <xf numFmtId="0" fontId="19" fillId="5" borderId="5" xfId="18" applyFont="1" applyFill="1" applyBorder="1" applyAlignment="1">
      <alignment horizontal="left" vertical="center" wrapText="1"/>
    </xf>
    <xf numFmtId="0" fontId="15" fillId="5" borderId="12" xfId="18" applyFont="1" applyFill="1" applyBorder="1" applyAlignment="1">
      <alignment horizontal="center" vertical="center" wrapText="1"/>
    </xf>
    <xf numFmtId="0" fontId="15" fillId="5" borderId="4" xfId="18" applyFont="1" applyFill="1" applyBorder="1" applyAlignment="1">
      <alignment horizontal="center" vertical="center"/>
    </xf>
    <xf numFmtId="37" fontId="18" fillId="3" borderId="1" xfId="9" applyNumberFormat="1" applyFont="1" applyFill="1" applyBorder="1" applyAlignment="1">
      <alignment horizontal="center" vertical="center"/>
    </xf>
    <xf numFmtId="4" fontId="18" fillId="3" borderId="5" xfId="0" applyNumberFormat="1" applyFont="1" applyFill="1" applyBorder="1" applyAlignment="1">
      <alignment horizontal="center" vertical="center" wrapText="1"/>
    </xf>
    <xf numFmtId="4" fontId="18" fillId="3" borderId="1" xfId="9" applyNumberFormat="1" applyFont="1" applyFill="1" applyBorder="1" applyAlignment="1">
      <alignment horizontal="center" vertical="center"/>
    </xf>
    <xf numFmtId="0" fontId="19" fillId="3" borderId="8" xfId="0" applyFont="1" applyFill="1" applyBorder="1" applyAlignment="1">
      <alignment horizontal="right" vertical="center"/>
    </xf>
    <xf numFmtId="3" fontId="18" fillId="3" borderId="8" xfId="9" applyNumberFormat="1"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174" fontId="41" fillId="0" borderId="1" xfId="4" applyNumberFormat="1" applyFont="1" applyFill="1" applyBorder="1" applyAlignment="1">
      <alignment horizontal="center" vertical="center"/>
    </xf>
    <xf numFmtId="4" fontId="18" fillId="3" borderId="1" xfId="9"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8" xfId="0" applyFont="1" applyFill="1" applyBorder="1" applyAlignment="1">
      <alignment horizontal="right" vertical="center"/>
    </xf>
    <xf numFmtId="0" fontId="41"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4" fontId="18" fillId="3" borderId="4" xfId="9" applyNumberFormat="1" applyFont="1" applyFill="1" applyBorder="1" applyAlignment="1">
      <alignment horizontal="center" vertical="center"/>
    </xf>
    <xf numFmtId="3" fontId="41" fillId="0" borderId="1" xfId="0" applyNumberFormat="1" applyFont="1" applyFill="1" applyBorder="1" applyAlignment="1">
      <alignment horizontal="center" vertical="center" wrapText="1"/>
    </xf>
    <xf numFmtId="37" fontId="18" fillId="3" borderId="4" xfId="9" applyNumberFormat="1" applyFont="1" applyFill="1" applyBorder="1" applyAlignment="1">
      <alignment horizontal="center" vertical="center"/>
    </xf>
    <xf numFmtId="174" fontId="18" fillId="0" borderId="1" xfId="4" applyNumberFormat="1" applyFont="1" applyFill="1" applyBorder="1" applyAlignment="1">
      <alignment horizontal="center" vertical="center"/>
    </xf>
    <xf numFmtId="4" fontId="18" fillId="3" borderId="18" xfId="9" applyNumberFormat="1" applyFont="1" applyFill="1" applyBorder="1" applyAlignment="1">
      <alignment horizontal="center" vertical="center" wrapText="1"/>
    </xf>
    <xf numFmtId="0" fontId="19" fillId="0" borderId="1" xfId="0" applyFont="1" applyFill="1" applyBorder="1" applyAlignment="1">
      <alignment horizontal="right" vertical="center"/>
    </xf>
    <xf numFmtId="0" fontId="41" fillId="0" borderId="18" xfId="0" applyFont="1" applyFill="1" applyBorder="1" applyAlignment="1">
      <alignment horizontal="center" vertical="center"/>
    </xf>
    <xf numFmtId="37" fontId="18" fillId="0" borderId="1" xfId="9" applyNumberFormat="1" applyFont="1" applyFill="1" applyBorder="1" applyAlignment="1">
      <alignment horizontal="center" vertical="center"/>
    </xf>
    <xf numFmtId="4" fontId="41" fillId="0" borderId="18" xfId="0" applyNumberFormat="1" applyFont="1" applyFill="1" applyBorder="1" applyAlignment="1">
      <alignment horizontal="center" vertical="center" wrapText="1"/>
    </xf>
    <xf numFmtId="174" fontId="41" fillId="0" borderId="18" xfId="4" applyNumberFormat="1" applyFont="1" applyFill="1" applyBorder="1" applyAlignment="1">
      <alignment horizontal="center" vertical="center"/>
    </xf>
    <xf numFmtId="174" fontId="41" fillId="0" borderId="8" xfId="4" applyNumberFormat="1" applyFont="1" applyFill="1" applyBorder="1" applyAlignment="1">
      <alignment horizontal="center" vertical="center"/>
    </xf>
    <xf numFmtId="37" fontId="19" fillId="3" borderId="45" xfId="8" applyNumberFormat="1" applyFont="1" applyFill="1" applyBorder="1" applyAlignment="1">
      <alignment horizontal="center" vertical="center"/>
    </xf>
    <xf numFmtId="37" fontId="19" fillId="3" borderId="4" xfId="8" applyNumberFormat="1" applyFont="1" applyFill="1" applyBorder="1" applyAlignment="1">
      <alignment horizontal="center" vertical="center"/>
    </xf>
    <xf numFmtId="174" fontId="41" fillId="0" borderId="1" xfId="4" applyNumberFormat="1" applyFont="1" applyFill="1" applyBorder="1" applyAlignment="1" applyProtection="1">
      <alignment horizontal="center" vertical="center"/>
      <protection locked="0"/>
    </xf>
    <xf numFmtId="10" fontId="41" fillId="3" borderId="7" xfId="23" applyNumberFormat="1" applyFont="1" applyFill="1" applyBorder="1" applyAlignment="1">
      <alignment horizontal="center" vertical="center"/>
    </xf>
    <xf numFmtId="4" fontId="41" fillId="0" borderId="44" xfId="0" applyNumberFormat="1" applyFont="1" applyFill="1" applyBorder="1" applyAlignment="1">
      <alignment horizontal="center" vertical="center" wrapText="1"/>
    </xf>
    <xf numFmtId="4" fontId="41" fillId="0" borderId="5"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10" fontId="40" fillId="6" borderId="1" xfId="0" applyNumberFormat="1" applyFont="1" applyFill="1" applyBorder="1" applyAlignment="1" applyProtection="1">
      <alignment vertical="center"/>
      <protection locked="0"/>
    </xf>
    <xf numFmtId="171" fontId="40" fillId="4"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9" fontId="2" fillId="4" borderId="47" xfId="20" applyFont="1" applyFill="1" applyBorder="1" applyAlignment="1">
      <alignment horizontal="center" vertical="center" wrapText="1"/>
    </xf>
    <xf numFmtId="10" fontId="40" fillId="6" borderId="4" xfId="0" applyNumberFormat="1" applyFont="1" applyFill="1" applyBorder="1" applyAlignment="1" applyProtection="1">
      <alignment vertical="center"/>
      <protection locked="0"/>
    </xf>
    <xf numFmtId="3" fontId="7" fillId="0" borderId="53" xfId="0" applyNumberFormat="1" applyFont="1" applyFill="1" applyBorder="1" applyAlignment="1">
      <alignment horizontal="center" vertical="center" wrapText="1"/>
    </xf>
    <xf numFmtId="4" fontId="7" fillId="0" borderId="53"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35" fillId="0" borderId="1" xfId="0" applyNumberFormat="1" applyFont="1" applyBorder="1" applyAlignment="1">
      <alignment horizontal="center" vertical="center"/>
    </xf>
    <xf numFmtId="3" fontId="5" fillId="5" borderId="3" xfId="0" applyNumberFormat="1" applyFont="1" applyFill="1" applyBorder="1" applyAlignment="1">
      <alignment horizontal="center" vertical="center"/>
    </xf>
    <xf numFmtId="3" fontId="5" fillId="5" borderId="1" xfId="0" applyNumberFormat="1" applyFont="1" applyFill="1" applyBorder="1" applyAlignment="1">
      <alignment horizontal="center" vertical="center"/>
    </xf>
    <xf numFmtId="3" fontId="43" fillId="5" borderId="1" xfId="18" applyNumberFormat="1" applyFont="1" applyFill="1" applyBorder="1" applyAlignment="1">
      <alignment horizontal="center" vertical="center" wrapText="1"/>
    </xf>
    <xf numFmtId="4" fontId="7" fillId="7" borderId="5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3" fontId="7" fillId="7" borderId="53" xfId="0" applyNumberFormat="1" applyFont="1" applyFill="1" applyBorder="1" applyAlignment="1">
      <alignment horizontal="center" vertical="center" wrapText="1"/>
    </xf>
    <xf numFmtId="3" fontId="35" fillId="0" borderId="5" xfId="0" applyNumberFormat="1" applyFont="1" applyBorder="1" applyAlignment="1">
      <alignment horizontal="center" vertical="center"/>
    </xf>
    <xf numFmtId="3" fontId="7" fillId="0" borderId="40" xfId="0" applyNumberFormat="1" applyFont="1" applyFill="1" applyBorder="1" applyAlignment="1">
      <alignment horizontal="center" vertical="center" wrapText="1"/>
    </xf>
    <xf numFmtId="3" fontId="7" fillId="0" borderId="39"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20" applyFont="1" applyFill="1" applyBorder="1" applyAlignment="1">
      <alignment horizontal="center" vertical="center"/>
    </xf>
    <xf numFmtId="9" fontId="35" fillId="0" borderId="1" xfId="23" applyFont="1" applyFill="1" applyBorder="1" applyAlignment="1">
      <alignment horizontal="center" vertical="center"/>
    </xf>
    <xf numFmtId="0" fontId="5" fillId="5" borderId="26" xfId="0" applyFont="1" applyFill="1" applyBorder="1" applyAlignment="1">
      <alignment horizontal="center" vertical="center" wrapText="1"/>
    </xf>
    <xf numFmtId="9" fontId="18" fillId="3" borderId="5" xfId="23" applyFont="1" applyFill="1" applyBorder="1" applyAlignment="1">
      <alignment horizontal="center" vertical="center" wrapText="1"/>
    </xf>
    <xf numFmtId="0" fontId="18" fillId="7" borderId="1" xfId="0" applyFont="1" applyFill="1" applyBorder="1" applyAlignment="1">
      <alignment horizontal="center" vertical="center"/>
    </xf>
    <xf numFmtId="0" fontId="41" fillId="7" borderId="8" xfId="0" applyFont="1" applyFill="1" applyBorder="1" applyAlignment="1">
      <alignment horizontal="center" vertical="center"/>
    </xf>
    <xf numFmtId="10" fontId="18" fillId="3" borderId="1" xfId="23" applyNumberFormat="1" applyFont="1" applyFill="1" applyBorder="1" applyAlignment="1">
      <alignment horizontal="center" vertical="center" wrapText="1"/>
    </xf>
    <xf numFmtId="3" fontId="18" fillId="3" borderId="4" xfId="9" applyNumberFormat="1" applyFont="1" applyFill="1" applyBorder="1" applyAlignment="1">
      <alignment horizontal="center" vertical="center"/>
    </xf>
    <xf numFmtId="0" fontId="41" fillId="7" borderId="1" xfId="0" applyFont="1" applyFill="1" applyBorder="1" applyAlignment="1">
      <alignment horizontal="center" vertical="center"/>
    </xf>
    <xf numFmtId="174" fontId="41" fillId="7" borderId="1" xfId="4" applyNumberFormat="1" applyFont="1" applyFill="1" applyBorder="1" applyAlignment="1">
      <alignment horizontal="center" vertical="center"/>
    </xf>
    <xf numFmtId="4" fontId="41" fillId="3" borderId="5" xfId="9"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3" fontId="41" fillId="7" borderId="1" xfId="9" applyNumberFormat="1" applyFont="1" applyFill="1" applyBorder="1" applyAlignment="1">
      <alignment horizontal="center" vertical="center" wrapText="1"/>
    </xf>
    <xf numFmtId="3" fontId="41" fillId="7" borderId="1" xfId="0" applyNumberFormat="1" applyFont="1" applyFill="1" applyBorder="1" applyAlignment="1">
      <alignment horizontal="center" vertical="center" wrapText="1"/>
    </xf>
    <xf numFmtId="9" fontId="18" fillId="3" borderId="1" xfId="23" applyFont="1" applyFill="1" applyBorder="1" applyAlignment="1">
      <alignment horizontal="center" vertical="center" wrapText="1"/>
    </xf>
    <xf numFmtId="9" fontId="18" fillId="0" borderId="5" xfId="23" applyFont="1" applyFill="1" applyBorder="1" applyAlignment="1">
      <alignment horizontal="center" vertical="center" wrapText="1"/>
    </xf>
    <xf numFmtId="3" fontId="18" fillId="3" borderId="1" xfId="9" applyNumberFormat="1" applyFont="1" applyFill="1" applyBorder="1" applyAlignment="1">
      <alignment horizontal="center" vertical="center"/>
    </xf>
    <xf numFmtId="3" fontId="18" fillId="0" borderId="1" xfId="9"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7" borderId="5" xfId="0" applyFont="1" applyFill="1" applyBorder="1" applyAlignment="1">
      <alignment horizontal="center" vertical="center"/>
    </xf>
    <xf numFmtId="174" fontId="18" fillId="7" borderId="1" xfId="4" applyNumberFormat="1" applyFont="1" applyFill="1" applyBorder="1" applyAlignment="1">
      <alignment horizontal="center" vertical="center"/>
    </xf>
    <xf numFmtId="171" fontId="18" fillId="3" borderId="5" xfId="23" applyNumberFormat="1" applyFont="1" applyFill="1" applyBorder="1" applyAlignment="1">
      <alignment horizontal="center" vertical="center" wrapText="1"/>
    </xf>
    <xf numFmtId="4" fontId="18" fillId="0" borderId="1" xfId="9" applyNumberFormat="1" applyFont="1" applyFill="1" applyBorder="1" applyAlignment="1">
      <alignment horizontal="center" vertical="center"/>
    </xf>
    <xf numFmtId="174" fontId="41" fillId="7" borderId="1" xfId="4" applyNumberFormat="1" applyFont="1" applyFill="1" applyBorder="1" applyAlignment="1" applyProtection="1">
      <alignment horizontal="center" vertical="center"/>
      <protection locked="0"/>
    </xf>
    <xf numFmtId="37" fontId="18" fillId="7" borderId="1" xfId="9" applyNumberFormat="1" applyFont="1" applyFill="1" applyBorder="1" applyAlignment="1">
      <alignment horizontal="center" vertical="center"/>
    </xf>
    <xf numFmtId="10" fontId="18" fillId="3" borderId="5" xfId="23" applyNumberFormat="1" applyFont="1" applyFill="1" applyBorder="1" applyAlignment="1">
      <alignment horizontal="center" vertical="center" wrapText="1"/>
    </xf>
    <xf numFmtId="171" fontId="18" fillId="3" borderId="1" xfId="23" applyNumberFormat="1" applyFont="1" applyFill="1" applyBorder="1" applyAlignment="1">
      <alignment horizontal="center" vertical="center" wrapText="1"/>
    </xf>
    <xf numFmtId="9" fontId="18" fillId="3" borderId="5" xfId="23" applyNumberFormat="1" applyFont="1" applyFill="1" applyBorder="1" applyAlignment="1">
      <alignment horizontal="center" vertical="center" wrapText="1"/>
    </xf>
    <xf numFmtId="10" fontId="18" fillId="0" borderId="5" xfId="23" applyNumberFormat="1" applyFont="1" applyFill="1" applyBorder="1" applyAlignment="1">
      <alignment horizontal="center" vertical="center" wrapText="1"/>
    </xf>
    <xf numFmtId="3" fontId="41" fillId="2" borderId="1" xfId="9"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xf>
    <xf numFmtId="3" fontId="41" fillId="0" borderId="1" xfId="9" applyNumberFormat="1" applyFont="1" applyFill="1" applyBorder="1" applyAlignment="1">
      <alignment horizontal="center" vertical="center" wrapText="1"/>
    </xf>
    <xf numFmtId="10" fontId="41" fillId="0" borderId="5" xfId="23" applyNumberFormat="1" applyFont="1" applyFill="1" applyBorder="1" applyAlignment="1">
      <alignment horizontal="center" vertical="center"/>
    </xf>
    <xf numFmtId="10" fontId="41" fillId="3" borderId="5" xfId="23" applyNumberFormat="1" applyFont="1" applyFill="1" applyBorder="1" applyAlignment="1">
      <alignment horizontal="center" vertical="center" wrapText="1"/>
    </xf>
    <xf numFmtId="3" fontId="41" fillId="0" borderId="1" xfId="4" applyNumberFormat="1" applyFont="1" applyFill="1" applyBorder="1" applyAlignment="1">
      <alignment horizontal="center" vertical="center"/>
    </xf>
    <xf numFmtId="3" fontId="18" fillId="0" borderId="5" xfId="9" applyNumberFormat="1" applyFont="1" applyFill="1" applyBorder="1" applyAlignment="1">
      <alignment horizontal="center" vertical="center" wrapText="1"/>
    </xf>
    <xf numFmtId="3" fontId="20" fillId="0" borderId="5" xfId="9" applyNumberFormat="1" applyFont="1" applyFill="1" applyBorder="1" applyAlignment="1">
      <alignment horizontal="center" vertical="center" wrapText="1"/>
    </xf>
    <xf numFmtId="171" fontId="40" fillId="4" borderId="41" xfId="0" applyNumberFormat="1" applyFont="1" applyFill="1" applyBorder="1" applyAlignment="1">
      <alignment vertical="center"/>
    </xf>
    <xf numFmtId="171" fontId="4" fillId="0" borderId="59" xfId="0" applyNumberFormat="1" applyFont="1" applyBorder="1" applyAlignment="1">
      <alignment horizontal="center" vertical="center"/>
    </xf>
    <xf numFmtId="10" fontId="40" fillId="6" borderId="7" xfId="0" applyNumberFormat="1" applyFont="1" applyFill="1" applyBorder="1" applyAlignment="1" applyProtection="1">
      <alignment vertical="center"/>
      <protection locked="0"/>
    </xf>
    <xf numFmtId="171" fontId="40" fillId="4" borderId="54" xfId="0" applyNumberFormat="1" applyFont="1" applyFill="1" applyBorder="1" applyAlignment="1">
      <alignment vertical="center"/>
    </xf>
    <xf numFmtId="10" fontId="40" fillId="6" borderId="55" xfId="0" applyNumberFormat="1" applyFont="1" applyFill="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0" fontId="40" fillId="6" borderId="18" xfId="0" applyNumberFormat="1" applyFont="1" applyFill="1" applyBorder="1" applyAlignment="1" applyProtection="1">
      <alignment vertical="center"/>
      <protection locked="0"/>
    </xf>
    <xf numFmtId="0" fontId="2" fillId="0" borderId="4" xfId="0" applyFont="1" applyBorder="1" applyAlignment="1" applyProtection="1">
      <alignment horizontal="center" vertical="center" wrapText="1"/>
      <protection locked="0"/>
    </xf>
    <xf numFmtId="10" fontId="40" fillId="6" borderId="54" xfId="0" applyNumberFormat="1" applyFont="1" applyFill="1" applyBorder="1" applyAlignment="1" applyProtection="1">
      <alignment vertical="center"/>
      <protection locked="0"/>
    </xf>
    <xf numFmtId="9" fontId="7" fillId="0" borderId="53" xfId="20" applyFont="1" applyFill="1" applyBorder="1" applyAlignment="1">
      <alignment horizontal="center" vertical="center" wrapText="1"/>
    </xf>
    <xf numFmtId="9" fontId="7" fillId="0" borderId="16" xfId="20" applyFont="1" applyFill="1" applyBorder="1" applyAlignment="1">
      <alignment horizontal="center" vertical="center" wrapText="1"/>
    </xf>
    <xf numFmtId="9" fontId="7" fillId="0" borderId="3" xfId="20" applyFont="1" applyFill="1" applyBorder="1" applyAlignment="1">
      <alignment horizontal="center" vertical="center" wrapText="1"/>
    </xf>
    <xf numFmtId="10" fontId="41" fillId="3" borderId="4" xfId="23" applyNumberFormat="1" applyFont="1" applyFill="1" applyBorder="1" applyAlignment="1">
      <alignment horizontal="center" vertical="center"/>
    </xf>
    <xf numFmtId="9" fontId="4" fillId="0" borderId="11" xfId="0" applyNumberFormat="1" applyFont="1" applyFill="1" applyBorder="1" applyAlignment="1">
      <alignment horizontal="center" vertical="center"/>
    </xf>
    <xf numFmtId="9" fontId="4" fillId="8" borderId="3" xfId="0" applyNumberFormat="1" applyFont="1" applyFill="1" applyBorder="1" applyAlignment="1">
      <alignment horizontal="center" vertical="center"/>
    </xf>
    <xf numFmtId="9" fontId="4" fillId="8" borderId="10" xfId="0" applyNumberFormat="1" applyFont="1" applyFill="1" applyBorder="1" applyAlignment="1">
      <alignment horizontal="center" vertical="center"/>
    </xf>
    <xf numFmtId="176" fontId="18" fillId="0" borderId="1" xfId="26" applyNumberFormat="1" applyFont="1" applyFill="1" applyBorder="1" applyAlignment="1">
      <alignment horizontal="center" vertical="center"/>
    </xf>
    <xf numFmtId="10" fontId="7" fillId="0" borderId="53" xfId="20" applyNumberFormat="1" applyFont="1" applyFill="1" applyBorder="1" applyAlignment="1">
      <alignment horizontal="center" vertical="center" wrapText="1"/>
    </xf>
    <xf numFmtId="9" fontId="7" fillId="0" borderId="49" xfId="20" applyFont="1" applyFill="1" applyBorder="1" applyAlignment="1">
      <alignment horizontal="center" vertical="center" wrapText="1"/>
    </xf>
    <xf numFmtId="170" fontId="19" fillId="5" borderId="8" xfId="18" applyNumberFormat="1" applyFont="1" applyFill="1" applyBorder="1" applyAlignment="1">
      <alignment vertical="center" wrapText="1"/>
    </xf>
    <xf numFmtId="4" fontId="7" fillId="0" borderId="55" xfId="0" applyNumberFormat="1" applyFont="1" applyFill="1" applyBorder="1" applyAlignment="1">
      <alignment horizontal="center" vertical="center" wrapText="1"/>
    </xf>
    <xf numFmtId="9" fontId="35" fillId="0" borderId="3" xfId="20" applyFont="1" applyBorder="1" applyAlignment="1">
      <alignment horizontal="center" vertical="center"/>
    </xf>
    <xf numFmtId="3" fontId="18" fillId="0" borderId="1"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0" fontId="45" fillId="0" borderId="1" xfId="23" applyNumberFormat="1" applyFont="1" applyFill="1" applyBorder="1" applyAlignment="1">
      <alignment horizontal="center" vertical="center"/>
    </xf>
    <xf numFmtId="10" fontId="45" fillId="0" borderId="4" xfId="23" applyNumberFormat="1" applyFont="1" applyFill="1" applyBorder="1" applyAlignment="1">
      <alignment horizontal="center" vertical="center"/>
    </xf>
    <xf numFmtId="171" fontId="18" fillId="0" borderId="5" xfId="23"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0" fontId="41" fillId="0" borderId="5" xfId="23" applyNumberFormat="1" applyFont="1" applyFill="1" applyBorder="1" applyAlignment="1">
      <alignment horizontal="center" vertical="center" wrapText="1"/>
    </xf>
    <xf numFmtId="10" fontId="18" fillId="7" borderId="1" xfId="0" applyNumberFormat="1" applyFont="1" applyFill="1" applyBorder="1" applyAlignment="1">
      <alignment horizontal="center" vertical="center"/>
    </xf>
    <xf numFmtId="0" fontId="41" fillId="7" borderId="18" xfId="0" applyFont="1" applyFill="1" applyBorder="1" applyAlignment="1">
      <alignment horizontal="center" vertical="center"/>
    </xf>
    <xf numFmtId="4" fontId="18" fillId="7" borderId="1" xfId="0" applyNumberFormat="1" applyFont="1" applyFill="1" applyBorder="1" applyAlignment="1">
      <alignment horizontal="center" vertical="center"/>
    </xf>
    <xf numFmtId="10" fontId="18" fillId="7" borderId="5" xfId="20" applyNumberFormat="1" applyFont="1" applyFill="1" applyBorder="1" applyAlignment="1">
      <alignment horizontal="center" vertical="center"/>
    </xf>
    <xf numFmtId="10" fontId="18" fillId="0" borderId="1" xfId="23" applyNumberFormat="1" applyFont="1" applyFill="1" applyBorder="1" applyAlignment="1">
      <alignment horizontal="center" vertical="center" wrapText="1"/>
    </xf>
    <xf numFmtId="10" fontId="45" fillId="0" borderId="53" xfId="23" applyNumberFormat="1" applyFont="1" applyFill="1" applyBorder="1" applyAlignment="1">
      <alignment horizontal="center" vertical="center"/>
    </xf>
    <xf numFmtId="0" fontId="5" fillId="5" borderId="1" xfId="0" applyFont="1" applyFill="1" applyBorder="1" applyAlignment="1">
      <alignment horizontal="center" vertical="center" wrapText="1"/>
    </xf>
    <xf numFmtId="9" fontId="41" fillId="0" borderId="5" xfId="23" applyFont="1" applyFill="1" applyBorder="1" applyAlignment="1">
      <alignment horizontal="center" vertical="center" wrapText="1"/>
    </xf>
    <xf numFmtId="0" fontId="46" fillId="0" borderId="64" xfId="0" applyFont="1" applyFill="1" applyBorder="1" applyAlignment="1">
      <alignment horizontal="center" vertical="center" wrapText="1"/>
    </xf>
    <xf numFmtId="0" fontId="46" fillId="0" borderId="64" xfId="0" applyFont="1" applyFill="1" applyBorder="1" applyAlignment="1">
      <alignment vertical="center" wrapText="1"/>
    </xf>
    <xf numFmtId="9" fontId="4" fillId="0" borderId="5" xfId="0" applyNumberFormat="1" applyFont="1" applyFill="1" applyBorder="1" applyAlignment="1">
      <alignment horizontal="center" vertical="center"/>
    </xf>
    <xf numFmtId="9" fontId="4" fillId="0" borderId="68" xfId="0" applyNumberFormat="1" applyFont="1" applyFill="1" applyBorder="1" applyAlignment="1">
      <alignment horizontal="center" vertical="center"/>
    </xf>
    <xf numFmtId="10" fontId="18" fillId="0" borderId="7" xfId="23" applyNumberFormat="1"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4" xfId="0" applyFont="1" applyFill="1" applyBorder="1" applyAlignment="1">
      <alignment horizontal="center" vertical="center" wrapText="1"/>
    </xf>
    <xf numFmtId="10" fontId="41" fillId="0" borderId="5" xfId="20"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49" fontId="46" fillId="0" borderId="64" xfId="0" applyNumberFormat="1" applyFont="1" applyFill="1" applyBorder="1" applyAlignment="1">
      <alignment vertical="center" wrapText="1"/>
    </xf>
    <xf numFmtId="171" fontId="4" fillId="0" borderId="60" xfId="0" applyNumberFormat="1" applyFont="1" applyFill="1" applyBorder="1" applyAlignment="1">
      <alignment horizontal="center" vertical="center"/>
    </xf>
    <xf numFmtId="171" fontId="18" fillId="0" borderId="54" xfId="20" applyNumberFormat="1" applyFont="1" applyFill="1" applyBorder="1" applyAlignment="1">
      <alignment horizontal="center" vertical="center"/>
    </xf>
    <xf numFmtId="10" fontId="35" fillId="0" borderId="3" xfId="20" applyNumberFormat="1" applyFont="1" applyBorder="1" applyAlignment="1">
      <alignment horizontal="center" vertical="center"/>
    </xf>
    <xf numFmtId="170" fontId="7" fillId="0" borderId="4" xfId="0" applyNumberFormat="1" applyFont="1" applyFill="1" applyBorder="1" applyAlignment="1">
      <alignment horizontal="center" vertical="center" wrapText="1"/>
    </xf>
    <xf numFmtId="10" fontId="5" fillId="0" borderId="1" xfId="23" applyNumberFormat="1" applyFont="1" applyFill="1" applyBorder="1" applyAlignment="1">
      <alignment horizontal="center" vertical="center"/>
    </xf>
    <xf numFmtId="171" fontId="4" fillId="0" borderId="59" xfId="0" applyNumberFormat="1" applyFont="1" applyFill="1" applyBorder="1" applyAlignment="1">
      <alignment horizontal="center" vertical="center"/>
    </xf>
    <xf numFmtId="0" fontId="51" fillId="0" borderId="63" xfId="0" applyFont="1" applyFill="1" applyBorder="1" applyAlignment="1">
      <alignment vertical="top" wrapText="1"/>
    </xf>
    <xf numFmtId="10" fontId="41" fillId="7" borderId="1" xfId="20" applyNumberFormat="1" applyFont="1" applyFill="1" applyBorder="1" applyAlignment="1">
      <alignment horizontal="center" vertical="center"/>
    </xf>
    <xf numFmtId="10" fontId="45" fillId="0" borderId="5" xfId="23"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10" fontId="18" fillId="7" borderId="5" xfId="23" applyNumberFormat="1" applyFont="1" applyFill="1" applyBorder="1" applyAlignment="1">
      <alignment horizontal="center" vertical="center"/>
    </xf>
    <xf numFmtId="9" fontId="7" fillId="0" borderId="1" xfId="20" applyFont="1" applyFill="1" applyBorder="1" applyAlignment="1" applyProtection="1">
      <alignment horizontal="center" vertical="center"/>
      <protection locked="0"/>
    </xf>
    <xf numFmtId="10" fontId="41" fillId="7" borderId="1" xfId="0" applyNumberFormat="1" applyFont="1" applyFill="1" applyBorder="1" applyAlignment="1">
      <alignment horizontal="center" vertical="center"/>
    </xf>
    <xf numFmtId="171" fontId="4" fillId="0" borderId="4" xfId="0" applyNumberFormat="1" applyFont="1" applyFill="1" applyBorder="1" applyAlignment="1">
      <alignment horizontal="center" vertical="center"/>
    </xf>
    <xf numFmtId="171" fontId="4" fillId="0" borderId="12"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15" fillId="5" borderId="4" xfId="18"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35" fillId="0" borderId="25" xfId="0" applyFont="1" applyFill="1" applyBorder="1" applyAlignment="1">
      <alignment horizontal="center"/>
    </xf>
    <xf numFmtId="0" fontId="35" fillId="0" borderId="26" xfId="0" applyFont="1" applyFill="1" applyBorder="1" applyAlignment="1">
      <alignment horizontal="center"/>
    </xf>
    <xf numFmtId="0" fontId="35" fillId="0" borderId="27" xfId="0" applyFont="1" applyFill="1" applyBorder="1" applyAlignment="1">
      <alignment horizontal="center"/>
    </xf>
    <xf numFmtId="0" fontId="35" fillId="0" borderId="28" xfId="0" applyFont="1" applyFill="1" applyBorder="1" applyAlignment="1">
      <alignment horizontal="center"/>
    </xf>
    <xf numFmtId="0" fontId="35" fillId="0" borderId="0" xfId="0" applyFont="1" applyFill="1" applyBorder="1" applyAlignment="1">
      <alignment horizontal="center"/>
    </xf>
    <xf numFmtId="0" fontId="35" fillId="0" borderId="9" xfId="0" applyFont="1" applyFill="1" applyBorder="1" applyAlignment="1">
      <alignment horizontal="center"/>
    </xf>
    <xf numFmtId="0" fontId="0" fillId="0" borderId="0" xfId="0" applyFill="1" applyAlignment="1">
      <alignment horizontal="center"/>
    </xf>
    <xf numFmtId="0" fontId="10" fillId="5" borderId="0"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8"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left" vertical="top" wrapText="1"/>
    </xf>
    <xf numFmtId="0" fontId="20" fillId="5" borderId="8"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5" fillId="0" borderId="73"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48" fillId="0" borderId="74" xfId="0" applyNumberFormat="1" applyFont="1" applyFill="1" applyBorder="1" applyAlignment="1">
      <alignment horizontal="justify" vertical="center" wrapText="1"/>
    </xf>
    <xf numFmtId="49" fontId="49" fillId="0" borderId="66" xfId="0" applyNumberFormat="1" applyFont="1" applyFill="1" applyBorder="1" applyAlignment="1">
      <alignment horizontal="justify"/>
    </xf>
    <xf numFmtId="0" fontId="25" fillId="0" borderId="72" xfId="0" applyFont="1" applyFill="1" applyBorder="1" applyAlignment="1">
      <alignment horizontal="center" vertical="center" wrapText="1"/>
    </xf>
    <xf numFmtId="0" fontId="25" fillId="0" borderId="75" xfId="0" applyFont="1" applyFill="1" applyBorder="1" applyAlignment="1">
      <alignment horizontal="center" vertical="center" wrapText="1"/>
    </xf>
    <xf numFmtId="0" fontId="25" fillId="0" borderId="76" xfId="0" applyFont="1" applyFill="1" applyBorder="1" applyAlignment="1">
      <alignment horizontal="center" vertical="center" wrapText="1"/>
    </xf>
    <xf numFmtId="49" fontId="48" fillId="0" borderId="65" xfId="0" applyNumberFormat="1" applyFont="1" applyFill="1" applyBorder="1" applyAlignment="1">
      <alignment horizontal="left" vertical="center" wrapText="1"/>
    </xf>
    <xf numFmtId="49" fontId="49" fillId="0" borderId="66" xfId="0" applyNumberFormat="1" applyFont="1" applyFill="1" applyBorder="1"/>
    <xf numFmtId="49" fontId="49" fillId="0" borderId="67" xfId="0" applyNumberFormat="1" applyFont="1" applyFill="1" applyBorder="1"/>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49" fontId="30" fillId="0" borderId="38" xfId="0" applyNumberFormat="1" applyFont="1" applyFill="1" applyBorder="1" applyAlignment="1">
      <alignment horizontal="justify" vertical="center" wrapText="1"/>
    </xf>
    <xf numFmtId="49" fontId="30" fillId="0" borderId="24" xfId="0" applyNumberFormat="1" applyFont="1" applyFill="1" applyBorder="1" applyAlignment="1">
      <alignment horizontal="justify" vertical="center" wrapText="1"/>
    </xf>
    <xf numFmtId="49" fontId="30" fillId="0" borderId="71" xfId="0" applyNumberFormat="1" applyFont="1" applyFill="1" applyBorder="1" applyAlignment="1">
      <alignment horizontal="justify" vertical="center" wrapText="1"/>
    </xf>
    <xf numFmtId="0" fontId="25" fillId="0" borderId="77"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78" xfId="0" applyFont="1" applyFill="1" applyBorder="1" applyAlignment="1">
      <alignment horizontal="left" vertical="center" wrapText="1"/>
    </xf>
    <xf numFmtId="49" fontId="49" fillId="0" borderId="66" xfId="0" applyNumberFormat="1" applyFont="1" applyFill="1" applyBorder="1" applyAlignment="1">
      <alignment vertical="center"/>
    </xf>
    <xf numFmtId="49" fontId="49" fillId="0" borderId="67" xfId="0" applyNumberFormat="1" applyFont="1" applyFill="1" applyBorder="1" applyAlignment="1">
      <alignment vertical="center"/>
    </xf>
    <xf numFmtId="0" fontId="25" fillId="0" borderId="2" xfId="0" applyFont="1" applyFill="1" applyBorder="1" applyAlignment="1">
      <alignment horizontal="center" vertical="center" wrapText="1"/>
    </xf>
    <xf numFmtId="0" fontId="3" fillId="5" borderId="28"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3" fillId="5" borderId="37"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49" fontId="25" fillId="0" borderId="38" xfId="0" applyNumberFormat="1" applyFont="1" applyFill="1" applyBorder="1" applyAlignment="1">
      <alignment horizontal="justify" vertical="top" wrapText="1"/>
    </xf>
    <xf numFmtId="49" fontId="25" fillId="0" borderId="24" xfId="0" applyNumberFormat="1" applyFont="1" applyFill="1" applyBorder="1" applyAlignment="1">
      <alignment horizontal="justify" vertical="top" wrapText="1"/>
    </xf>
    <xf numFmtId="49" fontId="25" fillId="0" borderId="71" xfId="0" applyNumberFormat="1" applyFont="1" applyFill="1" applyBorder="1" applyAlignment="1">
      <alignment horizontal="justify" vertical="top" wrapText="1"/>
    </xf>
    <xf numFmtId="0" fontId="5" fillId="5" borderId="49"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2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5" borderId="1" xfId="0" applyFont="1" applyFill="1" applyBorder="1" applyAlignment="1">
      <alignment horizontal="center"/>
    </xf>
    <xf numFmtId="0" fontId="5" fillId="5" borderId="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8" fillId="0" borderId="20" xfId="15" applyFont="1" applyFill="1" applyBorder="1" applyAlignment="1">
      <alignment horizontal="justify" vertical="center" wrapText="1"/>
    </xf>
    <xf numFmtId="0" fontId="28" fillId="0" borderId="23" xfId="15" applyFont="1" applyFill="1" applyBorder="1" applyAlignment="1">
      <alignment horizontal="justify" vertical="center"/>
    </xf>
    <xf numFmtId="0" fontId="2" fillId="4" borderId="10" xfId="15" applyFont="1" applyFill="1" applyBorder="1" applyAlignment="1">
      <alignment horizontal="center" vertical="center" wrapText="1"/>
    </xf>
    <xf numFmtId="0" fontId="2" fillId="4" borderId="12" xfId="15" applyFont="1" applyFill="1" applyBorder="1" applyAlignment="1">
      <alignment horizontal="center" vertical="center" wrapText="1"/>
    </xf>
    <xf numFmtId="49" fontId="28" fillId="0" borderId="20" xfId="15" applyNumberFormat="1" applyFont="1" applyFill="1" applyBorder="1" applyAlignment="1">
      <alignment horizontal="justify" vertical="center" wrapText="1"/>
    </xf>
    <xf numFmtId="49" fontId="28" fillId="0" borderId="22" xfId="15" applyNumberFormat="1" applyFont="1" applyFill="1" applyBorder="1" applyAlignment="1">
      <alignment horizontal="justify" vertical="center" wrapText="1"/>
    </xf>
    <xf numFmtId="0" fontId="28" fillId="0" borderId="22" xfId="15" applyFont="1" applyFill="1" applyBorder="1" applyAlignment="1">
      <alignment horizontal="justify" vertical="center"/>
    </xf>
    <xf numFmtId="49" fontId="50" fillId="0" borderId="69" xfId="0" applyNumberFormat="1" applyFont="1" applyFill="1" applyBorder="1" applyAlignment="1">
      <alignment horizontal="left" vertical="center" wrapText="1"/>
    </xf>
    <xf numFmtId="49" fontId="50" fillId="0" borderId="70" xfId="0" applyNumberFormat="1" applyFont="1" applyFill="1" applyBorder="1" applyAlignment="1">
      <alignment horizontal="left" vertical="center" wrapText="1"/>
    </xf>
    <xf numFmtId="0" fontId="12" fillId="0" borderId="23" xfId="15" applyFont="1" applyFill="1" applyBorder="1" applyAlignment="1">
      <alignment horizontal="justify" vertical="center" wrapText="1"/>
    </xf>
    <xf numFmtId="0" fontId="12" fillId="0" borderId="22" xfId="15" applyFont="1" applyFill="1" applyBorder="1" applyAlignment="1">
      <alignment horizontal="justify" vertical="center" wrapText="1"/>
    </xf>
    <xf numFmtId="0" fontId="28" fillId="0" borderId="22" xfId="15" applyFont="1" applyFill="1" applyBorder="1" applyAlignment="1">
      <alignment horizontal="justify" vertical="center" wrapText="1"/>
    </xf>
    <xf numFmtId="0" fontId="4" fillId="0" borderId="46" xfId="15" applyFont="1" applyFill="1" applyBorder="1" applyAlignment="1">
      <alignment horizontal="center" vertical="center" wrapText="1"/>
    </xf>
    <xf numFmtId="0" fontId="4" fillId="0" borderId="28" xfId="15" applyFont="1" applyFill="1" applyBorder="1" applyAlignment="1">
      <alignment horizontal="center" vertical="center" wrapText="1"/>
    </xf>
    <xf numFmtId="0" fontId="4" fillId="0" borderId="30" xfId="15"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0" fontId="2" fillId="0" borderId="38" xfId="0" applyNumberFormat="1" applyFont="1" applyFill="1" applyBorder="1" applyAlignment="1" applyProtection="1">
      <alignment horizontal="center" vertical="center" wrapText="1"/>
      <protection locked="0"/>
    </xf>
    <xf numFmtId="10" fontId="2" fillId="0" borderId="24"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2" fillId="4" borderId="19" xfId="15" applyFont="1" applyFill="1" applyBorder="1" applyAlignment="1">
      <alignment horizontal="center" vertical="center" wrapText="1"/>
    </xf>
    <xf numFmtId="0" fontId="2" fillId="4" borderId="4" xfId="15" applyFont="1" applyFill="1" applyBorder="1" applyAlignment="1">
      <alignment horizontal="center" vertical="center" wrapText="1"/>
    </xf>
    <xf numFmtId="0" fontId="2" fillId="4" borderId="39" xfId="15" applyFont="1" applyFill="1" applyBorder="1" applyAlignment="1">
      <alignment horizontal="center" vertical="center" wrapText="1"/>
    </xf>
    <xf numFmtId="171" fontId="2" fillId="0" borderId="24" xfId="22" applyNumberFormat="1" applyFont="1" applyFill="1" applyBorder="1" applyAlignment="1" applyProtection="1">
      <alignment horizontal="center" vertical="center" wrapText="1"/>
      <protection locked="0"/>
    </xf>
    <xf numFmtId="171" fontId="2" fillId="0" borderId="39" xfId="22"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42" fillId="0" borderId="25" xfId="0" applyFont="1" applyBorder="1" applyAlignment="1">
      <alignment horizontal="center" vertical="center" wrapText="1"/>
    </xf>
    <xf numFmtId="0" fontId="42" fillId="0" borderId="30" xfId="0" applyFont="1" applyBorder="1" applyAlignment="1">
      <alignment horizontal="center" vertical="center" wrapText="1"/>
    </xf>
    <xf numFmtId="0" fontId="4" fillId="0" borderId="19" xfId="0" applyFont="1" applyBorder="1" applyAlignment="1">
      <alignment horizontal="center" vertical="center" wrapText="1"/>
    </xf>
    <xf numFmtId="10" fontId="2" fillId="0" borderId="61" xfId="0" applyNumberFormat="1" applyFont="1" applyFill="1" applyBorder="1" applyAlignment="1" applyProtection="1">
      <alignment horizontal="center" vertical="center" wrapText="1"/>
      <protection locked="0"/>
    </xf>
    <xf numFmtId="171" fontId="2" fillId="0" borderId="5" xfId="22" applyNumberFormat="1" applyFont="1" applyFill="1" applyBorder="1" applyAlignment="1" applyProtection="1">
      <alignment horizontal="center" vertical="center" wrapText="1"/>
      <protection locked="0"/>
    </xf>
    <xf numFmtId="171" fontId="2" fillId="0" borderId="1" xfId="22" applyNumberFormat="1" applyFont="1" applyFill="1" applyBorder="1" applyAlignment="1" applyProtection="1">
      <alignment horizontal="center" vertical="center" wrapText="1"/>
      <protection locked="0"/>
    </xf>
    <xf numFmtId="171" fontId="2" fillId="0" borderId="38" xfId="22" applyNumberFormat="1" applyFont="1" applyFill="1" applyBorder="1" applyAlignment="1" applyProtection="1">
      <alignment horizontal="center" vertical="center" wrapText="1"/>
      <protection locked="0"/>
    </xf>
    <xf numFmtId="171" fontId="2" fillId="0" borderId="2" xfId="2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4" borderId="3" xfId="15" applyFont="1" applyFill="1" applyBorder="1" applyAlignment="1">
      <alignment horizontal="center" vertical="center" wrapText="1"/>
    </xf>
    <xf numFmtId="0" fontId="4" fillId="0" borderId="17" xfId="15" applyBorder="1"/>
    <xf numFmtId="0" fontId="4" fillId="0" borderId="3" xfId="15" applyBorder="1"/>
    <xf numFmtId="0" fontId="4" fillId="0" borderId="18" xfId="15" applyBorder="1"/>
    <xf numFmtId="0" fontId="4" fillId="0" borderId="1" xfId="15" applyBorder="1"/>
    <xf numFmtId="0" fontId="4" fillId="0" borderId="19" xfId="15" applyBorder="1"/>
    <xf numFmtId="0" fontId="4" fillId="0" borderId="4" xfId="15" applyBorder="1"/>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2" fillId="4" borderId="38" xfId="15" applyFont="1" applyFill="1" applyBorder="1" applyAlignment="1">
      <alignment horizontal="center" vertical="center" wrapText="1"/>
    </xf>
    <xf numFmtId="0" fontId="15" fillId="4" borderId="16" xfId="15" applyFont="1" applyFill="1" applyBorder="1" applyAlignment="1">
      <alignment horizontal="center" vertical="center" wrapText="1"/>
    </xf>
    <xf numFmtId="0" fontId="15" fillId="4" borderId="41" xfId="15" applyFont="1" applyFill="1" applyBorder="1" applyAlignment="1">
      <alignment horizontal="center" vertical="center" wrapText="1"/>
    </xf>
    <xf numFmtId="0" fontId="2" fillId="4" borderId="25" xfId="15" applyFont="1" applyFill="1" applyBorder="1" applyAlignment="1">
      <alignment horizontal="center" vertical="center" wrapText="1"/>
    </xf>
    <xf numFmtId="0" fontId="2" fillId="4" borderId="30" xfId="15" applyFont="1" applyFill="1" applyBorder="1" applyAlignment="1">
      <alignment horizontal="center" vertical="center" wrapText="1"/>
    </xf>
    <xf numFmtId="0" fontId="11" fillId="0" borderId="0" xfId="18" applyFont="1" applyAlignment="1">
      <alignment horizontal="right"/>
    </xf>
    <xf numFmtId="0" fontId="15" fillId="5" borderId="44" xfId="18" applyFont="1" applyFill="1" applyBorder="1" applyAlignment="1">
      <alignment horizontal="center" vertical="center" wrapText="1"/>
    </xf>
    <xf numFmtId="0" fontId="15" fillId="5" borderId="5" xfId="18" applyFont="1" applyFill="1" applyBorder="1" applyAlignment="1">
      <alignment horizontal="center" vertical="center" wrapText="1"/>
    </xf>
    <xf numFmtId="0" fontId="15" fillId="5" borderId="18" xfId="18" applyFont="1" applyFill="1" applyBorder="1" applyAlignment="1">
      <alignment horizontal="center" vertical="center" wrapText="1"/>
    </xf>
    <xf numFmtId="0" fontId="15" fillId="5" borderId="1" xfId="18" applyFont="1" applyFill="1" applyBorder="1" applyAlignment="1">
      <alignment horizontal="center" vertical="center" wrapText="1"/>
    </xf>
    <xf numFmtId="0" fontId="15" fillId="5" borderId="19" xfId="18" applyFont="1" applyFill="1" applyBorder="1" applyAlignment="1">
      <alignment horizontal="center" vertical="center" wrapText="1"/>
    </xf>
    <xf numFmtId="0" fontId="15" fillId="5" borderId="4" xfId="18"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0" fillId="0" borderId="58" xfId="0" applyBorder="1" applyAlignment="1">
      <alignment horizontal="center" vertical="center"/>
    </xf>
    <xf numFmtId="0" fontId="17" fillId="0" borderId="4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5" xfId="0" applyFont="1" applyFill="1" applyBorder="1" applyAlignment="1">
      <alignment horizontal="center" vertical="center" wrapText="1"/>
    </xf>
    <xf numFmtId="3" fontId="39" fillId="0" borderId="38" xfId="0" applyNumberFormat="1" applyFont="1" applyFill="1" applyBorder="1" applyAlignment="1">
      <alignment horizontal="center" vertical="center" wrapText="1"/>
    </xf>
    <xf numFmtId="3" fontId="39" fillId="0" borderId="24" xfId="0" applyNumberFormat="1" applyFont="1" applyFill="1" applyBorder="1" applyAlignment="1">
      <alignment horizontal="center" vertical="center" wrapText="1"/>
    </xf>
    <xf numFmtId="3" fontId="39" fillId="0" borderId="39"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0" fillId="0" borderId="57" xfId="0" applyBorder="1" applyAlignment="1">
      <alignment horizontal="center" vertical="center"/>
    </xf>
    <xf numFmtId="0" fontId="15" fillId="5" borderId="16" xfId="18" applyFont="1" applyFill="1" applyBorder="1" applyAlignment="1">
      <alignment horizontal="center" vertical="center" wrapText="1"/>
    </xf>
    <xf numFmtId="0" fontId="15" fillId="5" borderId="34" xfId="18" applyFont="1" applyFill="1" applyBorder="1" applyAlignment="1">
      <alignment horizontal="center" vertical="center" wrapText="1"/>
    </xf>
    <xf numFmtId="0" fontId="4" fillId="0" borderId="17" xfId="18" applyBorder="1" applyAlignment="1">
      <alignment horizontal="center"/>
    </xf>
    <xf numFmtId="0" fontId="4" fillId="0" borderId="3" xfId="18" applyBorder="1" applyAlignment="1">
      <alignment horizontal="center"/>
    </xf>
    <xf numFmtId="0" fontId="4" fillId="0" borderId="18" xfId="18" applyBorder="1" applyAlignment="1">
      <alignment horizontal="center"/>
    </xf>
    <xf numFmtId="0" fontId="4" fillId="0" borderId="1" xfId="18" applyBorder="1" applyAlignment="1">
      <alignment horizontal="center"/>
    </xf>
    <xf numFmtId="0" fontId="4" fillId="0" borderId="19" xfId="18" applyBorder="1" applyAlignment="1">
      <alignment horizontal="center"/>
    </xf>
    <xf numFmtId="0" fontId="4" fillId="0" borderId="4" xfId="18" applyBorder="1" applyAlignment="1">
      <alignment horizontal="center"/>
    </xf>
    <xf numFmtId="0" fontId="32" fillId="5" borderId="3" xfId="18" applyFont="1" applyFill="1" applyBorder="1" applyAlignment="1">
      <alignment horizontal="center" vertical="center" wrapText="1"/>
    </xf>
    <xf numFmtId="0" fontId="32" fillId="5" borderId="10" xfId="18" applyFont="1" applyFill="1" applyBorder="1" applyAlignment="1">
      <alignment horizontal="center" vertical="center" wrapText="1"/>
    </xf>
    <xf numFmtId="0" fontId="32" fillId="5" borderId="1" xfId="18" applyFont="1" applyFill="1" applyBorder="1" applyAlignment="1">
      <alignment horizontal="center" vertical="center" wrapText="1"/>
    </xf>
    <xf numFmtId="0" fontId="32" fillId="5" borderId="11" xfId="18" applyFont="1" applyFill="1" applyBorder="1" applyAlignment="1">
      <alignment horizontal="center" vertical="center" wrapText="1"/>
    </xf>
    <xf numFmtId="0" fontId="33" fillId="5" borderId="1" xfId="18" applyFont="1" applyFill="1" applyBorder="1" applyAlignment="1">
      <alignment horizontal="center" vertical="center" wrapText="1"/>
    </xf>
    <xf numFmtId="0" fontId="33" fillId="5" borderId="11" xfId="18" applyFont="1" applyFill="1" applyBorder="1" applyAlignment="1">
      <alignment horizontal="center" vertical="center" wrapText="1"/>
    </xf>
    <xf numFmtId="0" fontId="33" fillId="5" borderId="4" xfId="18" applyFont="1" applyFill="1" applyBorder="1" applyAlignment="1">
      <alignment horizontal="center" vertical="center" wrapText="1"/>
    </xf>
    <xf numFmtId="0" fontId="32" fillId="5" borderId="4" xfId="18" applyFont="1" applyFill="1" applyBorder="1" applyAlignment="1">
      <alignment horizontal="center" vertical="center" wrapText="1"/>
    </xf>
    <xf numFmtId="0" fontId="33" fillId="5" borderId="12" xfId="18" applyFont="1" applyFill="1" applyBorder="1" applyAlignment="1">
      <alignment horizontal="center" vertical="center" wrapText="1"/>
    </xf>
    <xf numFmtId="0" fontId="15" fillId="5" borderId="22" xfId="18"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23" applyFont="1" applyFill="1" applyBorder="1" applyAlignment="1">
      <alignment horizontal="center" vertical="center"/>
    </xf>
    <xf numFmtId="9" fontId="7" fillId="0" borderId="0" xfId="20" applyFont="1" applyFill="1"/>
    <xf numFmtId="9" fontId="7" fillId="0" borderId="1" xfId="20" applyFont="1" applyFill="1" applyBorder="1" applyAlignment="1">
      <alignment horizontal="left" vertical="center"/>
    </xf>
    <xf numFmtId="9" fontId="7" fillId="0" borderId="1" xfId="20" applyFont="1" applyFill="1" applyBorder="1" applyAlignment="1">
      <alignment vertical="center"/>
    </xf>
    <xf numFmtId="9" fontId="7" fillId="0" borderId="24" xfId="20" applyFont="1" applyFill="1" applyBorder="1" applyAlignment="1">
      <alignment horizontal="left" vertical="center"/>
    </xf>
    <xf numFmtId="9" fontId="7" fillId="0" borderId="24" xfId="20" applyFont="1" applyFill="1" applyBorder="1" applyAlignment="1">
      <alignment vertical="center"/>
    </xf>
    <xf numFmtId="10" fontId="7" fillId="0" borderId="1" xfId="23" applyNumberFormat="1" applyFont="1" applyFill="1" applyBorder="1" applyAlignment="1">
      <alignment horizontal="center" vertical="center"/>
    </xf>
    <xf numFmtId="0" fontId="10" fillId="0" borderId="0" xfId="0" applyFont="1" applyFill="1" applyBorder="1" applyAlignment="1">
      <alignment horizontal="right" vertical="center"/>
    </xf>
    <xf numFmtId="0" fontId="51" fillId="0" borderId="79" xfId="0" applyFont="1" applyFill="1" applyBorder="1" applyAlignment="1">
      <alignment vertical="center" wrapText="1"/>
    </xf>
    <xf numFmtId="171" fontId="7" fillId="0" borderId="1" xfId="20" applyNumberFormat="1" applyFont="1" applyFill="1" applyBorder="1" applyAlignment="1">
      <alignment vertical="center"/>
    </xf>
    <xf numFmtId="10" fontId="7" fillId="0" borderId="1" xfId="20" applyNumberFormat="1" applyFont="1" applyFill="1" applyBorder="1" applyAlignment="1">
      <alignment vertical="center"/>
    </xf>
    <xf numFmtId="10" fontId="7" fillId="0" borderId="1" xfId="23" applyNumberFormat="1" applyFont="1" applyFill="1" applyBorder="1" applyAlignment="1">
      <alignment vertical="center"/>
    </xf>
    <xf numFmtId="9" fontId="18" fillId="0" borderId="5" xfId="23" applyNumberFormat="1" applyFont="1" applyFill="1" applyBorder="1" applyAlignment="1">
      <alignment horizontal="center" vertical="center" wrapText="1"/>
    </xf>
    <xf numFmtId="9" fontId="18" fillId="0" borderId="5" xfId="20" applyFont="1" applyFill="1" applyBorder="1" applyAlignment="1">
      <alignment horizontal="center" vertical="center" wrapText="1"/>
    </xf>
    <xf numFmtId="9" fontId="18" fillId="0" borderId="53" xfId="20"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18" fillId="0" borderId="53" xfId="0" applyNumberFormat="1" applyFont="1" applyFill="1" applyBorder="1" applyAlignment="1">
      <alignment horizontal="center" vertical="center" wrapText="1"/>
    </xf>
    <xf numFmtId="10" fontId="41" fillId="0" borderId="7" xfId="23"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37" fontId="19" fillId="0" borderId="8" xfId="8" applyNumberFormat="1" applyFont="1" applyFill="1" applyBorder="1" applyAlignment="1">
      <alignment horizontal="center" vertical="center"/>
    </xf>
    <xf numFmtId="175" fontId="41" fillId="0" borderId="1" xfId="4" applyNumberFormat="1" applyFont="1" applyFill="1" applyBorder="1" applyAlignment="1">
      <alignment horizontal="center" vertical="center"/>
    </xf>
    <xf numFmtId="10" fontId="41" fillId="0" borderId="54" xfId="23" applyNumberFormat="1" applyFont="1" applyFill="1" applyBorder="1" applyAlignment="1">
      <alignment horizontal="center" vertical="center"/>
    </xf>
    <xf numFmtId="3" fontId="18" fillId="0" borderId="1" xfId="9" applyNumberFormat="1" applyFont="1" applyFill="1" applyBorder="1" applyAlignment="1">
      <alignment horizontal="center" vertical="center" wrapText="1"/>
    </xf>
    <xf numFmtId="0" fontId="29" fillId="0" borderId="5" xfId="0" applyFont="1" applyFill="1" applyBorder="1" applyAlignment="1"/>
    <xf numFmtId="0" fontId="25" fillId="0" borderId="80" xfId="0" applyFont="1" applyFill="1" applyBorder="1" applyAlignment="1">
      <alignment horizontal="center" vertical="center" wrapText="1"/>
    </xf>
    <xf numFmtId="0" fontId="0" fillId="5" borderId="81" xfId="0" applyFill="1" applyBorder="1" applyAlignment="1">
      <alignment horizontal="center"/>
    </xf>
    <xf numFmtId="0" fontId="0" fillId="5" borderId="82" xfId="0" applyFill="1" applyBorder="1" applyAlignment="1">
      <alignment horizontal="center"/>
    </xf>
    <xf numFmtId="0" fontId="0" fillId="5" borderId="83" xfId="0" applyFill="1" applyBorder="1" applyAlignment="1">
      <alignment horizontal="center"/>
    </xf>
    <xf numFmtId="0" fontId="0" fillId="5" borderId="48" xfId="0" applyFill="1" applyBorder="1" applyAlignment="1">
      <alignment horizontal="center"/>
    </xf>
    <xf numFmtId="0" fontId="0" fillId="5" borderId="0" xfId="0" applyFill="1" applyBorder="1" applyAlignment="1">
      <alignment horizontal="center"/>
    </xf>
    <xf numFmtId="0" fontId="0" fillId="5" borderId="9" xfId="0" applyFill="1" applyBorder="1" applyAlignment="1">
      <alignment horizontal="center"/>
    </xf>
    <xf numFmtId="0" fontId="0" fillId="5" borderId="53" xfId="0" applyFill="1" applyBorder="1" applyAlignment="1">
      <alignment horizontal="center"/>
    </xf>
    <xf numFmtId="0" fontId="0" fillId="5" borderId="84" xfId="0" applyFill="1" applyBorder="1" applyAlignment="1">
      <alignment horizontal="center"/>
    </xf>
    <xf numFmtId="0" fontId="0" fillId="5" borderId="54" xfId="0" applyFill="1" applyBorder="1" applyAlignment="1">
      <alignment horizontal="center"/>
    </xf>
    <xf numFmtId="0" fontId="22" fillId="0" borderId="0" xfId="0" applyFont="1" applyFill="1" applyAlignment="1">
      <alignment horizontal="right" vertical="center" wrapText="1"/>
    </xf>
    <xf numFmtId="0" fontId="4" fillId="0" borderId="3" xfId="15" applyFont="1" applyFill="1" applyBorder="1" applyAlignment="1">
      <alignment horizontal="center" vertical="center" wrapText="1"/>
    </xf>
    <xf numFmtId="0" fontId="4" fillId="0" borderId="1" xfId="15" applyFont="1" applyFill="1" applyBorder="1" applyAlignment="1">
      <alignment horizontal="center" vertical="center" wrapText="1"/>
    </xf>
    <xf numFmtId="0" fontId="4" fillId="0" borderId="4" xfId="15" applyFont="1" applyFill="1" applyBorder="1" applyAlignment="1">
      <alignment horizontal="center" vertical="center" wrapText="1"/>
    </xf>
    <xf numFmtId="0" fontId="0" fillId="0" borderId="5" xfId="0" applyFill="1" applyBorder="1" applyAlignment="1">
      <alignment horizontal="center" vertical="center"/>
    </xf>
    <xf numFmtId="176" fontId="0" fillId="0" borderId="22"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1" xfId="0" applyFill="1" applyBorder="1" applyAlignment="1">
      <alignment horizontal="center" vertical="center" wrapText="1"/>
    </xf>
    <xf numFmtId="0" fontId="0" fillId="0" borderId="4" xfId="0" applyFill="1" applyBorder="1" applyAlignment="1">
      <alignment horizontal="center" vertical="center"/>
    </xf>
    <xf numFmtId="0" fontId="0" fillId="0" borderId="12" xfId="0" applyFill="1" applyBorder="1" applyAlignment="1">
      <alignment horizontal="center" vertical="center" wrapText="1"/>
    </xf>
    <xf numFmtId="176" fontId="7" fillId="0" borderId="1" xfId="3" applyNumberFormat="1" applyFont="1" applyFill="1" applyBorder="1" applyAlignment="1">
      <alignment horizontal="center" vertical="center" wrapText="1"/>
    </xf>
    <xf numFmtId="0" fontId="0" fillId="0" borderId="62" xfId="0"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58" xfId="0" applyFill="1" applyBorder="1" applyAlignment="1">
      <alignment horizontal="center" vertical="center"/>
    </xf>
    <xf numFmtId="10" fontId="35" fillId="0" borderId="3" xfId="20" applyNumberFormat="1" applyFont="1" applyFill="1" applyBorder="1" applyAlignment="1">
      <alignment horizontal="center" vertical="center"/>
    </xf>
    <xf numFmtId="3" fontId="35" fillId="0" borderId="3" xfId="0" applyNumberFormat="1" applyFont="1" applyFill="1" applyBorder="1" applyAlignment="1">
      <alignment horizontal="center" vertical="center"/>
    </xf>
    <xf numFmtId="4" fontId="35" fillId="0" borderId="3" xfId="0" applyNumberFormat="1" applyFont="1" applyFill="1" applyBorder="1" applyAlignment="1">
      <alignment horizontal="center" vertical="center"/>
    </xf>
    <xf numFmtId="3" fontId="35" fillId="0" borderId="1" xfId="0" applyNumberFormat="1" applyFont="1" applyFill="1" applyBorder="1" applyAlignment="1">
      <alignment horizontal="center" vertical="center"/>
    </xf>
    <xf numFmtId="3" fontId="35" fillId="0" borderId="5" xfId="0" applyNumberFormat="1" applyFont="1" applyFill="1" applyBorder="1" applyAlignment="1">
      <alignment horizontal="center" vertical="center"/>
    </xf>
  </cellXfs>
  <cellStyles count="42">
    <cellStyle name="Coma 2" xfId="1" xr:uid="{00000000-0005-0000-0000-000000000000}"/>
    <cellStyle name="Coma 2 2" xfId="2" xr:uid="{00000000-0005-0000-0000-000001000000}"/>
    <cellStyle name="Millares" xfId="26" builtinId="3"/>
    <cellStyle name="Millares [0] 2" xfId="27" xr:uid="{EB9A7D07-9288-4861-BB8D-98D463ABB943}"/>
    <cellStyle name="Millares [0] 3 2" xfId="28" xr:uid="{8FD3B20B-B476-42CA-A137-19E594BA92E2}"/>
    <cellStyle name="Millares [0] 3 4 4" xfId="29" xr:uid="{DFBD0E10-1970-479B-A718-17433D81A9C7}"/>
    <cellStyle name="Millares 10" xfId="30" xr:uid="{4F6C4B94-1593-407A-BA27-278D07575FFD}"/>
    <cellStyle name="Millares 2" xfId="3" xr:uid="{00000000-0005-0000-0000-000003000000}"/>
    <cellStyle name="Millares 2 2" xfId="4" xr:uid="{00000000-0005-0000-0000-000004000000}"/>
    <cellStyle name="Millares 2 2 2" xfId="31" xr:uid="{5D7803D3-7C77-4726-8F7B-2513EAC294F9}"/>
    <cellStyle name="Millares 2 5" xfId="32" xr:uid="{876BD57F-F920-4BEA-A410-975821F42380}"/>
    <cellStyle name="Millares 2 5 2" xfId="33" xr:uid="{B0B77AFF-38D7-4350-ADE1-A18593A4FD39}"/>
    <cellStyle name="Millares 3" xfId="5" xr:uid="{00000000-0005-0000-0000-000005000000}"/>
    <cellStyle name="Millares 3 2" xfId="6" xr:uid="{00000000-0005-0000-0000-000006000000}"/>
    <cellStyle name="Millares 4" xfId="7" xr:uid="{00000000-0005-0000-0000-000007000000}"/>
    <cellStyle name="Moneda" xfId="8" builtinId="4"/>
    <cellStyle name="Moneda [0] 2" xfId="34" xr:uid="{373F6F49-801E-4BC3-9FEB-8F74D546021E}"/>
    <cellStyle name="Moneda 11" xfId="35" xr:uid="{ACE60015-D645-4E07-8E5F-F4A831C71129}"/>
    <cellStyle name="Moneda 2" xfId="9" xr:uid="{00000000-0005-0000-0000-000009000000}"/>
    <cellStyle name="Moneda 2 2" xfId="10" xr:uid="{00000000-0005-0000-0000-00000A000000}"/>
    <cellStyle name="Moneda 2 2 2" xfId="11" xr:uid="{00000000-0005-0000-0000-00000B000000}"/>
    <cellStyle name="Moneda 2 3" xfId="12" xr:uid="{00000000-0005-0000-0000-00000C000000}"/>
    <cellStyle name="Moneda 2 3 2 2 2" xfId="36" xr:uid="{D4D3D7C6-A82B-49C4-8D5B-DFC219DDC2A5}"/>
    <cellStyle name="Moneda 2 4" xfId="37" xr:uid="{D7A530E5-5358-4137-BB95-9BE76081328F}"/>
    <cellStyle name="Moneda 3" xfId="13" xr:uid="{00000000-0005-0000-0000-00000D000000}"/>
    <cellStyle name="Moneda 4" xfId="14" xr:uid="{00000000-0005-0000-0000-00000E000000}"/>
    <cellStyle name="Moneda 5" xfId="38" xr:uid="{809F6CCA-AFAF-465B-ADBF-DF517DD59ABC}"/>
    <cellStyle name="Normal" xfId="0" builtinId="0"/>
    <cellStyle name="Normal 2" xfId="15" xr:uid="{00000000-0005-0000-0000-000010000000}"/>
    <cellStyle name="Normal 2 10" xfId="16" xr:uid="{00000000-0005-0000-0000-000011000000}"/>
    <cellStyle name="Normal 3" xfId="17" xr:uid="{00000000-0005-0000-0000-000012000000}"/>
    <cellStyle name="Normal 3 2" xfId="18" xr:uid="{00000000-0005-0000-0000-000013000000}"/>
    <cellStyle name="Normal 4" xfId="39" xr:uid="{DD9262BB-DC4E-43C4-A1C6-74058FD6425E}"/>
    <cellStyle name="Normal 4 2" xfId="19" xr:uid="{00000000-0005-0000-0000-000014000000}"/>
    <cellStyle name="Porcentaje" xfId="20" builtinId="5"/>
    <cellStyle name="Porcentaje 2" xfId="23" xr:uid="{00000000-0005-0000-0000-000016000000}"/>
    <cellStyle name="Porcentaje 2 2" xfId="40" xr:uid="{A698360D-0E91-405F-AF16-4BBB3D44C866}"/>
    <cellStyle name="Porcentaje 2 3" xfId="41" xr:uid="{E9D0088C-FB68-4F7F-A07C-899A9E18C601}"/>
    <cellStyle name="Porcentaje 3" xfId="24" xr:uid="{00000000-0005-0000-0000-000017000000}"/>
    <cellStyle name="Porcentaje 4" xfId="25" xr:uid="{00000000-0005-0000-0000-000018000000}"/>
    <cellStyle name="Porcentual 2" xfId="21" xr:uid="{00000000-0005-0000-0000-000019000000}"/>
    <cellStyle name="Porcentual 2 2" xfId="22" xr:uid="{00000000-0005-0000-0000-00001A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485290</xdr:colOff>
      <xdr:row>1</xdr:row>
      <xdr:rowOff>16144</xdr:rowOff>
    </xdr:from>
    <xdr:to>
      <xdr:col>1</xdr:col>
      <xdr:colOff>920211</xdr:colOff>
      <xdr:row>3</xdr:row>
      <xdr:rowOff>39876</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5290" y="435890"/>
          <a:ext cx="1451997" cy="766359"/>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369094</xdr:colOff>
      <xdr:row>0</xdr:row>
      <xdr:rowOff>0</xdr:rowOff>
    </xdr:from>
    <xdr:to>
      <xdr:col>2</xdr:col>
      <xdr:colOff>296068</xdr:colOff>
      <xdr:row>3</xdr:row>
      <xdr:rowOff>11906</xdr:rowOff>
    </xdr:to>
    <xdr:pic>
      <xdr:nvPicPr>
        <xdr:cNvPr id="2" name="Imagen 1">
          <a:extLst>
            <a:ext uri="{FF2B5EF4-FFF2-40B4-BE49-F238E27FC236}">
              <a16:creationId xmlns:a16="http://schemas.microsoft.com/office/drawing/2014/main" id="{90017C32-8643-489C-BA30-EA30C4996614}"/>
            </a:ext>
          </a:extLst>
        </xdr:cNvPr>
        <xdr:cNvPicPr>
          <a:picLocks noChangeAspect="1"/>
        </xdr:cNvPicPr>
      </xdr:nvPicPr>
      <xdr:blipFill>
        <a:blip xmlns:r="http://schemas.openxmlformats.org/officeDocument/2006/relationships" r:embed="rId1"/>
        <a:stretch>
          <a:fillRect/>
        </a:stretch>
      </xdr:blipFill>
      <xdr:spPr>
        <a:xfrm>
          <a:off x="369094" y="0"/>
          <a:ext cx="1450974" cy="5834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5"/>
  <sheetViews>
    <sheetView topLeftCell="I1" zoomScale="39" zoomScaleNormal="39" zoomScaleSheetLayoutView="50" workbookViewId="0">
      <selection activeCell="BH14" sqref="BH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3.5703125" style="21" bestFit="1" customWidth="1"/>
    <col min="11" max="11" width="15.28515625" style="29" customWidth="1"/>
    <col min="12" max="12" width="15.28515625" style="28" hidden="1" customWidth="1"/>
    <col min="13" max="13" width="15.28515625" style="21" hidden="1" customWidth="1"/>
    <col min="14" max="14" width="15.28515625" style="29" customWidth="1"/>
    <col min="15" max="15" width="12.5703125" style="29" hidden="1" customWidth="1"/>
    <col min="16" max="16" width="12.5703125" style="28" hidden="1" customWidth="1"/>
    <col min="17" max="19" width="12.28515625" style="28" hidden="1" customWidth="1"/>
    <col min="20" max="21" width="12.7109375" style="29" customWidth="1"/>
    <col min="22" max="22" width="14.28515625" style="28" customWidth="1"/>
    <col min="23" max="25" width="12.7109375" style="28" customWidth="1"/>
    <col min="26" max="26" width="12.7109375" style="29" hidden="1" customWidth="1"/>
    <col min="27" max="27" width="12.7109375" style="29" customWidth="1"/>
    <col min="28" max="31" width="12.7109375" style="28" hidden="1" customWidth="1"/>
    <col min="32" max="32" width="12.7109375" style="29" hidden="1" customWidth="1"/>
    <col min="33" max="33" width="12.7109375" style="29" customWidth="1"/>
    <col min="34" max="38" width="12.7109375" style="29" hidden="1" customWidth="1"/>
    <col min="39" max="42" width="12.7109375" style="1" customWidth="1"/>
    <col min="43" max="43" width="13.140625" style="1" customWidth="1"/>
    <col min="44" max="44" width="12.28515625" style="1" customWidth="1"/>
    <col min="45" max="45" width="93.28515625" style="1" hidden="1" customWidth="1"/>
    <col min="46" max="47" width="18.7109375" style="1" hidden="1" customWidth="1"/>
    <col min="48" max="48" width="34.28515625" style="1" hidden="1" customWidth="1"/>
    <col min="49" max="49" width="29.85546875" style="1" hidden="1" customWidth="1"/>
    <col min="50" max="50" width="90.28515625" style="1" hidden="1" customWidth="1"/>
    <col min="51" max="52" width="20.42578125" style="1" hidden="1" customWidth="1"/>
    <col min="53" max="53" width="30.28515625" style="1" hidden="1" customWidth="1"/>
    <col min="54" max="54" width="55.28515625" style="1" hidden="1" customWidth="1"/>
    <col min="55" max="55" width="106.140625" style="1" hidden="1" customWidth="1"/>
    <col min="56" max="56" width="25.28515625" style="1" hidden="1" customWidth="1"/>
    <col min="57" max="57" width="24.7109375" style="1" hidden="1" customWidth="1"/>
    <col min="58" max="58" width="30.28515625" style="1" hidden="1" customWidth="1"/>
    <col min="59" max="59" width="55.28515625" style="1" hidden="1" customWidth="1"/>
    <col min="60" max="60" width="114" style="1" customWidth="1"/>
    <col min="61" max="61" width="25.28515625" style="1" customWidth="1"/>
    <col min="62" max="62" width="24.7109375" style="1" customWidth="1"/>
    <col min="63" max="63" width="30.28515625" style="1" customWidth="1"/>
    <col min="64" max="64" width="55.28515625" style="1" customWidth="1"/>
    <col min="65" max="16384" width="11.42578125" style="1"/>
  </cols>
  <sheetData>
    <row r="1" spans="1:64" ht="21" customHeight="1" thickBot="1" x14ac:dyDescent="0.3">
      <c r="B1" s="4"/>
      <c r="C1" s="4"/>
      <c r="D1" s="4"/>
      <c r="E1" s="4"/>
      <c r="F1" s="4"/>
      <c r="G1" s="4"/>
      <c r="H1" s="4"/>
      <c r="I1" s="4"/>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4"/>
      <c r="AN1" s="4"/>
      <c r="AO1" s="4"/>
      <c r="AP1" s="4"/>
      <c r="AQ1" s="4"/>
      <c r="AR1" s="4"/>
      <c r="AS1" s="4"/>
      <c r="AT1" s="4"/>
      <c r="AU1" s="4"/>
      <c r="AV1" s="4"/>
      <c r="AW1" s="4"/>
    </row>
    <row r="2" spans="1:64" ht="38.25" customHeight="1" x14ac:dyDescent="0.25">
      <c r="B2" s="230"/>
      <c r="C2" s="231"/>
      <c r="D2" s="231"/>
      <c r="E2" s="231"/>
      <c r="F2" s="231"/>
      <c r="G2" s="232"/>
      <c r="H2" s="239" t="s">
        <v>0</v>
      </c>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1"/>
    </row>
    <row r="3" spans="1:64" ht="28.5" customHeight="1" x14ac:dyDescent="0.25">
      <c r="B3" s="233"/>
      <c r="C3" s="234"/>
      <c r="D3" s="234"/>
      <c r="E3" s="234"/>
      <c r="F3" s="234"/>
      <c r="G3" s="235"/>
      <c r="H3" s="227" t="s">
        <v>103</v>
      </c>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9"/>
    </row>
    <row r="4" spans="1:64" ht="27.75" customHeight="1" x14ac:dyDescent="0.25">
      <c r="B4" s="233"/>
      <c r="C4" s="234"/>
      <c r="D4" s="234"/>
      <c r="E4" s="234"/>
      <c r="F4" s="234"/>
      <c r="G4" s="235"/>
      <c r="H4" s="227" t="s">
        <v>130</v>
      </c>
      <c r="I4" s="228"/>
      <c r="J4" s="228"/>
      <c r="K4" s="228"/>
      <c r="L4" s="228"/>
      <c r="M4" s="228"/>
      <c r="N4" s="228"/>
      <c r="O4" s="228"/>
      <c r="P4" s="228"/>
      <c r="Q4" s="228"/>
      <c r="R4" s="242"/>
      <c r="S4" s="227" t="s">
        <v>131</v>
      </c>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9"/>
    </row>
    <row r="5" spans="1:64" ht="26.25" customHeight="1" x14ac:dyDescent="0.25">
      <c r="B5" s="233"/>
      <c r="C5" s="234"/>
      <c r="D5" s="234"/>
      <c r="E5" s="234"/>
      <c r="F5" s="234"/>
      <c r="G5" s="235"/>
      <c r="H5" s="227" t="s">
        <v>3</v>
      </c>
      <c r="I5" s="228"/>
      <c r="J5" s="228"/>
      <c r="K5" s="228"/>
      <c r="L5" s="228"/>
      <c r="M5" s="228"/>
      <c r="N5" s="228"/>
      <c r="O5" s="228"/>
      <c r="P5" s="228"/>
      <c r="Q5" s="228"/>
      <c r="R5" s="242"/>
      <c r="S5" s="227" t="s">
        <v>170</v>
      </c>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9"/>
    </row>
    <row r="6" spans="1:64" ht="15" customHeight="1" x14ac:dyDescent="0.25">
      <c r="B6" s="37"/>
      <c r="C6" s="38"/>
      <c r="D6" s="38"/>
      <c r="E6" s="38"/>
      <c r="F6" s="38"/>
      <c r="G6" s="38"/>
      <c r="H6" s="38"/>
      <c r="I6" s="38"/>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8"/>
      <c r="AN6" s="38"/>
      <c r="AO6" s="38"/>
      <c r="AP6" s="38"/>
      <c r="AQ6" s="38"/>
      <c r="AR6" s="38"/>
      <c r="AS6" s="38"/>
      <c r="AT6" s="38"/>
      <c r="AU6" s="38"/>
      <c r="AV6" s="38"/>
      <c r="AW6" s="40"/>
    </row>
    <row r="7" spans="1:64" ht="30" customHeight="1" x14ac:dyDescent="0.25">
      <c r="A7" s="237" t="s">
        <v>4</v>
      </c>
      <c r="B7" s="237"/>
      <c r="C7" s="237"/>
      <c r="D7" s="237"/>
      <c r="E7" s="237"/>
      <c r="F7" s="237"/>
      <c r="G7" s="237"/>
      <c r="H7" s="237"/>
      <c r="I7" s="237"/>
      <c r="J7" s="237"/>
      <c r="K7" s="237"/>
      <c r="L7" s="237"/>
      <c r="M7" s="237"/>
      <c r="N7" s="237"/>
      <c r="O7" s="237"/>
      <c r="P7" s="237"/>
      <c r="Q7" s="237"/>
      <c r="R7" s="238"/>
      <c r="S7" s="243" t="s">
        <v>134</v>
      </c>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5"/>
    </row>
    <row r="8" spans="1:64" ht="30" customHeight="1" thickBot="1" x14ac:dyDescent="0.3">
      <c r="A8" s="237" t="s">
        <v>2</v>
      </c>
      <c r="B8" s="237"/>
      <c r="C8" s="237"/>
      <c r="D8" s="237"/>
      <c r="E8" s="237"/>
      <c r="F8" s="237"/>
      <c r="G8" s="237"/>
      <c r="H8" s="237"/>
      <c r="I8" s="237"/>
      <c r="J8" s="237"/>
      <c r="K8" s="237"/>
      <c r="L8" s="237"/>
      <c r="M8" s="237"/>
      <c r="N8" s="237"/>
      <c r="O8" s="237"/>
      <c r="P8" s="237"/>
      <c r="Q8" s="237"/>
      <c r="R8" s="238"/>
      <c r="S8" s="246" t="s">
        <v>135</v>
      </c>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8"/>
    </row>
    <row r="9" spans="1:64" ht="36" customHeight="1" thickBot="1" x14ac:dyDescent="0.3">
      <c r="A9" s="236"/>
      <c r="B9" s="236"/>
      <c r="C9" s="236"/>
      <c r="D9" s="236"/>
      <c r="E9" s="236"/>
      <c r="F9" s="236"/>
      <c r="G9" s="236"/>
      <c r="H9" s="236"/>
      <c r="I9" s="236"/>
      <c r="J9" s="236"/>
      <c r="K9" s="236"/>
      <c r="L9" s="236"/>
      <c r="M9" s="236"/>
      <c r="N9" s="236"/>
      <c r="O9" s="236"/>
      <c r="P9" s="236"/>
      <c r="Q9" s="236"/>
      <c r="R9" s="36"/>
      <c r="S9" s="36"/>
      <c r="T9" s="36"/>
      <c r="U9" s="36"/>
      <c r="V9" s="36"/>
      <c r="W9" s="36"/>
      <c r="X9" s="36"/>
      <c r="Y9" s="36"/>
      <c r="Z9" s="36"/>
      <c r="AA9" s="36"/>
      <c r="AB9" s="36"/>
      <c r="AC9" s="36"/>
      <c r="AD9" s="36"/>
      <c r="AE9" s="36"/>
      <c r="AF9" s="36"/>
      <c r="AG9" s="36"/>
      <c r="AH9" s="36"/>
      <c r="AI9" s="36"/>
      <c r="AJ9" s="36"/>
      <c r="AK9" s="36"/>
      <c r="AL9" s="36"/>
      <c r="AM9" s="38"/>
      <c r="AN9" s="38"/>
      <c r="AO9" s="38"/>
      <c r="AP9" s="38"/>
      <c r="AQ9" s="38"/>
      <c r="AR9" s="38"/>
      <c r="AS9" s="38"/>
      <c r="AT9" s="38"/>
      <c r="AU9" s="38"/>
      <c r="AV9" s="38"/>
      <c r="AW9" s="40"/>
    </row>
    <row r="10" spans="1:64" s="2" customFormat="1" ht="22.15" customHeight="1" x14ac:dyDescent="0.25">
      <c r="A10" s="251" t="s">
        <v>118</v>
      </c>
      <c r="B10" s="251"/>
      <c r="C10" s="251"/>
      <c r="D10" s="261" t="s">
        <v>85</v>
      </c>
      <c r="E10" s="261"/>
      <c r="F10" s="258" t="s">
        <v>87</v>
      </c>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t="s">
        <v>95</v>
      </c>
      <c r="AR10" s="258" t="s">
        <v>96</v>
      </c>
      <c r="AS10" s="221" t="s">
        <v>158</v>
      </c>
      <c r="AT10" s="221" t="s">
        <v>97</v>
      </c>
      <c r="AU10" s="221" t="s">
        <v>98</v>
      </c>
      <c r="AV10" s="221" t="s">
        <v>99</v>
      </c>
      <c r="AW10" s="224" t="s">
        <v>100</v>
      </c>
      <c r="AX10" s="221" t="s">
        <v>173</v>
      </c>
      <c r="AY10" s="221" t="s">
        <v>97</v>
      </c>
      <c r="AZ10" s="221" t="s">
        <v>98</v>
      </c>
      <c r="BA10" s="221" t="s">
        <v>99</v>
      </c>
      <c r="BB10" s="224" t="s">
        <v>100</v>
      </c>
      <c r="BC10" s="221" t="s">
        <v>177</v>
      </c>
      <c r="BD10" s="221" t="s">
        <v>97</v>
      </c>
      <c r="BE10" s="221" t="s">
        <v>98</v>
      </c>
      <c r="BF10" s="221" t="s">
        <v>99</v>
      </c>
      <c r="BG10" s="224" t="s">
        <v>100</v>
      </c>
      <c r="BH10" s="221" t="s">
        <v>209</v>
      </c>
      <c r="BI10" s="221" t="s">
        <v>97</v>
      </c>
      <c r="BJ10" s="221" t="s">
        <v>98</v>
      </c>
      <c r="BK10" s="221" t="s">
        <v>99</v>
      </c>
      <c r="BL10" s="224" t="s">
        <v>100</v>
      </c>
    </row>
    <row r="11" spans="1:64" s="3" customFormat="1" ht="22.9" customHeight="1" x14ac:dyDescent="0.2">
      <c r="A11" s="249" t="s">
        <v>117</v>
      </c>
      <c r="B11" s="249" t="s">
        <v>84</v>
      </c>
      <c r="C11" s="251" t="s">
        <v>119</v>
      </c>
      <c r="D11" s="251" t="s">
        <v>70</v>
      </c>
      <c r="E11" s="251" t="s">
        <v>86</v>
      </c>
      <c r="F11" s="253" t="s">
        <v>88</v>
      </c>
      <c r="G11" s="253" t="s">
        <v>89</v>
      </c>
      <c r="H11" s="253" t="s">
        <v>90</v>
      </c>
      <c r="I11" s="253" t="s">
        <v>91</v>
      </c>
      <c r="J11" s="253" t="s">
        <v>92</v>
      </c>
      <c r="K11" s="198"/>
      <c r="L11" s="255" t="s">
        <v>93</v>
      </c>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7"/>
      <c r="AM11" s="263" t="s">
        <v>94</v>
      </c>
      <c r="AN11" s="263"/>
      <c r="AO11" s="263"/>
      <c r="AP11" s="263"/>
      <c r="AQ11" s="253"/>
      <c r="AR11" s="253"/>
      <c r="AS11" s="222"/>
      <c r="AT11" s="222"/>
      <c r="AU11" s="222"/>
      <c r="AV11" s="222"/>
      <c r="AW11" s="225"/>
      <c r="AX11" s="222"/>
      <c r="AY11" s="222"/>
      <c r="AZ11" s="222"/>
      <c r="BA11" s="222"/>
      <c r="BB11" s="225"/>
      <c r="BC11" s="222"/>
      <c r="BD11" s="222"/>
      <c r="BE11" s="222"/>
      <c r="BF11" s="222"/>
      <c r="BG11" s="225"/>
      <c r="BH11" s="222"/>
      <c r="BI11" s="222"/>
      <c r="BJ11" s="222"/>
      <c r="BK11" s="222"/>
      <c r="BL11" s="225"/>
    </row>
    <row r="12" spans="1:64" s="3" customFormat="1" ht="21" customHeight="1" x14ac:dyDescent="0.2">
      <c r="A12" s="249"/>
      <c r="B12" s="249"/>
      <c r="C12" s="251"/>
      <c r="D12" s="251"/>
      <c r="E12" s="251"/>
      <c r="F12" s="253"/>
      <c r="G12" s="253"/>
      <c r="H12" s="253"/>
      <c r="I12" s="253"/>
      <c r="J12" s="253"/>
      <c r="K12" s="259" t="s">
        <v>120</v>
      </c>
      <c r="L12" s="262">
        <v>2016</v>
      </c>
      <c r="M12" s="262"/>
      <c r="N12" s="262"/>
      <c r="O12" s="255">
        <v>2017</v>
      </c>
      <c r="P12" s="256"/>
      <c r="Q12" s="256"/>
      <c r="R12" s="256"/>
      <c r="S12" s="256"/>
      <c r="T12" s="257"/>
      <c r="U12" s="264">
        <v>2018</v>
      </c>
      <c r="V12" s="265"/>
      <c r="W12" s="265"/>
      <c r="X12" s="265"/>
      <c r="Y12" s="265"/>
      <c r="Z12" s="266"/>
      <c r="AA12" s="255">
        <v>2019</v>
      </c>
      <c r="AB12" s="256"/>
      <c r="AC12" s="256"/>
      <c r="AD12" s="256"/>
      <c r="AE12" s="256"/>
      <c r="AF12" s="257"/>
      <c r="AG12" s="255">
        <v>2020</v>
      </c>
      <c r="AH12" s="256"/>
      <c r="AI12" s="256"/>
      <c r="AJ12" s="256"/>
      <c r="AK12" s="256"/>
      <c r="AL12" s="257"/>
      <c r="AM12" s="253" t="s">
        <v>5</v>
      </c>
      <c r="AN12" s="253" t="s">
        <v>6</v>
      </c>
      <c r="AO12" s="253" t="s">
        <v>7</v>
      </c>
      <c r="AP12" s="253" t="s">
        <v>8</v>
      </c>
      <c r="AQ12" s="253"/>
      <c r="AR12" s="253"/>
      <c r="AS12" s="222"/>
      <c r="AT12" s="222"/>
      <c r="AU12" s="222"/>
      <c r="AV12" s="222"/>
      <c r="AW12" s="225"/>
      <c r="AX12" s="222"/>
      <c r="AY12" s="222"/>
      <c r="AZ12" s="222"/>
      <c r="BA12" s="222"/>
      <c r="BB12" s="225"/>
      <c r="BC12" s="222"/>
      <c r="BD12" s="222"/>
      <c r="BE12" s="222"/>
      <c r="BF12" s="222"/>
      <c r="BG12" s="225"/>
      <c r="BH12" s="222"/>
      <c r="BI12" s="222"/>
      <c r="BJ12" s="222"/>
      <c r="BK12" s="222"/>
      <c r="BL12" s="225"/>
    </row>
    <row r="13" spans="1:64" s="3" customFormat="1" ht="37.9" customHeight="1" thickBot="1" x14ac:dyDescent="0.25">
      <c r="A13" s="250"/>
      <c r="B13" s="250"/>
      <c r="C13" s="252"/>
      <c r="D13" s="252"/>
      <c r="E13" s="252"/>
      <c r="F13" s="254"/>
      <c r="G13" s="254"/>
      <c r="H13" s="254"/>
      <c r="I13" s="254"/>
      <c r="J13" s="254"/>
      <c r="K13" s="260"/>
      <c r="L13" s="199" t="s">
        <v>124</v>
      </c>
      <c r="M13" s="199" t="s">
        <v>128</v>
      </c>
      <c r="N13" s="199" t="s">
        <v>33</v>
      </c>
      <c r="O13" s="199" t="s">
        <v>123</v>
      </c>
      <c r="P13" s="199" t="s">
        <v>126</v>
      </c>
      <c r="Q13" s="199" t="s">
        <v>127</v>
      </c>
      <c r="R13" s="199" t="s">
        <v>124</v>
      </c>
      <c r="S13" s="199" t="s">
        <v>128</v>
      </c>
      <c r="T13" s="199" t="s">
        <v>33</v>
      </c>
      <c r="U13" s="199" t="s">
        <v>123</v>
      </c>
      <c r="V13" s="199" t="s">
        <v>126</v>
      </c>
      <c r="W13" s="199" t="s">
        <v>127</v>
      </c>
      <c r="X13" s="199" t="s">
        <v>124</v>
      </c>
      <c r="Y13" s="199" t="s">
        <v>128</v>
      </c>
      <c r="Z13" s="199" t="s">
        <v>33</v>
      </c>
      <c r="AA13" s="199" t="s">
        <v>123</v>
      </c>
      <c r="AB13" s="199" t="s">
        <v>126</v>
      </c>
      <c r="AC13" s="199" t="s">
        <v>127</v>
      </c>
      <c r="AD13" s="199" t="s">
        <v>124</v>
      </c>
      <c r="AE13" s="199" t="s">
        <v>128</v>
      </c>
      <c r="AF13" s="199" t="s">
        <v>33</v>
      </c>
      <c r="AG13" s="199" t="s">
        <v>123</v>
      </c>
      <c r="AH13" s="199" t="s">
        <v>126</v>
      </c>
      <c r="AI13" s="199" t="s">
        <v>127</v>
      </c>
      <c r="AJ13" s="199" t="s">
        <v>124</v>
      </c>
      <c r="AK13" s="199" t="s">
        <v>128</v>
      </c>
      <c r="AL13" s="199" t="s">
        <v>33</v>
      </c>
      <c r="AM13" s="254"/>
      <c r="AN13" s="254"/>
      <c r="AO13" s="254"/>
      <c r="AP13" s="259"/>
      <c r="AQ13" s="259"/>
      <c r="AR13" s="259"/>
      <c r="AS13" s="223"/>
      <c r="AT13" s="223"/>
      <c r="AU13" s="223"/>
      <c r="AV13" s="223"/>
      <c r="AW13" s="226"/>
      <c r="AX13" s="223"/>
      <c r="AY13" s="223"/>
      <c r="AZ13" s="223"/>
      <c r="BA13" s="223"/>
      <c r="BB13" s="226"/>
      <c r="BC13" s="223"/>
      <c r="BD13" s="223"/>
      <c r="BE13" s="223"/>
      <c r="BF13" s="223"/>
      <c r="BG13" s="226"/>
      <c r="BH13" s="223"/>
      <c r="BI13" s="223"/>
      <c r="BJ13" s="223"/>
      <c r="BK13" s="223"/>
      <c r="BL13" s="226"/>
    </row>
    <row r="14" spans="1:64" s="3" customFormat="1" ht="409.5" customHeight="1" thickBot="1" x14ac:dyDescent="0.25">
      <c r="A14" s="44">
        <v>42</v>
      </c>
      <c r="B14" s="44">
        <v>1030</v>
      </c>
      <c r="C14" s="45" t="s">
        <v>136</v>
      </c>
      <c r="D14" s="459">
        <v>70</v>
      </c>
      <c r="E14" s="460" t="s">
        <v>137</v>
      </c>
      <c r="F14" s="116">
        <v>390</v>
      </c>
      <c r="G14" s="461" t="s">
        <v>138</v>
      </c>
      <c r="H14" s="462" t="s">
        <v>139</v>
      </c>
      <c r="I14" s="116" t="s">
        <v>140</v>
      </c>
      <c r="J14" s="463">
        <v>1</v>
      </c>
      <c r="K14" s="117">
        <v>1</v>
      </c>
      <c r="L14" s="117">
        <v>0.04</v>
      </c>
      <c r="M14" s="117">
        <v>0.04</v>
      </c>
      <c r="N14" s="117">
        <v>0.04</v>
      </c>
      <c r="O14" s="118">
        <v>0.28000000000000003</v>
      </c>
      <c r="P14" s="118">
        <v>0.28000000000000003</v>
      </c>
      <c r="Q14" s="118">
        <v>0.28000000000000003</v>
      </c>
      <c r="R14" s="117">
        <v>0.28000000000000003</v>
      </c>
      <c r="S14" s="117">
        <v>0.28000000000000003</v>
      </c>
      <c r="T14" s="117">
        <v>0.28000000000000003</v>
      </c>
      <c r="U14" s="117">
        <v>0.28000000000000003</v>
      </c>
      <c r="V14" s="117">
        <v>0.28000000000000003</v>
      </c>
      <c r="W14" s="117">
        <v>0.28000000000000003</v>
      </c>
      <c r="X14" s="214">
        <v>0.28000000000000003</v>
      </c>
      <c r="Y14" s="117">
        <v>0.28000000000000003</v>
      </c>
      <c r="Z14" s="117"/>
      <c r="AA14" s="117">
        <v>0.3</v>
      </c>
      <c r="AB14" s="117"/>
      <c r="AC14" s="117"/>
      <c r="AD14" s="464"/>
      <c r="AE14" s="465"/>
      <c r="AF14" s="465"/>
      <c r="AG14" s="117">
        <v>0.1</v>
      </c>
      <c r="AH14" s="466"/>
      <c r="AI14" s="467"/>
      <c r="AJ14" s="467"/>
      <c r="AK14" s="468"/>
      <c r="AL14" s="468"/>
      <c r="AM14" s="207">
        <v>7.0000000000000007E-2</v>
      </c>
      <c r="AN14" s="207">
        <v>0.14000000000000001</v>
      </c>
      <c r="AO14" s="469">
        <v>0.21</v>
      </c>
      <c r="AP14" s="472">
        <v>0.21</v>
      </c>
      <c r="AQ14" s="473">
        <f>+AP14/X14</f>
        <v>0.74999999999999989</v>
      </c>
      <c r="AR14" s="474">
        <f>+(T14+N14+AP14)/K14</f>
        <v>0.53</v>
      </c>
      <c r="AS14" s="471" t="s">
        <v>169</v>
      </c>
      <c r="AT14" s="193" t="s">
        <v>149</v>
      </c>
      <c r="AU14" s="193" t="s">
        <v>149</v>
      </c>
      <c r="AV14" s="194" t="s">
        <v>166</v>
      </c>
      <c r="AW14" s="194" t="s">
        <v>167</v>
      </c>
      <c r="AX14" s="209" t="s">
        <v>175</v>
      </c>
      <c r="AY14" s="193" t="s">
        <v>149</v>
      </c>
      <c r="AZ14" s="193" t="s">
        <v>149</v>
      </c>
      <c r="BA14" s="194" t="s">
        <v>176</v>
      </c>
      <c r="BB14" s="202" t="s">
        <v>174</v>
      </c>
      <c r="BC14" s="209" t="s">
        <v>179</v>
      </c>
      <c r="BD14" s="193" t="s">
        <v>149</v>
      </c>
      <c r="BE14" s="193" t="s">
        <v>149</v>
      </c>
      <c r="BF14" s="194" t="s">
        <v>180</v>
      </c>
      <c r="BG14" s="202" t="s">
        <v>178</v>
      </c>
      <c r="BH14" s="209" t="s">
        <v>189</v>
      </c>
      <c r="BI14" s="193" t="s">
        <v>188</v>
      </c>
      <c r="BJ14" s="193" t="s">
        <v>190</v>
      </c>
      <c r="BK14" s="194" t="s">
        <v>191</v>
      </c>
      <c r="BL14" s="202" t="s">
        <v>183</v>
      </c>
    </row>
    <row r="15" spans="1:64" ht="90.75" customHeight="1" thickBot="1" x14ac:dyDescent="0.3">
      <c r="B15" s="34"/>
      <c r="C15" s="470" t="s">
        <v>129</v>
      </c>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row>
  </sheetData>
  <mergeCells count="60">
    <mergeCell ref="C15:BL15"/>
    <mergeCell ref="BC10:BC13"/>
    <mergeCell ref="BD10:BD13"/>
    <mergeCell ref="BE10:BE13"/>
    <mergeCell ref="BF10:BF13"/>
    <mergeCell ref="BG10:BG13"/>
    <mergeCell ref="A11:A13"/>
    <mergeCell ref="A10:C10"/>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K12:K13"/>
    <mergeCell ref="B11:B13"/>
    <mergeCell ref="C11:C13"/>
    <mergeCell ref="D11:D13"/>
    <mergeCell ref="E11:E13"/>
    <mergeCell ref="F11:F13"/>
    <mergeCell ref="H3:AW3"/>
    <mergeCell ref="B2:G5"/>
    <mergeCell ref="A9:Q9"/>
    <mergeCell ref="A7:R7"/>
    <mergeCell ref="A8:R8"/>
    <mergeCell ref="H2:AW2"/>
    <mergeCell ref="H5:R5"/>
    <mergeCell ref="S4:AW4"/>
    <mergeCell ref="S7:AW7"/>
    <mergeCell ref="H4:R4"/>
    <mergeCell ref="S8:AW8"/>
    <mergeCell ref="S5:AW5"/>
    <mergeCell ref="AX10:AX13"/>
    <mergeCell ref="AY10:AY13"/>
    <mergeCell ref="AZ10:AZ13"/>
    <mergeCell ref="BA10:BA13"/>
    <mergeCell ref="BB10:BB13"/>
    <mergeCell ref="BH10:BH13"/>
    <mergeCell ref="BI10:BI13"/>
    <mergeCell ref="BJ10:BJ13"/>
    <mergeCell ref="BK10:BK13"/>
    <mergeCell ref="BL10:BL13"/>
  </mergeCells>
  <phoneticPr fontId="8" type="noConversion"/>
  <dataValidations count="1">
    <dataValidation type="list" allowBlank="1" showInputMessage="1" showErrorMessage="1" sqref="I14" xr:uid="{00000000-0002-0000-0000-000000000000}">
      <formula1>$AS$14:$AS$14</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6"/>
  <sheetViews>
    <sheetView zoomScale="46" zoomScaleNormal="46" workbookViewId="0">
      <pane xSplit="1" topLeftCell="Y1" activePane="topRight" state="frozen"/>
      <selection activeCell="A9" sqref="A9"/>
      <selection pane="topRight" activeCell="AQ9" sqref="AQ9:AQ14"/>
    </sheetView>
  </sheetViews>
  <sheetFormatPr baseColWidth="10" defaultColWidth="11.42578125" defaultRowHeight="15.75" x14ac:dyDescent="0.25"/>
  <cols>
    <col min="1" max="1" width="12.85546875" style="1" customWidth="1"/>
    <col min="2" max="2" width="9.140625" style="1" customWidth="1"/>
    <col min="3" max="3" width="14.42578125" style="1" customWidth="1"/>
    <col min="4" max="4" width="12.28515625" style="6" customWidth="1"/>
    <col min="5" max="5" width="12.85546875" style="6" customWidth="1"/>
    <col min="6" max="6" width="14" style="6" customWidth="1"/>
    <col min="7" max="7" width="11.5703125" style="26" customWidth="1"/>
    <col min="8" max="9" width="16.28515625" style="7" customWidth="1"/>
    <col min="10" max="10" width="15.7109375" style="7" hidden="1" customWidth="1"/>
    <col min="11" max="11" width="13.7109375" style="7" hidden="1" customWidth="1"/>
    <col min="12" max="13" width="18.28515625" style="7" customWidth="1"/>
    <col min="14" max="14" width="16.42578125" style="7" customWidth="1"/>
    <col min="15" max="15" width="15.85546875" style="7" customWidth="1"/>
    <col min="16" max="17" width="16.7109375" style="7" customWidth="1"/>
    <col min="18" max="18" width="20.5703125" style="7" customWidth="1"/>
    <col min="19" max="19" width="18.28515625" style="7" customWidth="1"/>
    <col min="20" max="20" width="16.7109375" style="7" customWidth="1"/>
    <col min="21" max="21" width="16.28515625" style="7" customWidth="1"/>
    <col min="22" max="22" width="22.42578125" style="7" customWidth="1"/>
    <col min="23" max="23" width="22" style="7" customWidth="1"/>
    <col min="24" max="25" width="18.28515625" style="7" customWidth="1"/>
    <col min="26" max="26" width="13.42578125" style="7" hidden="1" customWidth="1"/>
    <col min="27" max="29" width="16.28515625" style="7" hidden="1" customWidth="1"/>
    <col min="30" max="30" width="18.28515625" style="7" hidden="1" customWidth="1"/>
    <col min="31" max="31" width="18.28515625" style="7" customWidth="1"/>
    <col min="32" max="35" width="16.28515625" style="7" hidden="1" customWidth="1"/>
    <col min="36" max="36" width="18.28515625" style="7" hidden="1" customWidth="1"/>
    <col min="37" max="37" width="18" style="1" customWidth="1"/>
    <col min="38" max="38" width="20.28515625" style="1" customWidth="1"/>
    <col min="39" max="39" width="18.7109375" style="21" customWidth="1"/>
    <col min="40" max="40" width="18" style="21" customWidth="1"/>
    <col min="41" max="41" width="13.140625" style="1" customWidth="1"/>
    <col min="42" max="42" width="9.7109375" style="1" customWidth="1"/>
    <col min="43" max="43" width="62.5703125" style="1" customWidth="1"/>
    <col min="44" max="44" width="36.140625" style="1" customWidth="1"/>
    <col min="45" max="45" width="36" style="1" customWidth="1"/>
    <col min="46" max="46" width="77.42578125" style="1" customWidth="1"/>
    <col min="47" max="47" width="70.85546875" style="1" customWidth="1"/>
    <col min="48" max="16384" width="11.42578125" style="1"/>
  </cols>
  <sheetData>
    <row r="1" spans="1:47" ht="38.25" customHeight="1" x14ac:dyDescent="0.25">
      <c r="A1" s="327"/>
      <c r="B1" s="328"/>
      <c r="C1" s="328"/>
      <c r="D1" s="328"/>
      <c r="E1" s="328"/>
      <c r="F1" s="239" t="s">
        <v>0</v>
      </c>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row>
    <row r="2" spans="1:47" ht="30.75" customHeight="1" x14ac:dyDescent="0.25">
      <c r="A2" s="329"/>
      <c r="B2" s="330"/>
      <c r="C2" s="330"/>
      <c r="D2" s="330"/>
      <c r="E2" s="330"/>
      <c r="F2" s="227" t="s">
        <v>102</v>
      </c>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row>
    <row r="3" spans="1:47" ht="27.75" customHeight="1" x14ac:dyDescent="0.25">
      <c r="A3" s="329"/>
      <c r="B3" s="330"/>
      <c r="C3" s="330"/>
      <c r="D3" s="330"/>
      <c r="E3" s="330"/>
      <c r="F3" s="334" t="s">
        <v>1</v>
      </c>
      <c r="G3" s="334"/>
      <c r="H3" s="334"/>
      <c r="I3" s="334"/>
      <c r="J3" s="334"/>
      <c r="K3" s="334"/>
      <c r="L3" s="334"/>
      <c r="M3" s="334"/>
      <c r="N3" s="334"/>
      <c r="O3" s="334"/>
      <c r="P3" s="334"/>
      <c r="Q3" s="227" t="s">
        <v>131</v>
      </c>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row>
    <row r="4" spans="1:47" ht="26.25" customHeight="1" thickBot="1" x14ac:dyDescent="0.3">
      <c r="A4" s="331"/>
      <c r="B4" s="332"/>
      <c r="C4" s="332"/>
      <c r="D4" s="332"/>
      <c r="E4" s="332"/>
      <c r="F4" s="335" t="s">
        <v>3</v>
      </c>
      <c r="G4" s="335"/>
      <c r="H4" s="335"/>
      <c r="I4" s="335"/>
      <c r="J4" s="335"/>
      <c r="K4" s="335"/>
      <c r="L4" s="335"/>
      <c r="M4" s="335"/>
      <c r="N4" s="335"/>
      <c r="O4" s="335"/>
      <c r="P4" s="335"/>
      <c r="Q4" s="336" t="s">
        <v>170</v>
      </c>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row>
    <row r="5" spans="1:47" ht="14.25" customHeight="1" thickBot="1" x14ac:dyDescent="0.3">
      <c r="AN5" s="27"/>
    </row>
    <row r="6" spans="1:47" s="35" customFormat="1" ht="27.6" customHeight="1" x14ac:dyDescent="0.25">
      <c r="A6" s="348" t="s">
        <v>59</v>
      </c>
      <c r="B6" s="261" t="s">
        <v>69</v>
      </c>
      <c r="C6" s="261"/>
      <c r="D6" s="261"/>
      <c r="E6" s="343" t="s">
        <v>73</v>
      </c>
      <c r="F6" s="338" t="s">
        <v>116</v>
      </c>
      <c r="G6" s="261" t="s">
        <v>74</v>
      </c>
      <c r="H6" s="251" t="s">
        <v>121</v>
      </c>
      <c r="I6" s="119"/>
      <c r="J6" s="323" t="s">
        <v>75</v>
      </c>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5"/>
      <c r="AK6" s="341" t="s">
        <v>76</v>
      </c>
      <c r="AL6" s="341"/>
      <c r="AM6" s="341"/>
      <c r="AN6" s="342"/>
      <c r="AO6" s="261" t="s">
        <v>78</v>
      </c>
      <c r="AP6" s="261" t="s">
        <v>79</v>
      </c>
      <c r="AQ6" s="261" t="s">
        <v>181</v>
      </c>
      <c r="AR6" s="261" t="s">
        <v>80</v>
      </c>
      <c r="AS6" s="261" t="s">
        <v>81</v>
      </c>
      <c r="AT6" s="261" t="s">
        <v>82</v>
      </c>
      <c r="AU6" s="277" t="s">
        <v>83</v>
      </c>
    </row>
    <row r="7" spans="1:47" s="35" customFormat="1" ht="25.9" customHeight="1" x14ac:dyDescent="0.25">
      <c r="A7" s="249"/>
      <c r="B7" s="251"/>
      <c r="C7" s="251"/>
      <c r="D7" s="251"/>
      <c r="E7" s="344"/>
      <c r="F7" s="339"/>
      <c r="G7" s="251"/>
      <c r="H7" s="251"/>
      <c r="I7" s="326">
        <v>2016</v>
      </c>
      <c r="J7" s="326"/>
      <c r="K7" s="326"/>
      <c r="L7" s="326"/>
      <c r="M7" s="326">
        <v>2017</v>
      </c>
      <c r="N7" s="326"/>
      <c r="O7" s="326"/>
      <c r="P7" s="326"/>
      <c r="Q7" s="326"/>
      <c r="R7" s="326"/>
      <c r="S7" s="326">
        <v>2018</v>
      </c>
      <c r="T7" s="326"/>
      <c r="U7" s="326"/>
      <c r="V7" s="326"/>
      <c r="W7" s="326"/>
      <c r="X7" s="326"/>
      <c r="Y7" s="326">
        <v>2019</v>
      </c>
      <c r="Z7" s="326"/>
      <c r="AA7" s="326"/>
      <c r="AB7" s="326"/>
      <c r="AC7" s="326"/>
      <c r="AD7" s="326"/>
      <c r="AE7" s="326">
        <v>2020</v>
      </c>
      <c r="AF7" s="326"/>
      <c r="AG7" s="326"/>
      <c r="AH7" s="326"/>
      <c r="AI7" s="326"/>
      <c r="AJ7" s="326"/>
      <c r="AK7" s="333" t="s">
        <v>77</v>
      </c>
      <c r="AL7" s="333"/>
      <c r="AM7" s="333"/>
      <c r="AN7" s="333"/>
      <c r="AO7" s="251"/>
      <c r="AP7" s="251"/>
      <c r="AQ7" s="251"/>
      <c r="AR7" s="251"/>
      <c r="AS7" s="251"/>
      <c r="AT7" s="251"/>
      <c r="AU7" s="278"/>
    </row>
    <row r="8" spans="1:47" s="35" customFormat="1" ht="48" customHeight="1" thickBot="1" x14ac:dyDescent="0.3">
      <c r="A8" s="250"/>
      <c r="B8" s="179" t="s">
        <v>70</v>
      </c>
      <c r="C8" s="179" t="s">
        <v>71</v>
      </c>
      <c r="D8" s="179" t="s">
        <v>72</v>
      </c>
      <c r="E8" s="345"/>
      <c r="F8" s="340"/>
      <c r="G8" s="252"/>
      <c r="H8" s="346"/>
      <c r="I8" s="191" t="s">
        <v>122</v>
      </c>
      <c r="J8" s="191" t="s">
        <v>124</v>
      </c>
      <c r="K8" s="191" t="s">
        <v>125</v>
      </c>
      <c r="L8" s="191" t="s">
        <v>33</v>
      </c>
      <c r="M8" s="191" t="s">
        <v>123</v>
      </c>
      <c r="N8" s="191" t="s">
        <v>126</v>
      </c>
      <c r="O8" s="191" t="s">
        <v>127</v>
      </c>
      <c r="P8" s="191" t="s">
        <v>124</v>
      </c>
      <c r="Q8" s="191" t="s">
        <v>128</v>
      </c>
      <c r="R8" s="191" t="s">
        <v>33</v>
      </c>
      <c r="S8" s="191" t="s">
        <v>123</v>
      </c>
      <c r="T8" s="191" t="s">
        <v>126</v>
      </c>
      <c r="U8" s="191" t="s">
        <v>127</v>
      </c>
      <c r="V8" s="191" t="s">
        <v>124</v>
      </c>
      <c r="W8" s="191" t="s">
        <v>128</v>
      </c>
      <c r="X8" s="191" t="s">
        <v>33</v>
      </c>
      <c r="Y8" s="191" t="s">
        <v>123</v>
      </c>
      <c r="Z8" s="191" t="s">
        <v>126</v>
      </c>
      <c r="AA8" s="191" t="s">
        <v>127</v>
      </c>
      <c r="AB8" s="191" t="s">
        <v>124</v>
      </c>
      <c r="AC8" s="191" t="s">
        <v>128</v>
      </c>
      <c r="AD8" s="191" t="s">
        <v>33</v>
      </c>
      <c r="AE8" s="191" t="s">
        <v>123</v>
      </c>
      <c r="AF8" s="191" t="s">
        <v>126</v>
      </c>
      <c r="AG8" s="191" t="s">
        <v>127</v>
      </c>
      <c r="AH8" s="191" t="s">
        <v>124</v>
      </c>
      <c r="AI8" s="191" t="s">
        <v>128</v>
      </c>
      <c r="AJ8" s="191" t="s">
        <v>33</v>
      </c>
      <c r="AK8" s="191" t="s">
        <v>5</v>
      </c>
      <c r="AL8" s="191" t="s">
        <v>6</v>
      </c>
      <c r="AM8" s="191" t="s">
        <v>7</v>
      </c>
      <c r="AN8" s="191" t="s">
        <v>8</v>
      </c>
      <c r="AO8" s="251"/>
      <c r="AP8" s="347"/>
      <c r="AQ8" s="252"/>
      <c r="AR8" s="252"/>
      <c r="AS8" s="252"/>
      <c r="AT8" s="252"/>
      <c r="AU8" s="279"/>
    </row>
    <row r="9" spans="1:47" s="5" customFormat="1" ht="70.900000000000006" customHeight="1" x14ac:dyDescent="0.25">
      <c r="A9" s="309" t="s">
        <v>141</v>
      </c>
      <c r="B9" s="314">
        <v>1</v>
      </c>
      <c r="C9" s="317" t="s">
        <v>142</v>
      </c>
      <c r="D9" s="319" t="s">
        <v>132</v>
      </c>
      <c r="E9" s="312">
        <f>+GESTIÓN!D14</f>
        <v>70</v>
      </c>
      <c r="F9" s="312" t="s">
        <v>171</v>
      </c>
      <c r="G9" s="43" t="s">
        <v>9</v>
      </c>
      <c r="H9" s="120">
        <v>0.3</v>
      </c>
      <c r="I9" s="95">
        <v>0.5</v>
      </c>
      <c r="J9" s="96"/>
      <c r="K9" s="68"/>
      <c r="L9" s="192">
        <v>0.04</v>
      </c>
      <c r="M9" s="132">
        <v>0.08</v>
      </c>
      <c r="N9" s="132">
        <v>0.08</v>
      </c>
      <c r="O9" s="132">
        <v>0.08</v>
      </c>
      <c r="P9" s="132">
        <v>0.08</v>
      </c>
      <c r="Q9" s="132">
        <v>0.08</v>
      </c>
      <c r="R9" s="192">
        <v>0.08</v>
      </c>
      <c r="S9" s="144">
        <v>0.1</v>
      </c>
      <c r="T9" s="144">
        <v>0.1</v>
      </c>
      <c r="U9" s="144">
        <v>0.1</v>
      </c>
      <c r="V9" s="144">
        <v>0.1</v>
      </c>
      <c r="W9" s="475">
        <v>0.1</v>
      </c>
      <c r="X9" s="184">
        <v>0.1</v>
      </c>
      <c r="Y9" s="132">
        <v>0.06</v>
      </c>
      <c r="Z9" s="476"/>
      <c r="AA9" s="476"/>
      <c r="AB9" s="476"/>
      <c r="AC9" s="476"/>
      <c r="AD9" s="477"/>
      <c r="AE9" s="475">
        <v>0.02</v>
      </c>
      <c r="AF9" s="478"/>
      <c r="AG9" s="479"/>
      <c r="AH9" s="479"/>
      <c r="AI9" s="479"/>
      <c r="AJ9" s="480"/>
      <c r="AK9" s="200">
        <v>2.5000000000000001E-2</v>
      </c>
      <c r="AL9" s="184">
        <v>5.7500000000000002E-2</v>
      </c>
      <c r="AM9" s="184">
        <v>0.09</v>
      </c>
      <c r="AN9" s="184">
        <v>0.1</v>
      </c>
      <c r="AO9" s="481">
        <f>+AN9/W9</f>
        <v>1</v>
      </c>
      <c r="AP9" s="180">
        <f>(L9+R9+AN9)/H9</f>
        <v>0.73333333333333339</v>
      </c>
      <c r="AQ9" s="320" t="s">
        <v>192</v>
      </c>
      <c r="AR9" s="280" t="s">
        <v>149</v>
      </c>
      <c r="AS9" s="280" t="s">
        <v>149</v>
      </c>
      <c r="AT9" s="281" t="s">
        <v>193</v>
      </c>
      <c r="AU9" s="284" t="s">
        <v>184</v>
      </c>
    </row>
    <row r="10" spans="1:47" s="5" customFormat="1" ht="70.900000000000006" customHeight="1" x14ac:dyDescent="0.25">
      <c r="A10" s="309"/>
      <c r="B10" s="315"/>
      <c r="C10" s="300"/>
      <c r="D10" s="306"/>
      <c r="E10" s="308"/>
      <c r="F10" s="308"/>
      <c r="G10" s="41" t="s">
        <v>10</v>
      </c>
      <c r="H10" s="67">
        <f>+L10+R10+W10+Y10+AE10</f>
        <v>6094115937</v>
      </c>
      <c r="I10" s="89">
        <v>145330130</v>
      </c>
      <c r="J10" s="74"/>
      <c r="K10" s="69"/>
      <c r="L10" s="90">
        <v>971913980</v>
      </c>
      <c r="M10" s="133">
        <v>1325800000</v>
      </c>
      <c r="N10" s="133">
        <v>1325800000</v>
      </c>
      <c r="O10" s="134">
        <v>1425771668</v>
      </c>
      <c r="P10" s="134">
        <v>1425771668</v>
      </c>
      <c r="Q10" s="134">
        <v>1349748501</v>
      </c>
      <c r="R10" s="151">
        <v>1349673901</v>
      </c>
      <c r="S10" s="134">
        <v>1294863000</v>
      </c>
      <c r="T10" s="133">
        <v>1294863000</v>
      </c>
      <c r="U10" s="133">
        <v>1315936833</v>
      </c>
      <c r="V10" s="133">
        <v>1189181333</v>
      </c>
      <c r="W10" s="134">
        <v>1174335056</v>
      </c>
      <c r="X10" s="151">
        <v>1173330005</v>
      </c>
      <c r="Y10" s="134">
        <v>1398193000</v>
      </c>
      <c r="Z10" s="87"/>
      <c r="AA10" s="482"/>
      <c r="AB10" s="482"/>
      <c r="AC10" s="482"/>
      <c r="AD10" s="483"/>
      <c r="AE10" s="134">
        <v>1200000000</v>
      </c>
      <c r="AF10" s="87"/>
      <c r="AG10" s="482"/>
      <c r="AH10" s="482"/>
      <c r="AI10" s="482"/>
      <c r="AJ10" s="483"/>
      <c r="AK10" s="81">
        <v>611152000</v>
      </c>
      <c r="AL10" s="81">
        <v>877012042</v>
      </c>
      <c r="AM10" s="151">
        <v>1036043242</v>
      </c>
      <c r="AN10" s="151">
        <v>1173330005</v>
      </c>
      <c r="AO10" s="481">
        <f>+AN10/W10</f>
        <v>0.99914415311467975</v>
      </c>
      <c r="AP10" s="180">
        <f>(L10+R10+AN10)/H10</f>
        <v>0.57349054762493934</v>
      </c>
      <c r="AQ10" s="321"/>
      <c r="AR10" s="268"/>
      <c r="AS10" s="268"/>
      <c r="AT10" s="282"/>
      <c r="AU10" s="285"/>
    </row>
    <row r="11" spans="1:47" s="5" customFormat="1" ht="70.900000000000006" customHeight="1" x14ac:dyDescent="0.25">
      <c r="A11" s="309"/>
      <c r="B11" s="315"/>
      <c r="C11" s="300"/>
      <c r="D11" s="306"/>
      <c r="E11" s="308"/>
      <c r="F11" s="308"/>
      <c r="G11" s="41" t="s">
        <v>11</v>
      </c>
      <c r="H11" s="121"/>
      <c r="I11" s="86"/>
      <c r="J11" s="78"/>
      <c r="K11" s="79"/>
      <c r="L11" s="122"/>
      <c r="M11" s="121">
        <v>0</v>
      </c>
      <c r="N11" s="121">
        <v>0</v>
      </c>
      <c r="O11" s="121">
        <v>0</v>
      </c>
      <c r="P11" s="121">
        <v>0</v>
      </c>
      <c r="Q11" s="121">
        <v>0</v>
      </c>
      <c r="R11" s="125"/>
      <c r="S11" s="121"/>
      <c r="T11" s="121"/>
      <c r="U11" s="121"/>
      <c r="V11" s="121"/>
      <c r="W11" s="121"/>
      <c r="X11" s="125"/>
      <c r="Y11" s="121"/>
      <c r="Z11" s="76"/>
      <c r="AA11" s="30"/>
      <c r="AB11" s="30"/>
      <c r="AC11" s="30"/>
      <c r="AD11" s="70"/>
      <c r="AE11" s="121"/>
      <c r="AF11" s="76"/>
      <c r="AG11" s="85"/>
      <c r="AH11" s="85"/>
      <c r="AI11" s="85"/>
      <c r="AJ11" s="77"/>
      <c r="AK11" s="125"/>
      <c r="AL11" s="125"/>
      <c r="AM11" s="125"/>
      <c r="AN11" s="125"/>
      <c r="AO11" s="125"/>
      <c r="AP11" s="125"/>
      <c r="AQ11" s="321"/>
      <c r="AR11" s="268"/>
      <c r="AS11" s="268"/>
      <c r="AT11" s="282"/>
      <c r="AU11" s="285"/>
    </row>
    <row r="12" spans="1:47" s="5" customFormat="1" ht="70.900000000000006" customHeight="1" x14ac:dyDescent="0.25">
      <c r="A12" s="309"/>
      <c r="B12" s="315"/>
      <c r="C12" s="300"/>
      <c r="D12" s="306"/>
      <c r="E12" s="308"/>
      <c r="F12" s="308"/>
      <c r="G12" s="41" t="s">
        <v>12</v>
      </c>
      <c r="H12" s="67">
        <f>+L12+R12+W12+Y12+AE12</f>
        <v>1207535370</v>
      </c>
      <c r="I12" s="86"/>
      <c r="J12" s="78"/>
      <c r="K12" s="79"/>
      <c r="L12" s="122"/>
      <c r="M12" s="134">
        <v>625903419</v>
      </c>
      <c r="N12" s="134">
        <v>625903419</v>
      </c>
      <c r="O12" s="134">
        <v>625903419</v>
      </c>
      <c r="P12" s="134">
        <v>620935578</v>
      </c>
      <c r="Q12" s="134">
        <v>620935578</v>
      </c>
      <c r="R12" s="147">
        <v>561384078</v>
      </c>
      <c r="S12" s="87">
        <v>646151292</v>
      </c>
      <c r="T12" s="67">
        <v>646151292</v>
      </c>
      <c r="U12" s="67">
        <v>646151292</v>
      </c>
      <c r="V12" s="67">
        <v>646151292</v>
      </c>
      <c r="W12" s="87">
        <v>646151292</v>
      </c>
      <c r="X12" s="87">
        <v>646151292</v>
      </c>
      <c r="Y12" s="140"/>
      <c r="Z12" s="93"/>
      <c r="AA12" s="30"/>
      <c r="AB12" s="30"/>
      <c r="AC12" s="30"/>
      <c r="AD12" s="70"/>
      <c r="AE12" s="121"/>
      <c r="AF12" s="76"/>
      <c r="AG12" s="85"/>
      <c r="AH12" s="85"/>
      <c r="AI12" s="85"/>
      <c r="AJ12" s="77"/>
      <c r="AK12" s="81">
        <v>189411082</v>
      </c>
      <c r="AL12" s="81">
        <v>334761628</v>
      </c>
      <c r="AM12" s="81">
        <v>602210544</v>
      </c>
      <c r="AN12" s="484">
        <f>+W12</f>
        <v>646151292</v>
      </c>
      <c r="AO12" s="94">
        <f>+AN12/W12</f>
        <v>1</v>
      </c>
      <c r="AP12" s="78"/>
      <c r="AQ12" s="321"/>
      <c r="AR12" s="268"/>
      <c r="AS12" s="268"/>
      <c r="AT12" s="282"/>
      <c r="AU12" s="285"/>
    </row>
    <row r="13" spans="1:47" s="5" customFormat="1" ht="70.900000000000006" customHeight="1" x14ac:dyDescent="0.25">
      <c r="A13" s="309"/>
      <c r="B13" s="315"/>
      <c r="C13" s="300"/>
      <c r="D13" s="306"/>
      <c r="E13" s="308"/>
      <c r="F13" s="308"/>
      <c r="G13" s="41" t="s">
        <v>13</v>
      </c>
      <c r="H13" s="120">
        <f t="shared" ref="H13" si="0">+H9+H11</f>
        <v>0.3</v>
      </c>
      <c r="I13" s="84">
        <f t="shared" ref="I13" si="1">+I9+I11</f>
        <v>0.5</v>
      </c>
      <c r="J13" s="75"/>
      <c r="K13" s="31"/>
      <c r="L13" s="123">
        <f t="shared" ref="L13:M14" si="2">+L9+L11</f>
        <v>0.04</v>
      </c>
      <c r="M13" s="131">
        <f t="shared" si="2"/>
        <v>0.08</v>
      </c>
      <c r="N13" s="131">
        <f t="shared" ref="N13:Q14" si="3">+N9+N11</f>
        <v>0.08</v>
      </c>
      <c r="O13" s="131">
        <f t="shared" si="3"/>
        <v>0.08</v>
      </c>
      <c r="P13" s="131">
        <f t="shared" si="3"/>
        <v>0.08</v>
      </c>
      <c r="Q13" s="131">
        <f t="shared" si="3"/>
        <v>0.08</v>
      </c>
      <c r="R13" s="123">
        <f t="shared" ref="R13:X14" si="4">+R9+R11</f>
        <v>0.08</v>
      </c>
      <c r="S13" s="131">
        <v>0.1</v>
      </c>
      <c r="T13" s="131">
        <v>0.1</v>
      </c>
      <c r="U13" s="131">
        <v>0.1</v>
      </c>
      <c r="V13" s="131">
        <v>0.1</v>
      </c>
      <c r="W13" s="131">
        <v>0.1</v>
      </c>
      <c r="X13" s="123">
        <f t="shared" ref="X13" si="5">+X9+X11</f>
        <v>0.1</v>
      </c>
      <c r="Y13" s="131">
        <f t="shared" ref="Y13:Y14" si="6">+Y9+Y11</f>
        <v>0.06</v>
      </c>
      <c r="Z13" s="31"/>
      <c r="AA13" s="31"/>
      <c r="AB13" s="31"/>
      <c r="AC13" s="31"/>
      <c r="AD13" s="71"/>
      <c r="AE13" s="131">
        <f t="shared" ref="AE13:AE14" si="7">+AE9+AE11</f>
        <v>0.02</v>
      </c>
      <c r="AF13" s="75"/>
      <c r="AG13" s="31"/>
      <c r="AH13" s="31"/>
      <c r="AI13" s="31"/>
      <c r="AJ13" s="71"/>
      <c r="AK13" s="123">
        <f t="shared" ref="AK13:AL14" si="8">+AK9+AK11</f>
        <v>2.5000000000000001E-2</v>
      </c>
      <c r="AL13" s="123">
        <f t="shared" si="8"/>
        <v>5.7500000000000002E-2</v>
      </c>
      <c r="AM13" s="123">
        <f t="shared" ref="AM13:AN13" si="9">+AM9+AM11</f>
        <v>0.09</v>
      </c>
      <c r="AN13" s="123">
        <f t="shared" si="9"/>
        <v>0.1</v>
      </c>
      <c r="AO13" s="94">
        <f>+AN13/V13</f>
        <v>1</v>
      </c>
      <c r="AP13" s="180">
        <f>(L13+R13+AN13)/H13</f>
        <v>0.73333333333333339</v>
      </c>
      <c r="AQ13" s="321"/>
      <c r="AR13" s="268"/>
      <c r="AS13" s="268"/>
      <c r="AT13" s="282"/>
      <c r="AU13" s="285"/>
    </row>
    <row r="14" spans="1:47" s="5" customFormat="1" ht="70.900000000000006" customHeight="1" thickBot="1" x14ac:dyDescent="0.3">
      <c r="A14" s="310"/>
      <c r="B14" s="316"/>
      <c r="C14" s="318"/>
      <c r="D14" s="307"/>
      <c r="E14" s="308"/>
      <c r="F14" s="308"/>
      <c r="G14" s="42" t="s">
        <v>14</v>
      </c>
      <c r="H14" s="82">
        <f>+H10+H12</f>
        <v>7301651307</v>
      </c>
      <c r="I14" s="82">
        <f t="shared" ref="I14" si="10">+I10+I12</f>
        <v>145330130</v>
      </c>
      <c r="J14" s="82"/>
      <c r="K14" s="80"/>
      <c r="L14" s="124">
        <f t="shared" si="2"/>
        <v>971913980</v>
      </c>
      <c r="M14" s="80">
        <f t="shared" si="2"/>
        <v>1951703419</v>
      </c>
      <c r="N14" s="80">
        <f t="shared" si="3"/>
        <v>1951703419</v>
      </c>
      <c r="O14" s="80">
        <f t="shared" si="3"/>
        <v>2051675087</v>
      </c>
      <c r="P14" s="80">
        <f t="shared" si="3"/>
        <v>2046707246</v>
      </c>
      <c r="Q14" s="80">
        <f t="shared" si="3"/>
        <v>1970684079</v>
      </c>
      <c r="R14" s="124">
        <f t="shared" si="4"/>
        <v>1911057979</v>
      </c>
      <c r="S14" s="124">
        <f t="shared" si="4"/>
        <v>1941014292</v>
      </c>
      <c r="T14" s="124">
        <f t="shared" si="4"/>
        <v>1941014292</v>
      </c>
      <c r="U14" s="124">
        <f t="shared" si="4"/>
        <v>1962088125</v>
      </c>
      <c r="V14" s="124">
        <f t="shared" si="4"/>
        <v>1835332625</v>
      </c>
      <c r="W14" s="124">
        <f t="shared" si="4"/>
        <v>1820486348</v>
      </c>
      <c r="X14" s="80">
        <f t="shared" si="4"/>
        <v>1819481297</v>
      </c>
      <c r="Y14" s="80">
        <f t="shared" si="6"/>
        <v>1398193000</v>
      </c>
      <c r="Z14" s="82"/>
      <c r="AA14" s="92"/>
      <c r="AB14" s="92"/>
      <c r="AC14" s="92"/>
      <c r="AD14" s="91"/>
      <c r="AE14" s="80">
        <f t="shared" si="7"/>
        <v>1200000000</v>
      </c>
      <c r="AF14" s="82"/>
      <c r="AG14" s="92"/>
      <c r="AH14" s="92"/>
      <c r="AI14" s="92"/>
      <c r="AJ14" s="91"/>
      <c r="AK14" s="80">
        <f t="shared" si="8"/>
        <v>800563082</v>
      </c>
      <c r="AL14" s="80">
        <f t="shared" si="8"/>
        <v>1211773670</v>
      </c>
      <c r="AM14" s="80">
        <f t="shared" ref="AM14:AN14" si="11">+AM10+AM12</f>
        <v>1638253786</v>
      </c>
      <c r="AN14" s="80">
        <f t="shared" si="11"/>
        <v>1819481297</v>
      </c>
      <c r="AO14" s="167">
        <f>+AN14/V14</f>
        <v>0.99136323967433426</v>
      </c>
      <c r="AP14" s="181">
        <f>(L14+R14+AN14)/H14</f>
        <v>0.64402599607732813</v>
      </c>
      <c r="AQ14" s="322"/>
      <c r="AR14" s="268"/>
      <c r="AS14" s="268"/>
      <c r="AT14" s="283"/>
      <c r="AU14" s="286"/>
    </row>
    <row r="15" spans="1:47" s="5" customFormat="1" ht="65.45" customHeight="1" x14ac:dyDescent="0.25">
      <c r="A15" s="311" t="s">
        <v>143</v>
      </c>
      <c r="B15" s="296">
        <v>2</v>
      </c>
      <c r="C15" s="299" t="s">
        <v>144</v>
      </c>
      <c r="D15" s="305" t="s">
        <v>145</v>
      </c>
      <c r="E15" s="308">
        <v>433</v>
      </c>
      <c r="F15" s="308"/>
      <c r="G15" s="43" t="s">
        <v>9</v>
      </c>
      <c r="H15" s="120">
        <v>0.5</v>
      </c>
      <c r="I15" s="95"/>
      <c r="J15" s="96"/>
      <c r="K15" s="68"/>
      <c r="L15" s="120">
        <v>0.09</v>
      </c>
      <c r="M15" s="120">
        <v>0.14000000000000001</v>
      </c>
      <c r="N15" s="120">
        <v>0.14000000000000001</v>
      </c>
      <c r="O15" s="132">
        <v>0.14000000000000001</v>
      </c>
      <c r="P15" s="132">
        <v>0.14000000000000001</v>
      </c>
      <c r="Q15" s="132">
        <v>0.14000000000000001</v>
      </c>
      <c r="R15" s="142">
        <v>0.13</v>
      </c>
      <c r="S15" s="120">
        <v>0.28000000000000003</v>
      </c>
      <c r="T15" s="120">
        <v>0.28000000000000003</v>
      </c>
      <c r="U15" s="120">
        <v>0.28000000000000003</v>
      </c>
      <c r="V15" s="120">
        <v>0.28000000000000003</v>
      </c>
      <c r="W15" s="132">
        <v>0.28000000000000003</v>
      </c>
      <c r="X15" s="145">
        <v>0.26500000000000001</v>
      </c>
      <c r="Y15" s="132">
        <v>0.42</v>
      </c>
      <c r="Z15" s="177"/>
      <c r="AA15" s="177"/>
      <c r="AB15" s="177"/>
      <c r="AC15" s="177"/>
      <c r="AD15" s="178"/>
      <c r="AE15" s="132">
        <v>0.5</v>
      </c>
      <c r="AF15" s="183"/>
      <c r="AG15" s="177"/>
      <c r="AH15" s="177"/>
      <c r="AI15" s="177"/>
      <c r="AJ15" s="178"/>
      <c r="AK15" s="145">
        <v>8.4000000000000005E-2</v>
      </c>
      <c r="AL15" s="145">
        <f>+R15+L15+4%</f>
        <v>0.26</v>
      </c>
      <c r="AM15" s="145">
        <v>0.26500000000000001</v>
      </c>
      <c r="AN15" s="145">
        <v>0.26500000000000001</v>
      </c>
      <c r="AO15" s="204">
        <f>+AN15/W15</f>
        <v>0.9464285714285714</v>
      </c>
      <c r="AP15" s="190">
        <f>+AN15/H15</f>
        <v>0.53</v>
      </c>
      <c r="AQ15" s="274" t="s">
        <v>196</v>
      </c>
      <c r="AR15" s="271" t="s">
        <v>197</v>
      </c>
      <c r="AS15" s="272" t="s">
        <v>199</v>
      </c>
      <c r="AT15" s="274" t="s">
        <v>198</v>
      </c>
      <c r="AU15" s="274" t="s">
        <v>185</v>
      </c>
    </row>
    <row r="16" spans="1:47" s="5" customFormat="1" ht="75" customHeight="1" x14ac:dyDescent="0.25">
      <c r="A16" s="309"/>
      <c r="B16" s="297"/>
      <c r="C16" s="300"/>
      <c r="D16" s="306"/>
      <c r="E16" s="308"/>
      <c r="F16" s="308"/>
      <c r="G16" s="41" t="s">
        <v>10</v>
      </c>
      <c r="H16" s="67">
        <f>+L16+R16+W16+Y16+AE16</f>
        <v>4053845215</v>
      </c>
      <c r="I16" s="89"/>
      <c r="J16" s="74"/>
      <c r="K16" s="69"/>
      <c r="L16" s="74">
        <v>1435292010</v>
      </c>
      <c r="M16" s="133">
        <v>386092000</v>
      </c>
      <c r="N16" s="133">
        <v>386092000</v>
      </c>
      <c r="O16" s="134">
        <v>296592000</v>
      </c>
      <c r="P16" s="134">
        <v>296592000</v>
      </c>
      <c r="Q16" s="134">
        <v>396774367</v>
      </c>
      <c r="R16" s="147">
        <v>363574367</v>
      </c>
      <c r="S16" s="87">
        <v>899618000</v>
      </c>
      <c r="T16" s="67">
        <v>899618000</v>
      </c>
      <c r="U16" s="67">
        <v>878544166.99666667</v>
      </c>
      <c r="V16" s="67">
        <v>867910866.9666667</v>
      </c>
      <c r="W16" s="87">
        <v>864810466</v>
      </c>
      <c r="X16" s="147">
        <v>294809766</v>
      </c>
      <c r="Y16" s="93">
        <v>1149042000</v>
      </c>
      <c r="Z16" s="87"/>
      <c r="AA16" s="482"/>
      <c r="AB16" s="482"/>
      <c r="AC16" s="482"/>
      <c r="AD16" s="483"/>
      <c r="AE16" s="87">
        <f>310000000-68873628</f>
        <v>241126372</v>
      </c>
      <c r="AF16" s="87"/>
      <c r="AG16" s="482"/>
      <c r="AH16" s="482"/>
      <c r="AI16" s="482"/>
      <c r="AJ16" s="483"/>
      <c r="AK16" s="148">
        <v>197188032</v>
      </c>
      <c r="AL16" s="148">
        <v>160007766</v>
      </c>
      <c r="AM16" s="147">
        <v>250441766</v>
      </c>
      <c r="AN16" s="147">
        <v>294809766</v>
      </c>
      <c r="AO16" s="197">
        <f>+AN16/W16</f>
        <v>0.34089523380028103</v>
      </c>
      <c r="AP16" s="180">
        <f>(L16+R16+AN16)/H16</f>
        <v>0.51646672035059438</v>
      </c>
      <c r="AQ16" s="275"/>
      <c r="AR16" s="267"/>
      <c r="AS16" s="273"/>
      <c r="AT16" s="275"/>
      <c r="AU16" s="275"/>
    </row>
    <row r="17" spans="1:47" s="5" customFormat="1" ht="75" customHeight="1" x14ac:dyDescent="0.25">
      <c r="A17" s="309"/>
      <c r="B17" s="297"/>
      <c r="C17" s="300"/>
      <c r="D17" s="306"/>
      <c r="E17" s="308"/>
      <c r="F17" s="308"/>
      <c r="G17" s="41" t="s">
        <v>11</v>
      </c>
      <c r="H17" s="121"/>
      <c r="I17" s="86"/>
      <c r="J17" s="78"/>
      <c r="K17" s="79"/>
      <c r="L17" s="125"/>
      <c r="M17" s="121">
        <v>0</v>
      </c>
      <c r="N17" s="121">
        <v>0</v>
      </c>
      <c r="O17" s="121">
        <v>0</v>
      </c>
      <c r="P17" s="121">
        <v>0</v>
      </c>
      <c r="Q17" s="121">
        <v>0</v>
      </c>
      <c r="R17" s="125"/>
      <c r="S17" s="121"/>
      <c r="T17" s="121"/>
      <c r="U17" s="121"/>
      <c r="V17" s="121"/>
      <c r="W17" s="121"/>
      <c r="X17" s="125"/>
      <c r="Y17" s="121"/>
      <c r="Z17" s="76"/>
      <c r="AA17" s="30"/>
      <c r="AB17" s="30"/>
      <c r="AC17" s="30"/>
      <c r="AD17" s="70"/>
      <c r="AE17" s="121"/>
      <c r="AF17" s="76"/>
      <c r="AG17" s="85"/>
      <c r="AH17" s="85"/>
      <c r="AI17" s="85"/>
      <c r="AJ17" s="77"/>
      <c r="AK17" s="125"/>
      <c r="AL17" s="210"/>
      <c r="AM17" s="125"/>
      <c r="AN17" s="125"/>
      <c r="AO17" s="125"/>
      <c r="AP17" s="125"/>
      <c r="AQ17" s="275"/>
      <c r="AR17" s="267"/>
      <c r="AS17" s="273"/>
      <c r="AT17" s="275"/>
      <c r="AU17" s="275"/>
    </row>
    <row r="18" spans="1:47" s="5" customFormat="1" ht="75" customHeight="1" x14ac:dyDescent="0.25">
      <c r="A18" s="309"/>
      <c r="B18" s="297"/>
      <c r="C18" s="300"/>
      <c r="D18" s="306"/>
      <c r="E18" s="308"/>
      <c r="F18" s="308"/>
      <c r="G18" s="41" t="s">
        <v>12</v>
      </c>
      <c r="H18" s="67">
        <f>+L18+R18+W18+Y18+AE18</f>
        <v>1459584095</v>
      </c>
      <c r="I18" s="86"/>
      <c r="J18" s="78"/>
      <c r="K18" s="79"/>
      <c r="L18" s="126"/>
      <c r="M18" s="135">
        <v>1343085300</v>
      </c>
      <c r="N18" s="135">
        <v>1343085300</v>
      </c>
      <c r="O18" s="135">
        <v>1343085300</v>
      </c>
      <c r="P18" s="135">
        <v>1331606362</v>
      </c>
      <c r="Q18" s="135">
        <v>1331606362</v>
      </c>
      <c r="R18" s="74">
        <v>1267034062</v>
      </c>
      <c r="S18" s="74">
        <v>192550033</v>
      </c>
      <c r="T18" s="74">
        <v>192550033</v>
      </c>
      <c r="U18" s="74">
        <v>192550033</v>
      </c>
      <c r="V18" s="74">
        <v>192550033</v>
      </c>
      <c r="W18" s="74">
        <v>192550033</v>
      </c>
      <c r="X18" s="148">
        <v>192550033</v>
      </c>
      <c r="Y18" s="140"/>
      <c r="Z18" s="93"/>
      <c r="AA18" s="30"/>
      <c r="AB18" s="30"/>
      <c r="AC18" s="30"/>
      <c r="AD18" s="70"/>
      <c r="AE18" s="121"/>
      <c r="AF18" s="76"/>
      <c r="AG18" s="85"/>
      <c r="AH18" s="85"/>
      <c r="AI18" s="85"/>
      <c r="AJ18" s="77"/>
      <c r="AK18" s="148">
        <v>22050033</v>
      </c>
      <c r="AL18" s="148">
        <v>192550033</v>
      </c>
      <c r="AM18" s="148">
        <v>192550033</v>
      </c>
      <c r="AN18" s="148">
        <v>192550033</v>
      </c>
      <c r="AO18" s="94">
        <f>+AN18/W18</f>
        <v>1</v>
      </c>
      <c r="AP18" s="78"/>
      <c r="AQ18" s="275"/>
      <c r="AR18" s="267"/>
      <c r="AS18" s="273"/>
      <c r="AT18" s="275"/>
      <c r="AU18" s="275"/>
    </row>
    <row r="19" spans="1:47" s="5" customFormat="1" ht="75" customHeight="1" x14ac:dyDescent="0.25">
      <c r="A19" s="309"/>
      <c r="B19" s="297"/>
      <c r="C19" s="300"/>
      <c r="D19" s="306"/>
      <c r="E19" s="308"/>
      <c r="F19" s="308"/>
      <c r="G19" s="41" t="s">
        <v>13</v>
      </c>
      <c r="H19" s="120">
        <f t="shared" ref="H19" si="12">+H15+H17</f>
        <v>0.5</v>
      </c>
      <c r="I19" s="84"/>
      <c r="J19" s="75"/>
      <c r="K19" s="31">
        <f t="shared" ref="K19:M20" si="13">+K15+K17</f>
        <v>0</v>
      </c>
      <c r="L19" s="123">
        <f t="shared" si="13"/>
        <v>0.09</v>
      </c>
      <c r="M19" s="131">
        <f t="shared" si="13"/>
        <v>0.14000000000000001</v>
      </c>
      <c r="N19" s="131">
        <f t="shared" ref="N19:Q20" si="14">+N15+N17</f>
        <v>0.14000000000000001</v>
      </c>
      <c r="O19" s="131">
        <f t="shared" si="14"/>
        <v>0.14000000000000001</v>
      </c>
      <c r="P19" s="131">
        <f t="shared" si="14"/>
        <v>0.14000000000000001</v>
      </c>
      <c r="Q19" s="131">
        <f t="shared" si="14"/>
        <v>0.14000000000000001</v>
      </c>
      <c r="R19" s="123">
        <f t="shared" ref="R19:X20" si="15">+R15+R17</f>
        <v>0.13</v>
      </c>
      <c r="S19" s="131">
        <v>0.28000000000000003</v>
      </c>
      <c r="T19" s="131">
        <v>0.28000000000000003</v>
      </c>
      <c r="U19" s="131">
        <v>0.28000000000000003</v>
      </c>
      <c r="V19" s="131">
        <v>0.28000000000000003</v>
      </c>
      <c r="W19" s="131">
        <v>0.28000000000000003</v>
      </c>
      <c r="X19" s="123">
        <f t="shared" ref="X19" si="16">+X15+X17</f>
        <v>0.26500000000000001</v>
      </c>
      <c r="Y19" s="131">
        <f t="shared" ref="Y19:Y20" si="17">+Y15+Y17</f>
        <v>0.42</v>
      </c>
      <c r="Z19" s="31"/>
      <c r="AA19" s="31"/>
      <c r="AB19" s="31"/>
      <c r="AC19" s="31"/>
      <c r="AD19" s="71"/>
      <c r="AE19" s="131">
        <f t="shared" ref="AE19:AE20" si="18">+AE15+AE17</f>
        <v>0.5</v>
      </c>
      <c r="AF19" s="75"/>
      <c r="AG19" s="31"/>
      <c r="AH19" s="31"/>
      <c r="AI19" s="31"/>
      <c r="AJ19" s="71"/>
      <c r="AK19" s="123">
        <f t="shared" ref="AK19:AL20" si="19">+AK15+AK17</f>
        <v>8.4000000000000005E-2</v>
      </c>
      <c r="AL19" s="123">
        <f t="shared" si="19"/>
        <v>0.26</v>
      </c>
      <c r="AM19" s="123">
        <f t="shared" ref="AM19:AN19" si="20">+AM15+AM17</f>
        <v>0.26500000000000001</v>
      </c>
      <c r="AN19" s="123">
        <f t="shared" si="20"/>
        <v>0.26500000000000001</v>
      </c>
      <c r="AO19" s="204">
        <f>AN19/V19</f>
        <v>0.9464285714285714</v>
      </c>
      <c r="AP19" s="190">
        <f>+AN19/H19</f>
        <v>0.53</v>
      </c>
      <c r="AQ19" s="275"/>
      <c r="AR19" s="267"/>
      <c r="AS19" s="273"/>
      <c r="AT19" s="275"/>
      <c r="AU19" s="275"/>
    </row>
    <row r="20" spans="1:47" s="5" customFormat="1" ht="75" customHeight="1" thickBot="1" x14ac:dyDescent="0.3">
      <c r="A20" s="309"/>
      <c r="B20" s="298"/>
      <c r="C20" s="301"/>
      <c r="D20" s="307"/>
      <c r="E20" s="308"/>
      <c r="F20" s="308"/>
      <c r="G20" s="42" t="s">
        <v>14</v>
      </c>
      <c r="H20" s="82">
        <f>+H16+H18</f>
        <v>5513429310</v>
      </c>
      <c r="I20" s="82"/>
      <c r="J20" s="82"/>
      <c r="K20" s="80">
        <f t="shared" si="13"/>
        <v>0</v>
      </c>
      <c r="L20" s="80">
        <f t="shared" si="13"/>
        <v>1435292010</v>
      </c>
      <c r="M20" s="80">
        <f t="shared" si="13"/>
        <v>1729177300</v>
      </c>
      <c r="N20" s="80">
        <f t="shared" si="14"/>
        <v>1729177300</v>
      </c>
      <c r="O20" s="80">
        <f t="shared" si="14"/>
        <v>1639677300</v>
      </c>
      <c r="P20" s="80">
        <f t="shared" si="14"/>
        <v>1628198362</v>
      </c>
      <c r="Q20" s="80">
        <f t="shared" si="14"/>
        <v>1728380729</v>
      </c>
      <c r="R20" s="124">
        <f t="shared" si="15"/>
        <v>1630608429</v>
      </c>
      <c r="S20" s="124">
        <f t="shared" si="15"/>
        <v>1092168033</v>
      </c>
      <c r="T20" s="124">
        <f t="shared" si="15"/>
        <v>1092168033</v>
      </c>
      <c r="U20" s="124">
        <f t="shared" si="15"/>
        <v>1071094199.9966667</v>
      </c>
      <c r="V20" s="124">
        <f t="shared" si="15"/>
        <v>1060460899.9666667</v>
      </c>
      <c r="W20" s="124">
        <f t="shared" si="15"/>
        <v>1057360499</v>
      </c>
      <c r="X20" s="80">
        <f t="shared" si="15"/>
        <v>487359799</v>
      </c>
      <c r="Y20" s="80">
        <f t="shared" si="17"/>
        <v>1149042000</v>
      </c>
      <c r="Z20" s="82"/>
      <c r="AA20" s="92"/>
      <c r="AB20" s="92"/>
      <c r="AC20" s="92"/>
      <c r="AD20" s="91"/>
      <c r="AE20" s="80">
        <f t="shared" si="18"/>
        <v>241126372</v>
      </c>
      <c r="AF20" s="82"/>
      <c r="AG20" s="92"/>
      <c r="AH20" s="92"/>
      <c r="AI20" s="92"/>
      <c r="AJ20" s="91"/>
      <c r="AK20" s="80">
        <f t="shared" si="19"/>
        <v>219238065</v>
      </c>
      <c r="AL20" s="80">
        <f t="shared" si="19"/>
        <v>352557799</v>
      </c>
      <c r="AM20" s="80">
        <f t="shared" ref="AM20:AN20" si="21">+AM16+AM18</f>
        <v>442991799</v>
      </c>
      <c r="AN20" s="80">
        <f t="shared" si="21"/>
        <v>487359799</v>
      </c>
      <c r="AO20" s="167">
        <f>+AN20/V20</f>
        <v>0.45957356750759892</v>
      </c>
      <c r="AP20" s="181">
        <f>(L20+R20+AN20)/H20</f>
        <v>0.64447370923125158</v>
      </c>
      <c r="AQ20" s="276"/>
      <c r="AR20" s="267"/>
      <c r="AS20" s="273"/>
      <c r="AT20" s="276"/>
      <c r="AU20" s="276"/>
    </row>
    <row r="21" spans="1:47" s="5" customFormat="1" ht="66" customHeight="1" x14ac:dyDescent="0.25">
      <c r="A21" s="309"/>
      <c r="B21" s="296">
        <v>3</v>
      </c>
      <c r="C21" s="299" t="s">
        <v>146</v>
      </c>
      <c r="D21" s="308" t="s">
        <v>132</v>
      </c>
      <c r="E21" s="308">
        <v>433</v>
      </c>
      <c r="F21" s="308"/>
      <c r="G21" s="43" t="s">
        <v>9</v>
      </c>
      <c r="H21" s="120">
        <f>+L21+R21+S21+Y21+AE21</f>
        <v>1.0000000000000002</v>
      </c>
      <c r="I21" s="88"/>
      <c r="J21" s="72"/>
      <c r="K21" s="73"/>
      <c r="L21" s="127">
        <v>0</v>
      </c>
      <c r="M21" s="132">
        <v>0.32</v>
      </c>
      <c r="N21" s="132">
        <v>0.32</v>
      </c>
      <c r="O21" s="132">
        <v>0.32</v>
      </c>
      <c r="P21" s="132">
        <v>0.32</v>
      </c>
      <c r="Q21" s="132">
        <v>0.32</v>
      </c>
      <c r="R21" s="150">
        <v>0.32</v>
      </c>
      <c r="S21" s="120">
        <v>0.28000000000000003</v>
      </c>
      <c r="T21" s="120">
        <v>0.28000000000000003</v>
      </c>
      <c r="U21" s="120">
        <v>0.28000000000000003</v>
      </c>
      <c r="V21" s="120">
        <v>0.28000000000000003</v>
      </c>
      <c r="W21" s="132">
        <v>0.28000000000000003</v>
      </c>
      <c r="X21" s="184">
        <v>0.21</v>
      </c>
      <c r="Y21" s="132">
        <v>0.3</v>
      </c>
      <c r="Z21" s="177"/>
      <c r="AA21" s="177"/>
      <c r="AB21" s="177"/>
      <c r="AC21" s="177"/>
      <c r="AD21" s="178"/>
      <c r="AE21" s="132">
        <v>0.1</v>
      </c>
      <c r="AF21" s="183"/>
      <c r="AG21" s="177"/>
      <c r="AH21" s="177"/>
      <c r="AI21" s="177"/>
      <c r="AJ21" s="178"/>
      <c r="AK21" s="149">
        <v>7.0000000000000007E-2</v>
      </c>
      <c r="AL21" s="149">
        <v>0.14000000000000001</v>
      </c>
      <c r="AM21" s="184">
        <v>0.21</v>
      </c>
      <c r="AN21" s="184">
        <v>0.21</v>
      </c>
      <c r="AO21" s="94">
        <f>+AN21/W21</f>
        <v>0.74999999999999989</v>
      </c>
      <c r="AP21" s="180">
        <f>(L21+R21+AN21)/H21</f>
        <v>0.52999999999999992</v>
      </c>
      <c r="AQ21" s="274" t="s">
        <v>202</v>
      </c>
      <c r="AR21" s="271" t="s">
        <v>203</v>
      </c>
      <c r="AS21" s="271" t="s">
        <v>199</v>
      </c>
      <c r="AT21" s="271" t="s">
        <v>204</v>
      </c>
      <c r="AU21" s="274" t="s">
        <v>186</v>
      </c>
    </row>
    <row r="22" spans="1:47" s="5" customFormat="1" ht="66" customHeight="1" x14ac:dyDescent="0.25">
      <c r="A22" s="309"/>
      <c r="B22" s="297"/>
      <c r="C22" s="300"/>
      <c r="D22" s="308"/>
      <c r="E22" s="308"/>
      <c r="F22" s="308"/>
      <c r="G22" s="41" t="s">
        <v>10</v>
      </c>
      <c r="H22" s="67">
        <f>+L22+R22+W22+Y22+AE22</f>
        <v>1080561446</v>
      </c>
      <c r="I22" s="89"/>
      <c r="J22" s="74"/>
      <c r="K22" s="69"/>
      <c r="L22" s="128">
        <v>0</v>
      </c>
      <c r="M22" s="69">
        <v>551655000</v>
      </c>
      <c r="N22" s="69">
        <v>551655000</v>
      </c>
      <c r="O22" s="69">
        <v>561155000</v>
      </c>
      <c r="P22" s="69">
        <v>561155000</v>
      </c>
      <c r="Q22" s="69">
        <v>567148733</v>
      </c>
      <c r="R22" s="128">
        <v>564070118</v>
      </c>
      <c r="S22" s="139">
        <v>369713000</v>
      </c>
      <c r="T22" s="69">
        <v>369713000</v>
      </c>
      <c r="U22" s="69">
        <v>369713000</v>
      </c>
      <c r="V22" s="69">
        <v>369713000</v>
      </c>
      <c r="W22" s="139">
        <v>375177700</v>
      </c>
      <c r="X22" s="148">
        <v>73741700</v>
      </c>
      <c r="Y22" s="139">
        <v>72440000</v>
      </c>
      <c r="Z22" s="87"/>
      <c r="AA22" s="482"/>
      <c r="AB22" s="482"/>
      <c r="AC22" s="482"/>
      <c r="AD22" s="483"/>
      <c r="AE22" s="139">
        <v>68873628</v>
      </c>
      <c r="AF22" s="87"/>
      <c r="AG22" s="482"/>
      <c r="AH22" s="482"/>
      <c r="AI22" s="482"/>
      <c r="AJ22" s="483"/>
      <c r="AK22" s="148">
        <v>68101400</v>
      </c>
      <c r="AL22" s="148">
        <v>68101400</v>
      </c>
      <c r="AM22" s="148">
        <v>68101400</v>
      </c>
      <c r="AN22" s="148">
        <f>+W22-301436000</f>
        <v>73741700</v>
      </c>
      <c r="AO22" s="94">
        <f>+AN22/W22</f>
        <v>0.19655139417934489</v>
      </c>
      <c r="AP22" s="180">
        <f>(L22+R22+AN22)/H22</f>
        <v>0.59025964729820646</v>
      </c>
      <c r="AQ22" s="287"/>
      <c r="AR22" s="267"/>
      <c r="AS22" s="267"/>
      <c r="AT22" s="267"/>
      <c r="AU22" s="275"/>
    </row>
    <row r="23" spans="1:47" s="5" customFormat="1" ht="66" customHeight="1" x14ac:dyDescent="0.25">
      <c r="A23" s="309"/>
      <c r="B23" s="297"/>
      <c r="C23" s="300"/>
      <c r="D23" s="308"/>
      <c r="E23" s="308"/>
      <c r="F23" s="308"/>
      <c r="G23" s="41" t="s">
        <v>11</v>
      </c>
      <c r="H23" s="121"/>
      <c r="I23" s="86"/>
      <c r="J23" s="78"/>
      <c r="K23" s="79"/>
      <c r="L23" s="129"/>
      <c r="M23" s="136">
        <v>0</v>
      </c>
      <c r="N23" s="136">
        <v>0</v>
      </c>
      <c r="O23" s="136">
        <v>0</v>
      </c>
      <c r="P23" s="136">
        <v>0</v>
      </c>
      <c r="Q23" s="136">
        <v>0</v>
      </c>
      <c r="R23" s="129"/>
      <c r="S23" s="136"/>
      <c r="T23" s="136"/>
      <c r="U23" s="136"/>
      <c r="V23" s="136"/>
      <c r="W23" s="136"/>
      <c r="X23" s="129"/>
      <c r="Y23" s="136"/>
      <c r="Z23" s="76"/>
      <c r="AA23" s="30"/>
      <c r="AB23" s="30"/>
      <c r="AC23" s="30"/>
      <c r="AD23" s="70"/>
      <c r="AE23" s="136"/>
      <c r="AF23" s="76"/>
      <c r="AG23" s="85"/>
      <c r="AH23" s="85"/>
      <c r="AI23" s="85"/>
      <c r="AJ23" s="77"/>
      <c r="AK23" s="125"/>
      <c r="AL23" s="125"/>
      <c r="AM23" s="129"/>
      <c r="AN23" s="129"/>
      <c r="AO23" s="125"/>
      <c r="AP23" s="125"/>
      <c r="AQ23" s="287"/>
      <c r="AR23" s="267"/>
      <c r="AS23" s="267"/>
      <c r="AT23" s="267"/>
      <c r="AU23" s="275"/>
    </row>
    <row r="24" spans="1:47" s="5" customFormat="1" ht="66" customHeight="1" x14ac:dyDescent="0.25">
      <c r="A24" s="309"/>
      <c r="B24" s="297"/>
      <c r="C24" s="300"/>
      <c r="D24" s="308"/>
      <c r="E24" s="308"/>
      <c r="F24" s="308"/>
      <c r="G24" s="41" t="s">
        <v>12</v>
      </c>
      <c r="H24" s="67">
        <f>+L24+R24+W24+Y24+AE24</f>
        <v>54359346</v>
      </c>
      <c r="I24" s="86"/>
      <c r="J24" s="78"/>
      <c r="K24" s="79"/>
      <c r="L24" s="130"/>
      <c r="M24" s="137">
        <v>0</v>
      </c>
      <c r="N24" s="137">
        <v>0</v>
      </c>
      <c r="O24" s="137">
        <v>0</v>
      </c>
      <c r="P24" s="137">
        <v>0</v>
      </c>
      <c r="Q24" s="137">
        <v>0</v>
      </c>
      <c r="R24" s="130"/>
      <c r="S24" s="171">
        <v>54359346</v>
      </c>
      <c r="T24" s="171">
        <v>54359346</v>
      </c>
      <c r="U24" s="171">
        <v>54359346</v>
      </c>
      <c r="V24" s="171">
        <v>54359346</v>
      </c>
      <c r="W24" s="171">
        <v>54359346</v>
      </c>
      <c r="X24" s="81">
        <v>54359346</v>
      </c>
      <c r="Y24" s="141"/>
      <c r="Z24" s="93"/>
      <c r="AA24" s="30"/>
      <c r="AB24" s="30"/>
      <c r="AC24" s="30"/>
      <c r="AD24" s="70"/>
      <c r="AE24" s="121"/>
      <c r="AF24" s="76"/>
      <c r="AG24" s="85"/>
      <c r="AH24" s="85"/>
      <c r="AI24" s="85"/>
      <c r="AJ24" s="77"/>
      <c r="AK24" s="201">
        <v>7432066</v>
      </c>
      <c r="AL24" s="201">
        <v>54359346</v>
      </c>
      <c r="AM24" s="201">
        <v>54359346</v>
      </c>
      <c r="AN24" s="81">
        <f>+W24</f>
        <v>54359346</v>
      </c>
      <c r="AO24" s="94">
        <f>+AN24/W24</f>
        <v>1</v>
      </c>
      <c r="AP24" s="78"/>
      <c r="AQ24" s="287"/>
      <c r="AR24" s="267"/>
      <c r="AS24" s="267"/>
      <c r="AT24" s="267"/>
      <c r="AU24" s="275"/>
    </row>
    <row r="25" spans="1:47" s="5" customFormat="1" ht="66" customHeight="1" x14ac:dyDescent="0.25">
      <c r="A25" s="309"/>
      <c r="B25" s="297"/>
      <c r="C25" s="300"/>
      <c r="D25" s="308"/>
      <c r="E25" s="308"/>
      <c r="F25" s="308"/>
      <c r="G25" s="41" t="s">
        <v>13</v>
      </c>
      <c r="H25" s="120">
        <f t="shared" ref="H25" si="22">+H21+H23</f>
        <v>1.0000000000000002</v>
      </c>
      <c r="I25" s="84"/>
      <c r="J25" s="75"/>
      <c r="K25" s="31">
        <f t="shared" ref="K25:M26" si="23">+K21+K23</f>
        <v>0</v>
      </c>
      <c r="L25" s="131">
        <f t="shared" si="23"/>
        <v>0</v>
      </c>
      <c r="M25" s="131">
        <f t="shared" si="23"/>
        <v>0.32</v>
      </c>
      <c r="N25" s="131">
        <f t="shared" ref="N25:Q26" si="24">+N21+N23</f>
        <v>0.32</v>
      </c>
      <c r="O25" s="131">
        <f t="shared" si="24"/>
        <v>0.32</v>
      </c>
      <c r="P25" s="131">
        <f t="shared" si="24"/>
        <v>0.32</v>
      </c>
      <c r="Q25" s="131">
        <f t="shared" si="24"/>
        <v>0.32</v>
      </c>
      <c r="R25" s="123">
        <f t="shared" ref="R25:X26" si="25">+R21+R23</f>
        <v>0.32</v>
      </c>
      <c r="S25" s="131">
        <v>0.28000000000000003</v>
      </c>
      <c r="T25" s="131">
        <v>0.28000000000000003</v>
      </c>
      <c r="U25" s="131">
        <v>0.28000000000000003</v>
      </c>
      <c r="V25" s="131">
        <v>0.28000000000000003</v>
      </c>
      <c r="W25" s="131">
        <v>0.28000000000000003</v>
      </c>
      <c r="X25" s="123">
        <f t="shared" ref="X25" si="26">+X21+X23</f>
        <v>0.21</v>
      </c>
      <c r="Y25" s="131">
        <f t="shared" ref="Y25:Y26" si="27">+Y21+Y23</f>
        <v>0.3</v>
      </c>
      <c r="Z25" s="31"/>
      <c r="AA25" s="31"/>
      <c r="AB25" s="31"/>
      <c r="AC25" s="31"/>
      <c r="AD25" s="71"/>
      <c r="AE25" s="131">
        <f t="shared" ref="AE25:AE26" si="28">+AE21+AE23</f>
        <v>0.1</v>
      </c>
      <c r="AF25" s="75"/>
      <c r="AG25" s="31"/>
      <c r="AH25" s="31"/>
      <c r="AI25" s="31"/>
      <c r="AJ25" s="71"/>
      <c r="AK25" s="123">
        <f t="shared" ref="AK25:AL26" si="29">+AK21+AK23</f>
        <v>7.0000000000000007E-2</v>
      </c>
      <c r="AL25" s="123">
        <f t="shared" si="29"/>
        <v>0.14000000000000001</v>
      </c>
      <c r="AM25" s="123">
        <f t="shared" ref="AM25:AN25" si="30">+AM21+AM23</f>
        <v>0.21</v>
      </c>
      <c r="AN25" s="123">
        <f t="shared" si="30"/>
        <v>0.21</v>
      </c>
      <c r="AO25" s="94">
        <f>+AN25/W25</f>
        <v>0.74999999999999989</v>
      </c>
      <c r="AP25" s="180">
        <f>(L25+R25+AN25)/H25</f>
        <v>0.52999999999999992</v>
      </c>
      <c r="AQ25" s="287"/>
      <c r="AR25" s="267"/>
      <c r="AS25" s="267"/>
      <c r="AT25" s="267"/>
      <c r="AU25" s="275"/>
    </row>
    <row r="26" spans="1:47" s="5" customFormat="1" ht="66" customHeight="1" thickBot="1" x14ac:dyDescent="0.3">
      <c r="A26" s="310"/>
      <c r="B26" s="298"/>
      <c r="C26" s="301"/>
      <c r="D26" s="308"/>
      <c r="E26" s="308"/>
      <c r="F26" s="308"/>
      <c r="G26" s="42" t="s">
        <v>14</v>
      </c>
      <c r="H26" s="82">
        <f>+H22+H24</f>
        <v>1134920792</v>
      </c>
      <c r="I26" s="82"/>
      <c r="J26" s="82"/>
      <c r="K26" s="80">
        <f t="shared" si="23"/>
        <v>0</v>
      </c>
      <c r="L26" s="80">
        <f t="shared" si="23"/>
        <v>0</v>
      </c>
      <c r="M26" s="80">
        <f t="shared" si="23"/>
        <v>551655000</v>
      </c>
      <c r="N26" s="80">
        <f t="shared" si="24"/>
        <v>551655000</v>
      </c>
      <c r="O26" s="80">
        <f t="shared" si="24"/>
        <v>561155000</v>
      </c>
      <c r="P26" s="80">
        <f t="shared" si="24"/>
        <v>561155000</v>
      </c>
      <c r="Q26" s="80">
        <f t="shared" si="24"/>
        <v>567148733</v>
      </c>
      <c r="R26" s="124">
        <f t="shared" si="25"/>
        <v>564070118</v>
      </c>
      <c r="S26" s="124">
        <f t="shared" si="25"/>
        <v>424072346</v>
      </c>
      <c r="T26" s="124">
        <f t="shared" si="25"/>
        <v>424072346</v>
      </c>
      <c r="U26" s="124">
        <f t="shared" si="25"/>
        <v>424072346</v>
      </c>
      <c r="V26" s="124">
        <f t="shared" si="25"/>
        <v>424072346</v>
      </c>
      <c r="W26" s="124">
        <f t="shared" si="25"/>
        <v>429537046</v>
      </c>
      <c r="X26" s="80">
        <f t="shared" si="25"/>
        <v>128101046</v>
      </c>
      <c r="Y26" s="80">
        <f t="shared" si="27"/>
        <v>72440000</v>
      </c>
      <c r="Z26" s="82"/>
      <c r="AA26" s="92"/>
      <c r="AB26" s="92"/>
      <c r="AC26" s="92"/>
      <c r="AD26" s="91"/>
      <c r="AE26" s="80">
        <f t="shared" si="28"/>
        <v>68873628</v>
      </c>
      <c r="AF26" s="82"/>
      <c r="AG26" s="92"/>
      <c r="AH26" s="92"/>
      <c r="AI26" s="92"/>
      <c r="AJ26" s="91"/>
      <c r="AK26" s="80">
        <f t="shared" si="29"/>
        <v>75533466</v>
      </c>
      <c r="AL26" s="80">
        <f t="shared" si="29"/>
        <v>122460746</v>
      </c>
      <c r="AM26" s="80">
        <f t="shared" ref="AM26:AN26" si="31">+AM22+AM24</f>
        <v>122460746</v>
      </c>
      <c r="AN26" s="80">
        <f t="shared" si="31"/>
        <v>128101046</v>
      </c>
      <c r="AO26" s="167">
        <f>+AN26/W26</f>
        <v>0.29823049535056867</v>
      </c>
      <c r="AP26" s="181">
        <f>(L26+R26+AN26)/H26</f>
        <v>0.60988499715493805</v>
      </c>
      <c r="AQ26" s="288"/>
      <c r="AR26" s="267"/>
      <c r="AS26" s="267"/>
      <c r="AT26" s="267"/>
      <c r="AU26" s="276"/>
    </row>
    <row r="27" spans="1:47" s="5" customFormat="1" ht="59.25" customHeight="1" x14ac:dyDescent="0.25">
      <c r="A27" s="311" t="s">
        <v>147</v>
      </c>
      <c r="B27" s="296">
        <v>4</v>
      </c>
      <c r="C27" s="302" t="s">
        <v>148</v>
      </c>
      <c r="D27" s="312" t="s">
        <v>132</v>
      </c>
      <c r="E27" s="308">
        <v>433</v>
      </c>
      <c r="F27" s="308"/>
      <c r="G27" s="43" t="s">
        <v>9</v>
      </c>
      <c r="H27" s="182">
        <f>+L27+R27+S27+Y27+AE27</f>
        <v>0.29899999999999999</v>
      </c>
      <c r="I27" s="88"/>
      <c r="J27" s="72"/>
      <c r="K27" s="183"/>
      <c r="L27" s="184">
        <v>1.4E-2</v>
      </c>
      <c r="M27" s="182">
        <v>7.0000000000000007E-2</v>
      </c>
      <c r="N27" s="182">
        <v>7.0000000000000007E-2</v>
      </c>
      <c r="O27" s="182">
        <v>7.0000000000000007E-2</v>
      </c>
      <c r="P27" s="182">
        <v>7.0000000000000007E-2</v>
      </c>
      <c r="Q27" s="182">
        <v>7.0000000000000007E-2</v>
      </c>
      <c r="R27" s="184">
        <v>6.4000000000000001E-2</v>
      </c>
      <c r="S27" s="145">
        <v>8.7999999999999995E-2</v>
      </c>
      <c r="T27" s="145">
        <v>8.7999999999999995E-2</v>
      </c>
      <c r="U27" s="145">
        <v>8.7999999999999995E-2</v>
      </c>
      <c r="V27" s="145">
        <v>8.7999999999999995E-2</v>
      </c>
      <c r="W27" s="145">
        <v>8.7999999999999995E-2</v>
      </c>
      <c r="X27" s="184">
        <v>8.1000000000000003E-2</v>
      </c>
      <c r="Y27" s="145">
        <v>8.3000000000000004E-2</v>
      </c>
      <c r="Z27" s="177"/>
      <c r="AA27" s="177"/>
      <c r="AB27" s="177"/>
      <c r="AC27" s="177"/>
      <c r="AD27" s="178"/>
      <c r="AE27" s="145">
        <v>0.05</v>
      </c>
      <c r="AF27" s="183"/>
      <c r="AG27" s="177"/>
      <c r="AH27" s="177"/>
      <c r="AI27" s="177"/>
      <c r="AJ27" s="178"/>
      <c r="AK27" s="149">
        <v>2.1999999999999999E-2</v>
      </c>
      <c r="AL27" s="149">
        <f>+AK27+2.64%</f>
        <v>4.8399999999999999E-2</v>
      </c>
      <c r="AM27" s="184">
        <f>+AL27+2.64%</f>
        <v>7.4800000000000005E-2</v>
      </c>
      <c r="AN27" s="184">
        <v>8.1000000000000003E-2</v>
      </c>
      <c r="AO27" s="94">
        <f>+AN27/V27</f>
        <v>0.92045454545454553</v>
      </c>
      <c r="AP27" s="180">
        <f>(L27+R27+AN27)/H27</f>
        <v>0.5317725752508361</v>
      </c>
      <c r="AQ27" s="274" t="s">
        <v>205</v>
      </c>
      <c r="AR27" s="267" t="s">
        <v>206</v>
      </c>
      <c r="AS27" s="268" t="s">
        <v>187</v>
      </c>
      <c r="AT27" s="269" t="s">
        <v>208</v>
      </c>
      <c r="AU27" s="269" t="s">
        <v>186</v>
      </c>
    </row>
    <row r="28" spans="1:47" s="5" customFormat="1" ht="59.25" customHeight="1" x14ac:dyDescent="0.25">
      <c r="A28" s="309"/>
      <c r="B28" s="297"/>
      <c r="C28" s="303"/>
      <c r="D28" s="308"/>
      <c r="E28" s="308"/>
      <c r="F28" s="308"/>
      <c r="G28" s="41" t="s">
        <v>10</v>
      </c>
      <c r="H28" s="67">
        <f>+L28+R28+W28+Y28+AE28</f>
        <v>6020897893</v>
      </c>
      <c r="I28" s="89"/>
      <c r="J28" s="74"/>
      <c r="K28" s="139"/>
      <c r="L28" s="81">
        <v>531056664</v>
      </c>
      <c r="M28" s="139">
        <v>647635000</v>
      </c>
      <c r="N28" s="139">
        <v>647635000</v>
      </c>
      <c r="O28" s="139">
        <v>547663332</v>
      </c>
      <c r="P28" s="139">
        <v>547663332</v>
      </c>
      <c r="Q28" s="139">
        <v>517510399</v>
      </c>
      <c r="R28" s="81">
        <v>489963251</v>
      </c>
      <c r="S28" s="139">
        <v>902806000</v>
      </c>
      <c r="T28" s="139">
        <v>902806000</v>
      </c>
      <c r="U28" s="139">
        <v>902806000</v>
      </c>
      <c r="V28" s="139">
        <v>916071000</v>
      </c>
      <c r="W28" s="139">
        <v>928552978</v>
      </c>
      <c r="X28" s="81">
        <v>916243498</v>
      </c>
      <c r="Y28" s="139">
        <v>2181325000</v>
      </c>
      <c r="Z28" s="87"/>
      <c r="AA28" s="482"/>
      <c r="AB28" s="482"/>
      <c r="AC28" s="482"/>
      <c r="AD28" s="483"/>
      <c r="AE28" s="139">
        <v>1890000000</v>
      </c>
      <c r="AF28" s="87"/>
      <c r="AG28" s="482"/>
      <c r="AH28" s="482"/>
      <c r="AI28" s="482"/>
      <c r="AJ28" s="483"/>
      <c r="AK28" s="148">
        <v>212806000</v>
      </c>
      <c r="AL28" s="148">
        <v>539164771</v>
      </c>
      <c r="AM28" s="81">
        <v>594694678</v>
      </c>
      <c r="AN28" s="81">
        <v>916243498</v>
      </c>
      <c r="AO28" s="94">
        <f>+AN28/W28</f>
        <v>0.98674337351594821</v>
      </c>
      <c r="AP28" s="180">
        <f>(L28+R28+AN28)/H28</f>
        <v>0.32175656312861506</v>
      </c>
      <c r="AQ28" s="275"/>
      <c r="AR28" s="267"/>
      <c r="AS28" s="268"/>
      <c r="AT28" s="270"/>
      <c r="AU28" s="270"/>
    </row>
    <row r="29" spans="1:47" s="5" customFormat="1" ht="59.25" customHeight="1" x14ac:dyDescent="0.25">
      <c r="A29" s="309"/>
      <c r="B29" s="297"/>
      <c r="C29" s="303"/>
      <c r="D29" s="308"/>
      <c r="E29" s="308"/>
      <c r="F29" s="308"/>
      <c r="G29" s="41" t="s">
        <v>11</v>
      </c>
      <c r="H29" s="185">
        <f>+S29</f>
        <v>1E-3</v>
      </c>
      <c r="I29" s="186"/>
      <c r="J29" s="125"/>
      <c r="K29" s="187"/>
      <c r="L29" s="129"/>
      <c r="M29" s="136"/>
      <c r="N29" s="136"/>
      <c r="O29" s="136"/>
      <c r="P29" s="136"/>
      <c r="Q29" s="136"/>
      <c r="R29" s="129"/>
      <c r="S29" s="188">
        <v>1E-3</v>
      </c>
      <c r="T29" s="188">
        <v>1E-3</v>
      </c>
      <c r="U29" s="188">
        <v>1E-3</v>
      </c>
      <c r="V29" s="188">
        <v>1E-3</v>
      </c>
      <c r="W29" s="213">
        <v>1E-3</v>
      </c>
      <c r="X29" s="210">
        <v>1E-3</v>
      </c>
      <c r="Y29" s="136"/>
      <c r="Z29" s="76"/>
      <c r="AA29" s="30"/>
      <c r="AB29" s="30"/>
      <c r="AC29" s="30"/>
      <c r="AD29" s="70"/>
      <c r="AE29" s="136"/>
      <c r="AF29" s="76"/>
      <c r="AG29" s="85"/>
      <c r="AH29" s="85"/>
      <c r="AI29" s="85"/>
      <c r="AJ29" s="77"/>
      <c r="AK29" s="125"/>
      <c r="AL29" s="210">
        <v>1E-3</v>
      </c>
      <c r="AM29" s="210">
        <v>1E-3</v>
      </c>
      <c r="AN29" s="210">
        <v>1E-3</v>
      </c>
      <c r="AO29" s="215"/>
      <c r="AP29" s="125"/>
      <c r="AQ29" s="275"/>
      <c r="AR29" s="267"/>
      <c r="AS29" s="268"/>
      <c r="AT29" s="270"/>
      <c r="AU29" s="270"/>
    </row>
    <row r="30" spans="1:47" s="5" customFormat="1" ht="59.25" customHeight="1" x14ac:dyDescent="0.25">
      <c r="A30" s="309"/>
      <c r="B30" s="297"/>
      <c r="C30" s="303"/>
      <c r="D30" s="308"/>
      <c r="E30" s="308"/>
      <c r="F30" s="308"/>
      <c r="G30" s="41" t="s">
        <v>12</v>
      </c>
      <c r="H30" s="67">
        <f>+L30+R30+W30+Y30+AE30</f>
        <v>593423549</v>
      </c>
      <c r="I30" s="86"/>
      <c r="J30" s="78"/>
      <c r="K30" s="79"/>
      <c r="L30" s="130"/>
      <c r="M30" s="83">
        <v>463926449</v>
      </c>
      <c r="N30" s="83">
        <v>463926449</v>
      </c>
      <c r="O30" s="83">
        <v>463926449</v>
      </c>
      <c r="P30" s="83">
        <v>463926449</v>
      </c>
      <c r="Q30" s="83">
        <v>463926449</v>
      </c>
      <c r="R30" s="81">
        <v>463926449</v>
      </c>
      <c r="S30" s="81">
        <v>129497100</v>
      </c>
      <c r="T30" s="81">
        <v>129497100</v>
      </c>
      <c r="U30" s="81">
        <v>129497100</v>
      </c>
      <c r="V30" s="81">
        <v>129497100</v>
      </c>
      <c r="W30" s="81">
        <v>129497100</v>
      </c>
      <c r="X30" s="81">
        <v>129497100</v>
      </c>
      <c r="Y30" s="141"/>
      <c r="Z30" s="93"/>
      <c r="AA30" s="30"/>
      <c r="AB30" s="30"/>
      <c r="AC30" s="30"/>
      <c r="AD30" s="70"/>
      <c r="AE30" s="121"/>
      <c r="AF30" s="76"/>
      <c r="AG30" s="85"/>
      <c r="AH30" s="85"/>
      <c r="AI30" s="85"/>
      <c r="AJ30" s="77"/>
      <c r="AK30" s="148">
        <v>9697100</v>
      </c>
      <c r="AL30" s="146">
        <v>129497100</v>
      </c>
      <c r="AM30" s="146">
        <v>129497100</v>
      </c>
      <c r="AN30" s="81">
        <f>+W30</f>
        <v>129497100</v>
      </c>
      <c r="AO30" s="94">
        <f t="shared" ref="AO30" si="32">+AN30/V30</f>
        <v>1</v>
      </c>
      <c r="AP30" s="78"/>
      <c r="AQ30" s="275"/>
      <c r="AR30" s="267"/>
      <c r="AS30" s="268"/>
      <c r="AT30" s="270"/>
      <c r="AU30" s="270"/>
    </row>
    <row r="31" spans="1:47" s="5" customFormat="1" ht="59.25" customHeight="1" x14ac:dyDescent="0.25">
      <c r="A31" s="309"/>
      <c r="B31" s="297"/>
      <c r="C31" s="303"/>
      <c r="D31" s="308"/>
      <c r="E31" s="308"/>
      <c r="F31" s="308"/>
      <c r="G31" s="41" t="s">
        <v>13</v>
      </c>
      <c r="H31" s="138">
        <f t="shared" ref="H31" si="33">+H27+H29</f>
        <v>0.3</v>
      </c>
      <c r="I31" s="84"/>
      <c r="J31" s="75"/>
      <c r="K31" s="31">
        <f t="shared" ref="K31:M32" si="34">+K27+K29</f>
        <v>0</v>
      </c>
      <c r="L31" s="123">
        <f t="shared" si="34"/>
        <v>1.4E-2</v>
      </c>
      <c r="M31" s="131">
        <f t="shared" si="34"/>
        <v>7.0000000000000007E-2</v>
      </c>
      <c r="N31" s="131">
        <f t="shared" ref="N31:Q32" si="35">+N27+N29</f>
        <v>7.0000000000000007E-2</v>
      </c>
      <c r="O31" s="131">
        <f t="shared" si="35"/>
        <v>7.0000000000000007E-2</v>
      </c>
      <c r="P31" s="131">
        <f t="shared" si="35"/>
        <v>7.0000000000000007E-2</v>
      </c>
      <c r="Q31" s="131">
        <f t="shared" si="35"/>
        <v>7.0000000000000007E-2</v>
      </c>
      <c r="R31" s="123">
        <f t="shared" ref="R31:X32" si="36">+R27+R29</f>
        <v>6.4000000000000001E-2</v>
      </c>
      <c r="S31" s="189">
        <f>+S27+S29</f>
        <v>8.8999999999999996E-2</v>
      </c>
      <c r="T31" s="189">
        <f>+T27+T29</f>
        <v>8.8999999999999996E-2</v>
      </c>
      <c r="U31" s="189">
        <f>+U27+U29</f>
        <v>8.8999999999999996E-2</v>
      </c>
      <c r="V31" s="189">
        <f>+V27+V29</f>
        <v>8.8999999999999996E-2</v>
      </c>
      <c r="W31" s="189">
        <f>+W27+W29</f>
        <v>8.8999999999999996E-2</v>
      </c>
      <c r="X31" s="123">
        <f t="shared" ref="X31" si="37">+X27+X29</f>
        <v>8.2000000000000003E-2</v>
      </c>
      <c r="Y31" s="143">
        <f t="shared" ref="Y31:Y32" si="38">+Y27+Y29</f>
        <v>8.3000000000000004E-2</v>
      </c>
      <c r="Z31" s="31"/>
      <c r="AA31" s="31"/>
      <c r="AB31" s="31"/>
      <c r="AC31" s="31"/>
      <c r="AD31" s="71"/>
      <c r="AE31" s="131">
        <f t="shared" ref="AE31:AE32" si="39">+AE27+AE29</f>
        <v>0.05</v>
      </c>
      <c r="AF31" s="75"/>
      <c r="AG31" s="31"/>
      <c r="AH31" s="31"/>
      <c r="AI31" s="31"/>
      <c r="AJ31" s="71"/>
      <c r="AK31" s="123">
        <f t="shared" ref="AK31:AN32" si="40">+AK27+AK29</f>
        <v>2.1999999999999999E-2</v>
      </c>
      <c r="AL31" s="123">
        <f t="shared" si="40"/>
        <v>4.9399999999999999E-2</v>
      </c>
      <c r="AM31" s="123">
        <f t="shared" ref="AM31" si="41">+AM27+AM29</f>
        <v>7.5800000000000006E-2</v>
      </c>
      <c r="AN31" s="123">
        <f t="shared" si="40"/>
        <v>8.2000000000000003E-2</v>
      </c>
      <c r="AO31" s="94">
        <f>+AN31/W31</f>
        <v>0.9213483146067416</v>
      </c>
      <c r="AP31" s="180">
        <f>(L31+R31+AN31)/H31</f>
        <v>0.53333333333333333</v>
      </c>
      <c r="AQ31" s="275"/>
      <c r="AR31" s="267"/>
      <c r="AS31" s="268"/>
      <c r="AT31" s="270"/>
      <c r="AU31" s="270"/>
    </row>
    <row r="32" spans="1:47" s="5" customFormat="1" ht="59.25" customHeight="1" thickBot="1" x14ac:dyDescent="0.3">
      <c r="A32" s="310"/>
      <c r="B32" s="298"/>
      <c r="C32" s="304"/>
      <c r="D32" s="313"/>
      <c r="E32" s="313"/>
      <c r="F32" s="313"/>
      <c r="G32" s="42" t="s">
        <v>14</v>
      </c>
      <c r="H32" s="82">
        <f>+H28+H30</f>
        <v>6614321442</v>
      </c>
      <c r="I32" s="82"/>
      <c r="J32" s="82"/>
      <c r="K32" s="80">
        <f t="shared" si="34"/>
        <v>0</v>
      </c>
      <c r="L32" s="80">
        <f t="shared" si="34"/>
        <v>531056664</v>
      </c>
      <c r="M32" s="80">
        <f t="shared" si="34"/>
        <v>1111561449</v>
      </c>
      <c r="N32" s="80">
        <f t="shared" si="35"/>
        <v>1111561449</v>
      </c>
      <c r="O32" s="80">
        <f t="shared" si="35"/>
        <v>1011589781</v>
      </c>
      <c r="P32" s="80">
        <f t="shared" si="35"/>
        <v>1011589781</v>
      </c>
      <c r="Q32" s="80">
        <f t="shared" si="35"/>
        <v>981436848</v>
      </c>
      <c r="R32" s="124">
        <f t="shared" si="36"/>
        <v>953889700</v>
      </c>
      <c r="S32" s="124">
        <f t="shared" si="36"/>
        <v>1032303100</v>
      </c>
      <c r="T32" s="124">
        <f t="shared" si="36"/>
        <v>1032303100</v>
      </c>
      <c r="U32" s="124">
        <f t="shared" si="36"/>
        <v>1032303100</v>
      </c>
      <c r="V32" s="124">
        <f t="shared" si="36"/>
        <v>1045568100</v>
      </c>
      <c r="W32" s="124">
        <f t="shared" si="36"/>
        <v>1058050078</v>
      </c>
      <c r="X32" s="80">
        <f t="shared" si="36"/>
        <v>1045740598</v>
      </c>
      <c r="Y32" s="80">
        <f t="shared" si="38"/>
        <v>2181325000</v>
      </c>
      <c r="Z32" s="82"/>
      <c r="AA32" s="92"/>
      <c r="AB32" s="92"/>
      <c r="AC32" s="92"/>
      <c r="AD32" s="91"/>
      <c r="AE32" s="80">
        <f t="shared" si="39"/>
        <v>1890000000</v>
      </c>
      <c r="AF32" s="82"/>
      <c r="AG32" s="92"/>
      <c r="AH32" s="92"/>
      <c r="AI32" s="92"/>
      <c r="AJ32" s="91"/>
      <c r="AK32" s="80">
        <f t="shared" si="40"/>
        <v>222503100</v>
      </c>
      <c r="AL32" s="80">
        <f t="shared" si="40"/>
        <v>668661871</v>
      </c>
      <c r="AM32" s="80">
        <f t="shared" ref="AM32" si="42">+AM28+AM30</f>
        <v>724191778</v>
      </c>
      <c r="AN32" s="80">
        <f t="shared" si="40"/>
        <v>1045740598</v>
      </c>
      <c r="AO32" s="167">
        <f>+AN32/W32</f>
        <v>0.98836588148713311</v>
      </c>
      <c r="AP32" s="181">
        <f>(L32+R32+AN32)/H32</f>
        <v>0.38260719322325309</v>
      </c>
      <c r="AQ32" s="275"/>
      <c r="AR32" s="488"/>
      <c r="AS32" s="289"/>
      <c r="AT32" s="270"/>
      <c r="AU32" s="270"/>
    </row>
    <row r="33" spans="1:47" ht="31.5" customHeight="1" x14ac:dyDescent="0.25">
      <c r="A33" s="290" t="s">
        <v>15</v>
      </c>
      <c r="B33" s="291"/>
      <c r="C33" s="291"/>
      <c r="D33" s="291"/>
      <c r="E33" s="291"/>
      <c r="F33" s="292"/>
      <c r="G33" s="43" t="s">
        <v>10</v>
      </c>
      <c r="H33" s="32">
        <f>H10+H16+H28+H22</f>
        <v>17249420491</v>
      </c>
      <c r="I33" s="32">
        <f t="shared" ref="I33:L33" si="43">I10+I16+I22+I28</f>
        <v>145330130</v>
      </c>
      <c r="J33" s="32">
        <f t="shared" si="43"/>
        <v>0</v>
      </c>
      <c r="K33" s="32">
        <f t="shared" si="43"/>
        <v>0</v>
      </c>
      <c r="L33" s="32">
        <f t="shared" si="43"/>
        <v>2938262654</v>
      </c>
      <c r="M33" s="32">
        <f t="shared" ref="M33:AN33" si="44">M10+M16+M22+M28</f>
        <v>2911182000</v>
      </c>
      <c r="N33" s="32">
        <f t="shared" si="44"/>
        <v>2911182000</v>
      </c>
      <c r="O33" s="32">
        <f t="shared" si="44"/>
        <v>2831182000</v>
      </c>
      <c r="P33" s="32">
        <f t="shared" si="44"/>
        <v>2831182000</v>
      </c>
      <c r="Q33" s="32">
        <f t="shared" si="44"/>
        <v>2831182000</v>
      </c>
      <c r="R33" s="32">
        <f t="shared" si="44"/>
        <v>2767281637</v>
      </c>
      <c r="S33" s="152">
        <f t="shared" si="44"/>
        <v>3467000000</v>
      </c>
      <c r="T33" s="32">
        <f t="shared" si="44"/>
        <v>3467000000</v>
      </c>
      <c r="U33" s="32">
        <f t="shared" si="44"/>
        <v>3466999999.9966669</v>
      </c>
      <c r="V33" s="32">
        <f t="shared" si="44"/>
        <v>3342876199.9666667</v>
      </c>
      <c r="W33" s="152">
        <f t="shared" si="44"/>
        <v>3342876200</v>
      </c>
      <c r="X33" s="152">
        <f t="shared" ref="X33" si="45">X10+X16+X22+X28</f>
        <v>2458124969</v>
      </c>
      <c r="Y33" s="152">
        <f t="shared" si="44"/>
        <v>4801000000</v>
      </c>
      <c r="Z33" s="152">
        <f t="shared" si="44"/>
        <v>0</v>
      </c>
      <c r="AA33" s="152">
        <f t="shared" si="44"/>
        <v>0</v>
      </c>
      <c r="AB33" s="152">
        <f t="shared" si="44"/>
        <v>0</v>
      </c>
      <c r="AC33" s="152">
        <f t="shared" si="44"/>
        <v>0</v>
      </c>
      <c r="AD33" s="152">
        <f t="shared" si="44"/>
        <v>0</v>
      </c>
      <c r="AE33" s="152">
        <f t="shared" si="44"/>
        <v>3400000000</v>
      </c>
      <c r="AF33" s="152">
        <f t="shared" si="44"/>
        <v>0</v>
      </c>
      <c r="AG33" s="152">
        <f t="shared" si="44"/>
        <v>0</v>
      </c>
      <c r="AH33" s="152">
        <f t="shared" si="44"/>
        <v>0</v>
      </c>
      <c r="AI33" s="152">
        <f t="shared" si="44"/>
        <v>0</v>
      </c>
      <c r="AJ33" s="152">
        <f t="shared" si="44"/>
        <v>0</v>
      </c>
      <c r="AK33" s="152">
        <f t="shared" si="44"/>
        <v>1089247432</v>
      </c>
      <c r="AL33" s="152">
        <f t="shared" si="44"/>
        <v>1644285979</v>
      </c>
      <c r="AM33" s="152">
        <f t="shared" si="44"/>
        <v>1949281086</v>
      </c>
      <c r="AN33" s="152">
        <f t="shared" si="44"/>
        <v>2458124969</v>
      </c>
      <c r="AO33" s="485">
        <f>+AN33/W33</f>
        <v>0.73533233716522317</v>
      </c>
      <c r="AP33" s="211">
        <f>(L33+R33+AN33)/H33</f>
        <v>0.47327208843099677</v>
      </c>
      <c r="AQ33" s="489"/>
      <c r="AR33" s="490"/>
      <c r="AS33" s="490"/>
      <c r="AT33" s="490"/>
      <c r="AU33" s="491"/>
    </row>
    <row r="34" spans="1:47" ht="28.5" customHeight="1" x14ac:dyDescent="0.25">
      <c r="A34" s="290"/>
      <c r="B34" s="291"/>
      <c r="C34" s="291"/>
      <c r="D34" s="291"/>
      <c r="E34" s="291"/>
      <c r="F34" s="292"/>
      <c r="G34" s="41" t="s">
        <v>12</v>
      </c>
      <c r="H34" s="152">
        <f t="shared" ref="H34:L34" si="46">+H12+H18+H30</f>
        <v>3260543014</v>
      </c>
      <c r="I34" s="152">
        <f t="shared" si="46"/>
        <v>0</v>
      </c>
      <c r="J34" s="152">
        <f t="shared" si="46"/>
        <v>0</v>
      </c>
      <c r="K34" s="152">
        <f t="shared" si="46"/>
        <v>0</v>
      </c>
      <c r="L34" s="152">
        <f t="shared" si="46"/>
        <v>0</v>
      </c>
      <c r="M34" s="152">
        <f t="shared" ref="M34:AJ34" si="47">+M12+M18+M30</f>
        <v>2432915168</v>
      </c>
      <c r="N34" s="153">
        <f t="shared" si="47"/>
        <v>2432915168</v>
      </c>
      <c r="O34" s="153">
        <f t="shared" si="47"/>
        <v>2432915168</v>
      </c>
      <c r="P34" s="32">
        <f t="shared" si="47"/>
        <v>2416468389</v>
      </c>
      <c r="Q34" s="32">
        <f t="shared" si="47"/>
        <v>2416468389</v>
      </c>
      <c r="R34" s="32">
        <f t="shared" si="47"/>
        <v>2292344589</v>
      </c>
      <c r="S34" s="152">
        <f>+S12+S18+S30+S24</f>
        <v>1022557771</v>
      </c>
      <c r="T34" s="32">
        <f t="shared" si="47"/>
        <v>968198425</v>
      </c>
      <c r="U34" s="32">
        <f>+U12+U18+U30+U24</f>
        <v>1022557771</v>
      </c>
      <c r="V34" s="32">
        <f>+V12+V18+V30+V24</f>
        <v>1022557771</v>
      </c>
      <c r="W34" s="152">
        <f>+W12+W18+W30+W24</f>
        <v>1022557771</v>
      </c>
      <c r="X34" s="152">
        <f>+X12+X18+X30+X24</f>
        <v>1022557771</v>
      </c>
      <c r="Y34" s="152">
        <f t="shared" ref="Y34:AE34" si="48">+Y12+Y18+Y30+Y24</f>
        <v>0</v>
      </c>
      <c r="Z34" s="152">
        <f t="shared" si="48"/>
        <v>0</v>
      </c>
      <c r="AA34" s="152">
        <f t="shared" si="48"/>
        <v>0</v>
      </c>
      <c r="AB34" s="152">
        <f t="shared" si="48"/>
        <v>0</v>
      </c>
      <c r="AC34" s="152">
        <f t="shared" si="48"/>
        <v>0</v>
      </c>
      <c r="AD34" s="152">
        <f t="shared" si="48"/>
        <v>0</v>
      </c>
      <c r="AE34" s="152">
        <f t="shared" si="48"/>
        <v>0</v>
      </c>
      <c r="AF34" s="152">
        <f t="shared" si="47"/>
        <v>0</v>
      </c>
      <c r="AG34" s="152">
        <f t="shared" si="47"/>
        <v>0</v>
      </c>
      <c r="AH34" s="152">
        <f t="shared" si="47"/>
        <v>0</v>
      </c>
      <c r="AI34" s="152">
        <f t="shared" si="47"/>
        <v>0</v>
      </c>
      <c r="AJ34" s="152">
        <f t="shared" si="47"/>
        <v>0</v>
      </c>
      <c r="AK34" s="152">
        <f>+AK12+AK18+AK30+AK24</f>
        <v>228590281</v>
      </c>
      <c r="AL34" s="152">
        <f>+AL12+AL18+AL30+AL24</f>
        <v>711168107</v>
      </c>
      <c r="AM34" s="152">
        <f>+AM12+AM18+AM30+AM24</f>
        <v>978617023</v>
      </c>
      <c r="AN34" s="152">
        <f>+AN12+AN18+AN30+AN24</f>
        <v>1022557771</v>
      </c>
      <c r="AO34" s="481">
        <f>+AN34/W34</f>
        <v>1</v>
      </c>
      <c r="AP34" s="211"/>
      <c r="AQ34" s="492"/>
      <c r="AR34" s="493"/>
      <c r="AS34" s="493"/>
      <c r="AT34" s="493"/>
      <c r="AU34" s="494"/>
    </row>
    <row r="35" spans="1:47" ht="35.25" customHeight="1" thickBot="1" x14ac:dyDescent="0.3">
      <c r="A35" s="293"/>
      <c r="B35" s="294"/>
      <c r="C35" s="294"/>
      <c r="D35" s="294"/>
      <c r="E35" s="294"/>
      <c r="F35" s="295"/>
      <c r="G35" s="42" t="s">
        <v>15</v>
      </c>
      <c r="H35" s="32">
        <f>+H33+H34</f>
        <v>20509963505</v>
      </c>
      <c r="I35" s="32">
        <f t="shared" ref="I35:AN35" si="49">+I33+I34</f>
        <v>145330130</v>
      </c>
      <c r="J35" s="32">
        <f t="shared" si="49"/>
        <v>0</v>
      </c>
      <c r="K35" s="32">
        <f t="shared" si="49"/>
        <v>0</v>
      </c>
      <c r="L35" s="32">
        <f t="shared" si="49"/>
        <v>2938262654</v>
      </c>
      <c r="M35" s="32">
        <f t="shared" si="49"/>
        <v>5344097168</v>
      </c>
      <c r="N35" s="32">
        <f t="shared" si="49"/>
        <v>5344097168</v>
      </c>
      <c r="O35" s="32">
        <f t="shared" si="49"/>
        <v>5264097168</v>
      </c>
      <c r="P35" s="32">
        <f t="shared" si="49"/>
        <v>5247650389</v>
      </c>
      <c r="Q35" s="32">
        <f t="shared" si="49"/>
        <v>5247650389</v>
      </c>
      <c r="R35" s="32">
        <f t="shared" si="49"/>
        <v>5059626226</v>
      </c>
      <c r="S35" s="32">
        <f t="shared" si="49"/>
        <v>4489557771</v>
      </c>
      <c r="T35" s="32">
        <f t="shared" si="49"/>
        <v>4435198425</v>
      </c>
      <c r="U35" s="32">
        <f t="shared" si="49"/>
        <v>4489557770.9966669</v>
      </c>
      <c r="V35" s="32">
        <f t="shared" si="49"/>
        <v>4365433970.9666672</v>
      </c>
      <c r="W35" s="152">
        <f t="shared" si="49"/>
        <v>4365433971</v>
      </c>
      <c r="X35" s="486">
        <f t="shared" ref="X35" si="50">+X33+X34</f>
        <v>3480682740</v>
      </c>
      <c r="Y35" s="152">
        <f t="shared" si="49"/>
        <v>4801000000</v>
      </c>
      <c r="Z35" s="152">
        <f t="shared" si="49"/>
        <v>0</v>
      </c>
      <c r="AA35" s="152">
        <f t="shared" si="49"/>
        <v>0</v>
      </c>
      <c r="AB35" s="152">
        <f t="shared" si="49"/>
        <v>0</v>
      </c>
      <c r="AC35" s="152">
        <f t="shared" si="49"/>
        <v>0</v>
      </c>
      <c r="AD35" s="152">
        <f t="shared" si="49"/>
        <v>0</v>
      </c>
      <c r="AE35" s="152">
        <f t="shared" si="49"/>
        <v>3400000000</v>
      </c>
      <c r="AF35" s="152">
        <f t="shared" si="49"/>
        <v>0</v>
      </c>
      <c r="AG35" s="152">
        <f t="shared" si="49"/>
        <v>0</v>
      </c>
      <c r="AH35" s="152">
        <f t="shared" si="49"/>
        <v>0</v>
      </c>
      <c r="AI35" s="152">
        <f t="shared" si="49"/>
        <v>0</v>
      </c>
      <c r="AJ35" s="152">
        <f t="shared" si="49"/>
        <v>0</v>
      </c>
      <c r="AK35" s="152">
        <f t="shared" si="49"/>
        <v>1317837713</v>
      </c>
      <c r="AL35" s="152">
        <f t="shared" si="49"/>
        <v>2355454086</v>
      </c>
      <c r="AM35" s="152">
        <f t="shared" si="49"/>
        <v>2927898109</v>
      </c>
      <c r="AN35" s="486">
        <f t="shared" si="49"/>
        <v>3480682740</v>
      </c>
      <c r="AO35" s="481">
        <f>+AN35/W35</f>
        <v>0.79732800063464759</v>
      </c>
      <c r="AP35" s="487"/>
      <c r="AQ35" s="495"/>
      <c r="AR35" s="496"/>
      <c r="AS35" s="496"/>
      <c r="AT35" s="496"/>
      <c r="AU35" s="497"/>
    </row>
    <row r="36" spans="1:47" ht="71.25" customHeight="1" x14ac:dyDescent="0.25">
      <c r="A36" s="498" t="s">
        <v>129</v>
      </c>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row>
  </sheetData>
  <mergeCells count="68">
    <mergeCell ref="AQ33:AU35"/>
    <mergeCell ref="A36:AU36"/>
    <mergeCell ref="A1:E4"/>
    <mergeCell ref="AK7:AN7"/>
    <mergeCell ref="F3:P3"/>
    <mergeCell ref="F4:P4"/>
    <mergeCell ref="Q3:AP3"/>
    <mergeCell ref="Q4:AP4"/>
    <mergeCell ref="F1:AP1"/>
    <mergeCell ref="F2:AP2"/>
    <mergeCell ref="F6:F8"/>
    <mergeCell ref="AK6:AN6"/>
    <mergeCell ref="AO6:AO8"/>
    <mergeCell ref="E6:E8"/>
    <mergeCell ref="G6:G8"/>
    <mergeCell ref="H6:H8"/>
    <mergeCell ref="AP6:AP8"/>
    <mergeCell ref="A6:A8"/>
    <mergeCell ref="B9:B14"/>
    <mergeCell ref="C9:C14"/>
    <mergeCell ref="D9:D14"/>
    <mergeCell ref="B6:D7"/>
    <mergeCell ref="J6:AJ6"/>
    <mergeCell ref="I7:L7"/>
    <mergeCell ref="M7:R7"/>
    <mergeCell ref="S7:X7"/>
    <mergeCell ref="Y7:AD7"/>
    <mergeCell ref="AE7:AJ7"/>
    <mergeCell ref="E9:E32"/>
    <mergeCell ref="D27:D32"/>
    <mergeCell ref="A33:F35"/>
    <mergeCell ref="B15:B20"/>
    <mergeCell ref="C15:C20"/>
    <mergeCell ref="B21:B26"/>
    <mergeCell ref="C21:C26"/>
    <mergeCell ref="B27:B32"/>
    <mergeCell ref="C27:C32"/>
    <mergeCell ref="D15:D20"/>
    <mergeCell ref="D21:D26"/>
    <mergeCell ref="A9:A14"/>
    <mergeCell ref="A15:A26"/>
    <mergeCell ref="A27:A32"/>
    <mergeCell ref="F9:F32"/>
    <mergeCell ref="AQ6:AQ8"/>
    <mergeCell ref="AR6:AR8"/>
    <mergeCell ref="AS6:AS8"/>
    <mergeCell ref="AT6:AT8"/>
    <mergeCell ref="AU6:AU8"/>
    <mergeCell ref="AQ9:AQ14"/>
    <mergeCell ref="AR9:AR14"/>
    <mergeCell ref="AS9:AS14"/>
    <mergeCell ref="AT9:AT14"/>
    <mergeCell ref="AU9:AU14"/>
    <mergeCell ref="AQ27:AQ32"/>
    <mergeCell ref="AR27:AR32"/>
    <mergeCell ref="AS27:AS32"/>
    <mergeCell ref="AT27:AT32"/>
    <mergeCell ref="AU27:AU32"/>
    <mergeCell ref="AQ15:AQ20"/>
    <mergeCell ref="AR15:AR20"/>
    <mergeCell ref="AS15:AS20"/>
    <mergeCell ref="AT15:AT20"/>
    <mergeCell ref="AU15:AU20"/>
    <mergeCell ref="AQ21:AQ26"/>
    <mergeCell ref="AR21:AR26"/>
    <mergeCell ref="AS21:AS26"/>
    <mergeCell ref="AT21:AT26"/>
    <mergeCell ref="AU21:AU26"/>
  </mergeCells>
  <dataValidations count="1">
    <dataValidation type="list" allowBlank="1" showInputMessage="1" showErrorMessage="1" sqref="D9:D32"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93"/>
  <sheetViews>
    <sheetView zoomScale="59" zoomScaleNormal="59" workbookViewId="0">
      <selection activeCell="H8" sqref="H8"/>
    </sheetView>
  </sheetViews>
  <sheetFormatPr baseColWidth="10" defaultColWidth="11.42578125" defaultRowHeight="12.75" x14ac:dyDescent="0.25"/>
  <cols>
    <col min="1" max="1" width="15.28515625" style="8" customWidth="1"/>
    <col min="2" max="2" width="30" style="8" customWidth="1"/>
    <col min="3" max="3" width="28.28515625" style="25" customWidth="1"/>
    <col min="4" max="5" width="7.42578125" style="8" customWidth="1"/>
    <col min="6" max="6" width="13.28515625" style="8" customWidth="1"/>
    <col min="7" max="13" width="8.140625" style="8" customWidth="1"/>
    <col min="14" max="18" width="8.140625" style="9" customWidth="1"/>
    <col min="19" max="19" width="11.7109375" style="9" customWidth="1"/>
    <col min="20" max="20" width="10" style="9" customWidth="1"/>
    <col min="21" max="21" width="8.7109375" style="9" customWidth="1"/>
    <col min="22" max="22" width="102.7109375" style="13" customWidth="1"/>
    <col min="23" max="57" width="11.42578125" style="13"/>
    <col min="58" max="16384" width="11.42578125" style="8"/>
  </cols>
  <sheetData>
    <row r="1" spans="1:22" s="10" customFormat="1" ht="33" customHeight="1" x14ac:dyDescent="0.25">
      <c r="A1" s="392"/>
      <c r="B1" s="393"/>
      <c r="C1" s="398" t="s">
        <v>0</v>
      </c>
      <c r="D1" s="398"/>
      <c r="E1" s="398"/>
      <c r="F1" s="398"/>
      <c r="G1" s="398"/>
      <c r="H1" s="398"/>
      <c r="I1" s="398"/>
      <c r="J1" s="398"/>
      <c r="K1" s="398"/>
      <c r="L1" s="398"/>
      <c r="M1" s="398"/>
      <c r="N1" s="398"/>
      <c r="O1" s="398"/>
      <c r="P1" s="398"/>
      <c r="Q1" s="398"/>
      <c r="R1" s="398"/>
      <c r="S1" s="398"/>
      <c r="T1" s="398"/>
      <c r="U1" s="398"/>
    </row>
    <row r="2" spans="1:22" s="10" customFormat="1" ht="30" customHeight="1" x14ac:dyDescent="0.25">
      <c r="A2" s="394"/>
      <c r="B2" s="395"/>
      <c r="C2" s="399" t="s">
        <v>101</v>
      </c>
      <c r="D2" s="399"/>
      <c r="E2" s="399"/>
      <c r="F2" s="399"/>
      <c r="G2" s="399"/>
      <c r="H2" s="399"/>
      <c r="I2" s="399"/>
      <c r="J2" s="399"/>
      <c r="K2" s="399"/>
      <c r="L2" s="399"/>
      <c r="M2" s="399"/>
      <c r="N2" s="399"/>
      <c r="O2" s="399"/>
      <c r="P2" s="399"/>
      <c r="Q2" s="399"/>
      <c r="R2" s="399"/>
      <c r="S2" s="399"/>
      <c r="T2" s="399"/>
      <c r="U2" s="399"/>
    </row>
    <row r="3" spans="1:22" s="10" customFormat="1" ht="27.75" customHeight="1" x14ac:dyDescent="0.25">
      <c r="A3" s="394"/>
      <c r="B3" s="395"/>
      <c r="C3" s="33" t="s">
        <v>1</v>
      </c>
      <c r="D3" s="400" t="s">
        <v>131</v>
      </c>
      <c r="E3" s="400"/>
      <c r="F3" s="400"/>
      <c r="G3" s="400"/>
      <c r="H3" s="400"/>
      <c r="I3" s="400"/>
      <c r="J3" s="400"/>
      <c r="K3" s="400"/>
      <c r="L3" s="400"/>
      <c r="M3" s="400"/>
      <c r="N3" s="400"/>
      <c r="O3" s="400"/>
      <c r="P3" s="400"/>
      <c r="Q3" s="400"/>
      <c r="R3" s="400"/>
      <c r="S3" s="400"/>
      <c r="T3" s="400"/>
      <c r="U3" s="400"/>
    </row>
    <row r="4" spans="1:22" s="10" customFormat="1" ht="33" customHeight="1" thickBot="1" x14ac:dyDescent="0.3">
      <c r="A4" s="396"/>
      <c r="B4" s="397"/>
      <c r="C4" s="46" t="s">
        <v>16</v>
      </c>
      <c r="D4" s="401" t="s">
        <v>153</v>
      </c>
      <c r="E4" s="401"/>
      <c r="F4" s="401"/>
      <c r="G4" s="401"/>
      <c r="H4" s="401"/>
      <c r="I4" s="401"/>
      <c r="J4" s="401"/>
      <c r="K4" s="401"/>
      <c r="L4" s="401"/>
      <c r="M4" s="401"/>
      <c r="N4" s="401"/>
      <c r="O4" s="401"/>
      <c r="P4" s="401"/>
      <c r="Q4" s="401"/>
      <c r="R4" s="401"/>
      <c r="S4" s="401"/>
      <c r="T4" s="401"/>
      <c r="U4" s="401"/>
    </row>
    <row r="5" spans="1:22" s="10" customFormat="1" ht="13.5" thickBot="1" x14ac:dyDescent="0.3">
      <c r="A5" s="11"/>
      <c r="B5" s="8"/>
      <c r="C5" s="22"/>
      <c r="D5" s="8"/>
      <c r="E5" s="8"/>
      <c r="F5" s="8"/>
      <c r="G5" s="8"/>
      <c r="H5" s="8"/>
      <c r="I5" s="8"/>
      <c r="J5" s="8"/>
      <c r="K5" s="8"/>
      <c r="L5" s="8"/>
      <c r="M5" s="8"/>
      <c r="N5" s="9"/>
      <c r="O5" s="9"/>
      <c r="P5" s="9"/>
      <c r="Q5" s="9"/>
      <c r="R5" s="9"/>
      <c r="S5" s="9"/>
      <c r="T5" s="9"/>
      <c r="U5" s="9"/>
    </row>
    <row r="6" spans="1:22" s="12" customFormat="1" ht="30.6" customHeight="1" x14ac:dyDescent="0.25">
      <c r="A6" s="405" t="s">
        <v>59</v>
      </c>
      <c r="B6" s="391" t="s">
        <v>60</v>
      </c>
      <c r="C6" s="402" t="s">
        <v>61</v>
      </c>
      <c r="D6" s="403" t="s">
        <v>62</v>
      </c>
      <c r="E6" s="404"/>
      <c r="F6" s="391" t="s">
        <v>159</v>
      </c>
      <c r="G6" s="391"/>
      <c r="H6" s="391"/>
      <c r="I6" s="391"/>
      <c r="J6" s="391"/>
      <c r="K6" s="391"/>
      <c r="L6" s="391"/>
      <c r="M6" s="391"/>
      <c r="N6" s="391"/>
      <c r="O6" s="391"/>
      <c r="P6" s="391"/>
      <c r="Q6" s="391"/>
      <c r="R6" s="391"/>
      <c r="S6" s="391"/>
      <c r="T6" s="391" t="s">
        <v>66</v>
      </c>
      <c r="U6" s="391"/>
      <c r="V6" s="351" t="s">
        <v>182</v>
      </c>
    </row>
    <row r="7" spans="1:22" s="12" customFormat="1" ht="37.9" customHeight="1" thickBot="1" x14ac:dyDescent="0.3">
      <c r="A7" s="406"/>
      <c r="B7" s="372"/>
      <c r="C7" s="373"/>
      <c r="D7" s="47" t="s">
        <v>63</v>
      </c>
      <c r="E7" s="47" t="s">
        <v>64</v>
      </c>
      <c r="F7" s="47" t="s">
        <v>65</v>
      </c>
      <c r="G7" s="48" t="s">
        <v>17</v>
      </c>
      <c r="H7" s="48" t="s">
        <v>18</v>
      </c>
      <c r="I7" s="48" t="s">
        <v>19</v>
      </c>
      <c r="J7" s="48" t="s">
        <v>20</v>
      </c>
      <c r="K7" s="48" t="s">
        <v>21</v>
      </c>
      <c r="L7" s="48" t="s">
        <v>22</v>
      </c>
      <c r="M7" s="48" t="s">
        <v>23</v>
      </c>
      <c r="N7" s="48" t="s">
        <v>24</v>
      </c>
      <c r="O7" s="48" t="s">
        <v>25</v>
      </c>
      <c r="P7" s="48" t="s">
        <v>26</v>
      </c>
      <c r="Q7" s="48" t="s">
        <v>27</v>
      </c>
      <c r="R7" s="48" t="s">
        <v>28</v>
      </c>
      <c r="S7" s="49" t="s">
        <v>29</v>
      </c>
      <c r="T7" s="49" t="s">
        <v>67</v>
      </c>
      <c r="U7" s="49" t="s">
        <v>68</v>
      </c>
      <c r="V7" s="352"/>
    </row>
    <row r="8" spans="1:22" s="13" customFormat="1" ht="177" customHeight="1" x14ac:dyDescent="0.25">
      <c r="A8" s="361" t="s">
        <v>141</v>
      </c>
      <c r="B8" s="364" t="s">
        <v>150</v>
      </c>
      <c r="C8" s="499" t="s">
        <v>151</v>
      </c>
      <c r="D8" s="387" t="s">
        <v>133</v>
      </c>
      <c r="E8" s="388"/>
      <c r="F8" s="99" t="s">
        <v>30</v>
      </c>
      <c r="G8" s="169">
        <v>0.05</v>
      </c>
      <c r="H8" s="169">
        <v>0.05</v>
      </c>
      <c r="I8" s="169">
        <v>0.05</v>
      </c>
      <c r="J8" s="169">
        <v>0.1</v>
      </c>
      <c r="K8" s="169">
        <v>0.15</v>
      </c>
      <c r="L8" s="169">
        <v>0.15</v>
      </c>
      <c r="M8" s="169">
        <v>0.15</v>
      </c>
      <c r="N8" s="169">
        <v>0.1</v>
      </c>
      <c r="O8" s="169">
        <v>0.1</v>
      </c>
      <c r="P8" s="169">
        <v>0.05</v>
      </c>
      <c r="Q8" s="169">
        <v>0.03</v>
      </c>
      <c r="R8" s="170">
        <v>0.02</v>
      </c>
      <c r="S8" s="154">
        <f>SUM(G8:R8)</f>
        <v>1</v>
      </c>
      <c r="T8" s="366">
        <v>0.4</v>
      </c>
      <c r="U8" s="384">
        <v>0.2</v>
      </c>
      <c r="V8" s="358" t="s">
        <v>194</v>
      </c>
    </row>
    <row r="9" spans="1:22" s="13" customFormat="1" ht="177" customHeight="1" thickBot="1" x14ac:dyDescent="0.3">
      <c r="A9" s="362"/>
      <c r="B9" s="365"/>
      <c r="C9" s="500"/>
      <c r="D9" s="376"/>
      <c r="E9" s="386"/>
      <c r="F9" s="98" t="s">
        <v>31</v>
      </c>
      <c r="G9" s="195">
        <v>0.05</v>
      </c>
      <c r="H9" s="195">
        <v>0.05</v>
      </c>
      <c r="I9" s="195">
        <v>0.05</v>
      </c>
      <c r="J9" s="208">
        <v>0.1</v>
      </c>
      <c r="K9" s="208">
        <v>0.15</v>
      </c>
      <c r="L9" s="208">
        <v>0.15</v>
      </c>
      <c r="M9" s="97">
        <v>0.1</v>
      </c>
      <c r="N9" s="97">
        <v>0.15</v>
      </c>
      <c r="O9" s="97">
        <v>0.1</v>
      </c>
      <c r="P9" s="97">
        <v>0.05</v>
      </c>
      <c r="Q9" s="97">
        <v>0.03</v>
      </c>
      <c r="R9" s="168">
        <v>0.02</v>
      </c>
      <c r="S9" s="156">
        <f t="shared" ref="S9" si="0">SUM(G9:R9)</f>
        <v>1</v>
      </c>
      <c r="T9" s="367"/>
      <c r="U9" s="382"/>
      <c r="V9" s="359"/>
    </row>
    <row r="10" spans="1:22" s="13" customFormat="1" ht="137.44999999999999" customHeight="1" x14ac:dyDescent="0.25">
      <c r="A10" s="362"/>
      <c r="B10" s="365"/>
      <c r="C10" s="500" t="s">
        <v>165</v>
      </c>
      <c r="D10" s="376" t="s">
        <v>133</v>
      </c>
      <c r="E10" s="386"/>
      <c r="F10" s="99" t="s">
        <v>30</v>
      </c>
      <c r="G10" s="169">
        <v>0.05</v>
      </c>
      <c r="H10" s="169">
        <v>0.2</v>
      </c>
      <c r="I10" s="169">
        <v>0.1</v>
      </c>
      <c r="J10" s="169">
        <v>0.05</v>
      </c>
      <c r="K10" s="169">
        <v>0.1</v>
      </c>
      <c r="L10" s="169">
        <v>0.1</v>
      </c>
      <c r="M10" s="169">
        <v>0.1</v>
      </c>
      <c r="N10" s="169">
        <v>0.15</v>
      </c>
      <c r="O10" s="169">
        <v>0.05</v>
      </c>
      <c r="P10" s="169">
        <v>0.05</v>
      </c>
      <c r="Q10" s="169">
        <v>0.03</v>
      </c>
      <c r="R10" s="170">
        <v>0.02</v>
      </c>
      <c r="S10" s="157">
        <f>SUM(G10:R10)</f>
        <v>1</v>
      </c>
      <c r="T10" s="367"/>
      <c r="U10" s="374">
        <v>0.2</v>
      </c>
      <c r="V10" s="349" t="s">
        <v>195</v>
      </c>
    </row>
    <row r="11" spans="1:22" s="13" customFormat="1" ht="137.44999999999999" customHeight="1" thickBot="1" x14ac:dyDescent="0.3">
      <c r="A11" s="363"/>
      <c r="B11" s="365"/>
      <c r="C11" s="500"/>
      <c r="D11" s="376"/>
      <c r="E11" s="386"/>
      <c r="F11" s="98" t="s">
        <v>31</v>
      </c>
      <c r="G11" s="195">
        <v>0.05</v>
      </c>
      <c r="H11" s="195">
        <v>0.2</v>
      </c>
      <c r="I11" s="195">
        <v>0.1</v>
      </c>
      <c r="J11" s="208">
        <v>0.05</v>
      </c>
      <c r="K11" s="208">
        <v>0.1</v>
      </c>
      <c r="L11" s="208">
        <v>0.1</v>
      </c>
      <c r="M11" s="97">
        <v>0.1</v>
      </c>
      <c r="N11" s="97">
        <v>0.15</v>
      </c>
      <c r="O11" s="97">
        <v>0.05</v>
      </c>
      <c r="P11" s="97">
        <v>0.05</v>
      </c>
      <c r="Q11" s="97">
        <v>0.03</v>
      </c>
      <c r="R11" s="168">
        <v>0.02</v>
      </c>
      <c r="S11" s="158">
        <f t="shared" ref="S11:S18" si="1">SUM(G11:R11)</f>
        <v>1</v>
      </c>
      <c r="T11" s="368"/>
      <c r="U11" s="382"/>
      <c r="V11" s="360"/>
    </row>
    <row r="12" spans="1:22" s="13" customFormat="1" ht="64.150000000000006" customHeight="1" x14ac:dyDescent="0.25">
      <c r="A12" s="362" t="s">
        <v>143</v>
      </c>
      <c r="B12" s="365" t="s">
        <v>144</v>
      </c>
      <c r="C12" s="500" t="s">
        <v>160</v>
      </c>
      <c r="D12" s="376" t="s">
        <v>133</v>
      </c>
      <c r="E12" s="159"/>
      <c r="F12" s="99" t="s">
        <v>30</v>
      </c>
      <c r="G12" s="169">
        <v>0.05</v>
      </c>
      <c r="H12" s="169">
        <v>0.1</v>
      </c>
      <c r="I12" s="169">
        <v>0.15</v>
      </c>
      <c r="J12" s="169">
        <v>0.05</v>
      </c>
      <c r="K12" s="169">
        <v>0.1</v>
      </c>
      <c r="L12" s="169">
        <v>0.15</v>
      </c>
      <c r="M12" s="169">
        <v>0.05</v>
      </c>
      <c r="N12" s="169">
        <v>0.1</v>
      </c>
      <c r="O12" s="169">
        <v>0.1</v>
      </c>
      <c r="P12" s="169">
        <v>0.05</v>
      </c>
      <c r="Q12" s="169">
        <v>0.05</v>
      </c>
      <c r="R12" s="170">
        <v>0.05</v>
      </c>
      <c r="S12" s="154">
        <f t="shared" si="1"/>
        <v>1.0000000000000002</v>
      </c>
      <c r="T12" s="389">
        <f>+U12+U16</f>
        <v>0.25</v>
      </c>
      <c r="U12" s="383">
        <v>0.15</v>
      </c>
      <c r="V12" s="353" t="s">
        <v>200</v>
      </c>
    </row>
    <row r="13" spans="1:22" s="13" customFormat="1" ht="64.150000000000006" customHeight="1" thickBot="1" x14ac:dyDescent="0.3">
      <c r="A13" s="362"/>
      <c r="B13" s="365"/>
      <c r="C13" s="500"/>
      <c r="D13" s="376"/>
      <c r="E13" s="159"/>
      <c r="F13" s="98" t="s">
        <v>31</v>
      </c>
      <c r="G13" s="195">
        <v>0.05</v>
      </c>
      <c r="H13" s="195">
        <v>0.1</v>
      </c>
      <c r="I13" s="195">
        <v>0.15</v>
      </c>
      <c r="J13" s="208">
        <v>0.05</v>
      </c>
      <c r="K13" s="208">
        <v>0.1</v>
      </c>
      <c r="L13" s="208">
        <v>0.15</v>
      </c>
      <c r="M13" s="97">
        <v>0.05</v>
      </c>
      <c r="N13" s="97">
        <v>0.05</v>
      </c>
      <c r="O13" s="97">
        <v>0.05</v>
      </c>
      <c r="P13" s="97">
        <v>0</v>
      </c>
      <c r="Q13" s="97">
        <v>0</v>
      </c>
      <c r="R13" s="168">
        <v>0</v>
      </c>
      <c r="S13" s="156">
        <f>SUM(G13:R13)</f>
        <v>0.75000000000000022</v>
      </c>
      <c r="T13" s="389"/>
      <c r="U13" s="383"/>
      <c r="V13" s="354"/>
    </row>
    <row r="14" spans="1:22" s="13" customFormat="1" ht="163.5" customHeight="1" x14ac:dyDescent="0.25">
      <c r="A14" s="362"/>
      <c r="B14" s="365"/>
      <c r="C14" s="500" t="s">
        <v>164</v>
      </c>
      <c r="D14" s="376" t="s">
        <v>133</v>
      </c>
      <c r="E14" s="159"/>
      <c r="F14" s="99" t="s">
        <v>30</v>
      </c>
      <c r="G14" s="169">
        <v>0.05</v>
      </c>
      <c r="H14" s="169">
        <v>0.1</v>
      </c>
      <c r="I14" s="169">
        <v>0.15</v>
      </c>
      <c r="J14" s="169">
        <v>0.05</v>
      </c>
      <c r="K14" s="169">
        <v>0.1</v>
      </c>
      <c r="L14" s="169">
        <v>0.15</v>
      </c>
      <c r="M14" s="169">
        <v>0.05</v>
      </c>
      <c r="N14" s="169">
        <v>0.1</v>
      </c>
      <c r="O14" s="169">
        <v>0.1</v>
      </c>
      <c r="P14" s="169">
        <v>0.05</v>
      </c>
      <c r="Q14" s="169">
        <v>0.05</v>
      </c>
      <c r="R14" s="170">
        <v>0.05</v>
      </c>
      <c r="S14" s="157">
        <f t="shared" ref="S14" si="2">SUM(G14:R14)</f>
        <v>1.0000000000000002</v>
      </c>
      <c r="T14" s="389"/>
      <c r="U14" s="383">
        <v>0.1</v>
      </c>
      <c r="V14" s="349" t="s">
        <v>201</v>
      </c>
    </row>
    <row r="15" spans="1:22" s="13" customFormat="1" ht="163.5" customHeight="1" thickBot="1" x14ac:dyDescent="0.3">
      <c r="A15" s="362"/>
      <c r="B15" s="365"/>
      <c r="C15" s="500"/>
      <c r="D15" s="376"/>
      <c r="E15" s="159"/>
      <c r="F15" s="98" t="s">
        <v>31</v>
      </c>
      <c r="G15" s="195">
        <v>0.05</v>
      </c>
      <c r="H15" s="195">
        <v>0.1</v>
      </c>
      <c r="I15" s="195">
        <v>0.15</v>
      </c>
      <c r="J15" s="155">
        <v>0.05</v>
      </c>
      <c r="K15" s="155">
        <v>0.1</v>
      </c>
      <c r="L15" s="155">
        <v>0.15</v>
      </c>
      <c r="M15" s="212">
        <v>0.05</v>
      </c>
      <c r="N15" s="212">
        <v>0.05</v>
      </c>
      <c r="O15" s="212">
        <v>0.05</v>
      </c>
      <c r="P15" s="97">
        <v>0</v>
      </c>
      <c r="Q15" s="97">
        <v>0</v>
      </c>
      <c r="R15" s="168">
        <v>0</v>
      </c>
      <c r="S15" s="156">
        <f>SUM(G15:R15)</f>
        <v>0.75000000000000022</v>
      </c>
      <c r="T15" s="389"/>
      <c r="U15" s="383"/>
      <c r="V15" s="355"/>
    </row>
    <row r="16" spans="1:22" s="13" customFormat="1" ht="121.9" customHeight="1" x14ac:dyDescent="0.25">
      <c r="A16" s="362"/>
      <c r="B16" s="369" t="s">
        <v>162</v>
      </c>
      <c r="C16" s="500" t="s">
        <v>163</v>
      </c>
      <c r="D16" s="390" t="s">
        <v>133</v>
      </c>
      <c r="E16" s="160"/>
      <c r="F16" s="99" t="s">
        <v>30</v>
      </c>
      <c r="G16" s="169">
        <v>0.05</v>
      </c>
      <c r="H16" s="169">
        <v>0.1</v>
      </c>
      <c r="I16" s="169">
        <v>0.1</v>
      </c>
      <c r="J16" s="169">
        <v>0.1</v>
      </c>
      <c r="K16" s="169">
        <v>0.1</v>
      </c>
      <c r="L16" s="169">
        <v>0.05</v>
      </c>
      <c r="M16" s="169">
        <v>0.1</v>
      </c>
      <c r="N16" s="169">
        <v>0.05</v>
      </c>
      <c r="O16" s="169">
        <v>0.1</v>
      </c>
      <c r="P16" s="169">
        <v>0.1</v>
      </c>
      <c r="Q16" s="169">
        <v>0.1</v>
      </c>
      <c r="R16" s="170">
        <v>0.05</v>
      </c>
      <c r="S16" s="157">
        <f t="shared" ref="S16" si="3">SUM(G16:R16)</f>
        <v>1</v>
      </c>
      <c r="T16" s="370">
        <f>+U16</f>
        <v>0.1</v>
      </c>
      <c r="U16" s="385">
        <v>0.1</v>
      </c>
      <c r="V16" s="349" t="s">
        <v>202</v>
      </c>
    </row>
    <row r="17" spans="1:57" s="13" customFormat="1" ht="121.9" customHeight="1" thickBot="1" x14ac:dyDescent="0.3">
      <c r="A17" s="363"/>
      <c r="B17" s="369"/>
      <c r="C17" s="500"/>
      <c r="D17" s="390"/>
      <c r="E17" s="160"/>
      <c r="F17" s="98" t="s">
        <v>31</v>
      </c>
      <c r="G17" s="195">
        <v>0.05</v>
      </c>
      <c r="H17" s="195">
        <v>0.1</v>
      </c>
      <c r="I17" s="195">
        <v>0.1</v>
      </c>
      <c r="J17" s="208">
        <v>0.1</v>
      </c>
      <c r="K17" s="208">
        <v>0.1</v>
      </c>
      <c r="L17" s="208">
        <v>0.05</v>
      </c>
      <c r="M17" s="97">
        <v>0.1</v>
      </c>
      <c r="N17" s="97">
        <v>0.05</v>
      </c>
      <c r="O17" s="97">
        <v>0.1</v>
      </c>
      <c r="P17" s="97">
        <v>0</v>
      </c>
      <c r="Q17" s="97">
        <v>0</v>
      </c>
      <c r="R17" s="168">
        <v>0</v>
      </c>
      <c r="S17" s="161">
        <f>SUM(G17:R17)</f>
        <v>0.75</v>
      </c>
      <c r="T17" s="368"/>
      <c r="U17" s="382"/>
      <c r="V17" s="350"/>
    </row>
    <row r="18" spans="1:57" s="13" customFormat="1" ht="142.5" customHeight="1" x14ac:dyDescent="0.25">
      <c r="A18" s="378" t="s">
        <v>147</v>
      </c>
      <c r="B18" s="365" t="s">
        <v>152</v>
      </c>
      <c r="C18" s="500" t="s">
        <v>161</v>
      </c>
      <c r="D18" s="376" t="s">
        <v>133</v>
      </c>
      <c r="E18" s="159"/>
      <c r="F18" s="99" t="s">
        <v>30</v>
      </c>
      <c r="G18" s="169">
        <v>0.05</v>
      </c>
      <c r="H18" s="169">
        <v>0.05</v>
      </c>
      <c r="I18" s="169">
        <v>0.15</v>
      </c>
      <c r="J18" s="169">
        <v>0.1</v>
      </c>
      <c r="K18" s="169">
        <v>0.1</v>
      </c>
      <c r="L18" s="169">
        <v>0.1</v>
      </c>
      <c r="M18" s="169">
        <v>0.1</v>
      </c>
      <c r="N18" s="169">
        <v>0.15</v>
      </c>
      <c r="O18" s="169">
        <v>0.1</v>
      </c>
      <c r="P18" s="169">
        <v>0.05</v>
      </c>
      <c r="Q18" s="169">
        <v>0.03</v>
      </c>
      <c r="R18" s="170">
        <v>0.02</v>
      </c>
      <c r="S18" s="157">
        <f t="shared" si="1"/>
        <v>1</v>
      </c>
      <c r="T18" s="367">
        <f>+U18</f>
        <v>0.25</v>
      </c>
      <c r="U18" s="374">
        <v>0.25</v>
      </c>
      <c r="V18" s="356" t="s">
        <v>207</v>
      </c>
    </row>
    <row r="19" spans="1:57" s="13" customFormat="1" ht="142.5" customHeight="1" thickBot="1" x14ac:dyDescent="0.3">
      <c r="A19" s="379"/>
      <c r="B19" s="380"/>
      <c r="C19" s="501"/>
      <c r="D19" s="377"/>
      <c r="E19" s="162"/>
      <c r="F19" s="102" t="s">
        <v>31</v>
      </c>
      <c r="G19" s="100">
        <v>0.05</v>
      </c>
      <c r="H19" s="100">
        <v>0.05</v>
      </c>
      <c r="I19" s="196">
        <v>0.15</v>
      </c>
      <c r="J19" s="203">
        <v>0.1</v>
      </c>
      <c r="K19" s="203">
        <v>0.1</v>
      </c>
      <c r="L19" s="203">
        <v>0.1</v>
      </c>
      <c r="M19" s="100">
        <v>0.1</v>
      </c>
      <c r="N19" s="100">
        <v>0.15</v>
      </c>
      <c r="O19" s="100">
        <v>0.05</v>
      </c>
      <c r="P19" s="216">
        <v>3.5000000000000003E-2</v>
      </c>
      <c r="Q19" s="216">
        <v>0.03</v>
      </c>
      <c r="R19" s="217">
        <v>1.7000000000000001E-2</v>
      </c>
      <c r="S19" s="163">
        <f>SUM(G19:R19)</f>
        <v>0.93200000000000005</v>
      </c>
      <c r="T19" s="381"/>
      <c r="U19" s="375"/>
      <c r="V19" s="357"/>
    </row>
    <row r="20" spans="1:57" s="15" customFormat="1" ht="18.75" customHeight="1" thickBot="1" x14ac:dyDescent="0.3">
      <c r="A20" s="371" t="s">
        <v>32</v>
      </c>
      <c r="B20" s="372"/>
      <c r="C20" s="372"/>
      <c r="D20" s="373"/>
      <c r="E20" s="373"/>
      <c r="F20" s="373"/>
      <c r="G20" s="373"/>
      <c r="H20" s="373"/>
      <c r="I20" s="373"/>
      <c r="J20" s="372"/>
      <c r="K20" s="372"/>
      <c r="L20" s="372"/>
      <c r="M20" s="372"/>
      <c r="N20" s="372"/>
      <c r="O20" s="372"/>
      <c r="P20" s="372"/>
      <c r="Q20" s="372"/>
      <c r="R20" s="372"/>
      <c r="S20" s="372"/>
      <c r="T20" s="101">
        <f>SUM(T8:T19)</f>
        <v>1</v>
      </c>
      <c r="U20" s="101">
        <f>SUM(U8:U19)</f>
        <v>1</v>
      </c>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row>
    <row r="21" spans="1:57" s="15" customFormat="1" ht="30.75" customHeight="1" x14ac:dyDescent="0.25">
      <c r="A21" s="16"/>
      <c r="B21" s="16"/>
      <c r="C21" s="23"/>
      <c r="D21" s="16"/>
      <c r="E21" s="16"/>
      <c r="F21" s="16"/>
      <c r="G21" s="17"/>
      <c r="H21" s="17"/>
      <c r="I21" s="17"/>
      <c r="J21" s="17"/>
      <c r="K21" s="17"/>
      <c r="L21" s="17"/>
      <c r="M21" s="17"/>
      <c r="N21" s="17"/>
      <c r="O21" s="17"/>
      <c r="P21" s="17"/>
      <c r="Q21" s="17"/>
      <c r="R21" s="17"/>
      <c r="S21" s="17"/>
      <c r="T21" s="18"/>
      <c r="U21" s="18"/>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row>
    <row r="22" spans="1:57" ht="29.25" customHeight="1" x14ac:dyDescent="0.25">
      <c r="A22" s="13"/>
      <c r="B22" s="13"/>
      <c r="C22" s="24"/>
      <c r="D22" s="13"/>
      <c r="E22" s="13"/>
      <c r="F22" s="13"/>
      <c r="G22" s="13"/>
      <c r="H22" s="13"/>
      <c r="I22" s="13"/>
      <c r="J22" s="13"/>
      <c r="K22" s="13"/>
      <c r="L22" s="13"/>
      <c r="M22" s="13"/>
      <c r="N22" s="19"/>
      <c r="O22" s="19"/>
      <c r="P22" s="19"/>
      <c r="Q22" s="19"/>
      <c r="R22" s="19"/>
      <c r="S22" s="19"/>
      <c r="T22" s="19"/>
      <c r="U22" s="19"/>
    </row>
    <row r="23" spans="1:57" x14ac:dyDescent="0.25">
      <c r="A23" s="13"/>
      <c r="B23" s="13"/>
      <c r="C23" s="24"/>
      <c r="D23" s="13"/>
      <c r="E23" s="13"/>
      <c r="F23" s="13"/>
      <c r="G23" s="13"/>
      <c r="H23" s="13"/>
      <c r="I23" s="13"/>
      <c r="J23" s="13"/>
      <c r="K23" s="13"/>
      <c r="L23" s="13"/>
      <c r="M23" s="13"/>
      <c r="N23" s="19"/>
      <c r="O23" s="19"/>
      <c r="P23" s="19"/>
      <c r="Q23" s="19"/>
      <c r="R23" s="19"/>
      <c r="S23" s="19"/>
      <c r="T23" s="19"/>
      <c r="U23" s="19"/>
    </row>
    <row r="24" spans="1:57" x14ac:dyDescent="0.25">
      <c r="A24" s="13"/>
      <c r="B24" s="13"/>
      <c r="C24" s="24"/>
      <c r="D24" s="13"/>
      <c r="E24" s="13"/>
      <c r="F24" s="13"/>
      <c r="G24" s="13"/>
      <c r="H24" s="13"/>
      <c r="I24" s="13"/>
      <c r="J24" s="13"/>
      <c r="K24" s="13"/>
      <c r="L24" s="13"/>
      <c r="M24" s="13"/>
      <c r="N24" s="19"/>
      <c r="O24" s="19"/>
      <c r="P24" s="19"/>
      <c r="Q24" s="19"/>
      <c r="R24" s="19"/>
      <c r="S24" s="19"/>
      <c r="T24" s="19"/>
      <c r="U24" s="19"/>
    </row>
    <row r="25" spans="1:57" x14ac:dyDescent="0.25">
      <c r="A25" s="13"/>
      <c r="B25" s="13"/>
      <c r="C25" s="24"/>
      <c r="D25" s="13"/>
      <c r="E25" s="13"/>
      <c r="F25" s="13"/>
      <c r="G25" s="13"/>
      <c r="H25" s="13"/>
      <c r="I25" s="13"/>
      <c r="J25" s="13"/>
      <c r="K25" s="13"/>
      <c r="L25" s="13"/>
      <c r="M25" s="13"/>
      <c r="N25" s="19"/>
      <c r="O25" s="19"/>
      <c r="P25" s="19"/>
      <c r="Q25" s="19"/>
      <c r="R25" s="19"/>
      <c r="S25" s="19"/>
      <c r="T25" s="19"/>
      <c r="U25" s="19"/>
    </row>
    <row r="26" spans="1:57" x14ac:dyDescent="0.25">
      <c r="A26" s="13"/>
      <c r="B26" s="13"/>
      <c r="C26" s="24"/>
      <c r="D26" s="13"/>
      <c r="E26" s="13"/>
      <c r="F26" s="13"/>
      <c r="G26" s="13"/>
      <c r="H26" s="13"/>
      <c r="I26" s="13"/>
      <c r="J26" s="13"/>
      <c r="K26" s="13"/>
      <c r="L26" s="13"/>
      <c r="M26" s="13"/>
      <c r="N26" s="19"/>
      <c r="O26" s="19"/>
      <c r="P26" s="19"/>
      <c r="Q26" s="19"/>
      <c r="R26" s="19"/>
      <c r="S26" s="19"/>
      <c r="T26" s="19"/>
      <c r="U26" s="19"/>
    </row>
    <row r="27" spans="1:57" x14ac:dyDescent="0.25">
      <c r="A27" s="13"/>
      <c r="B27" s="13"/>
      <c r="C27" s="24"/>
      <c r="D27" s="13"/>
      <c r="E27" s="13"/>
      <c r="F27" s="13"/>
      <c r="G27" s="13"/>
      <c r="H27" s="13"/>
      <c r="I27" s="13"/>
      <c r="J27" s="13"/>
      <c r="K27" s="13"/>
      <c r="L27" s="13"/>
      <c r="M27" s="13"/>
      <c r="N27" s="19"/>
      <c r="O27" s="19"/>
      <c r="P27" s="19"/>
      <c r="Q27" s="19"/>
      <c r="R27" s="19"/>
      <c r="S27" s="19"/>
      <c r="T27" s="19"/>
      <c r="U27" s="19"/>
    </row>
    <row r="28" spans="1:57" x14ac:dyDescent="0.25">
      <c r="A28" s="13"/>
      <c r="B28" s="13"/>
      <c r="C28" s="24"/>
      <c r="D28" s="13"/>
      <c r="E28" s="13"/>
      <c r="F28" s="13"/>
      <c r="G28" s="13"/>
      <c r="H28" s="13"/>
      <c r="I28" s="13"/>
      <c r="J28" s="13"/>
      <c r="K28" s="13"/>
      <c r="L28" s="13"/>
      <c r="M28" s="13"/>
      <c r="N28" s="19"/>
      <c r="O28" s="19"/>
      <c r="P28" s="19"/>
      <c r="Q28" s="19"/>
      <c r="R28" s="19"/>
      <c r="S28" s="19"/>
      <c r="T28" s="19"/>
      <c r="U28" s="19"/>
    </row>
    <row r="29" spans="1:57" x14ac:dyDescent="0.25">
      <c r="A29" s="13"/>
      <c r="B29" s="13"/>
      <c r="C29" s="24"/>
      <c r="D29" s="13"/>
      <c r="E29" s="13"/>
      <c r="F29" s="13"/>
      <c r="G29" s="13"/>
      <c r="H29" s="13"/>
      <c r="I29" s="13"/>
      <c r="J29" s="13"/>
      <c r="K29" s="13"/>
      <c r="L29" s="13"/>
      <c r="M29" s="13"/>
      <c r="N29" s="19"/>
      <c r="O29" s="19"/>
      <c r="P29" s="19"/>
      <c r="Q29" s="19"/>
      <c r="R29" s="19"/>
      <c r="S29" s="19"/>
      <c r="T29" s="19"/>
      <c r="U29" s="19"/>
    </row>
    <row r="30" spans="1:57" x14ac:dyDescent="0.25">
      <c r="A30" s="13"/>
      <c r="B30" s="13"/>
      <c r="C30" s="24"/>
      <c r="D30" s="13"/>
      <c r="E30" s="13"/>
      <c r="F30" s="13"/>
      <c r="G30" s="13"/>
      <c r="H30" s="13"/>
      <c r="I30" s="13"/>
      <c r="J30" s="13"/>
      <c r="K30" s="13"/>
      <c r="L30" s="13"/>
      <c r="M30" s="13"/>
      <c r="N30" s="19"/>
      <c r="O30" s="19"/>
      <c r="P30" s="19"/>
      <c r="Q30" s="19"/>
      <c r="R30" s="19"/>
      <c r="S30" s="19"/>
      <c r="T30" s="19"/>
      <c r="U30" s="19"/>
    </row>
    <row r="31" spans="1:57" x14ac:dyDescent="0.25">
      <c r="A31" s="13"/>
      <c r="B31" s="13"/>
      <c r="C31" s="24"/>
      <c r="D31" s="13"/>
      <c r="E31" s="13"/>
      <c r="F31" s="13"/>
      <c r="G31" s="13"/>
      <c r="H31" s="13"/>
      <c r="I31" s="13"/>
      <c r="J31" s="13"/>
      <c r="K31" s="13"/>
      <c r="L31" s="13"/>
      <c r="M31" s="13"/>
      <c r="N31" s="19"/>
      <c r="O31" s="19"/>
      <c r="P31" s="19"/>
      <c r="Q31" s="19"/>
      <c r="R31" s="19"/>
      <c r="S31" s="19"/>
      <c r="T31" s="19"/>
      <c r="U31" s="19"/>
    </row>
    <row r="32" spans="1:57" x14ac:dyDescent="0.25">
      <c r="A32" s="13"/>
      <c r="B32" s="13"/>
      <c r="C32" s="24"/>
      <c r="D32" s="13"/>
      <c r="E32" s="13"/>
      <c r="F32" s="13"/>
      <c r="G32" s="13"/>
      <c r="H32" s="13"/>
      <c r="I32" s="13"/>
      <c r="J32" s="13"/>
      <c r="K32" s="13"/>
      <c r="L32" s="13"/>
      <c r="M32" s="13"/>
      <c r="N32" s="19"/>
      <c r="O32" s="19"/>
      <c r="P32" s="19"/>
      <c r="Q32" s="19"/>
      <c r="R32" s="19"/>
      <c r="S32" s="19"/>
      <c r="T32" s="19"/>
      <c r="U32" s="19"/>
    </row>
    <row r="33" spans="1:21" x14ac:dyDescent="0.25">
      <c r="A33" s="13"/>
      <c r="B33" s="13"/>
      <c r="C33" s="24"/>
      <c r="D33" s="13"/>
      <c r="E33" s="13"/>
      <c r="F33" s="13"/>
      <c r="G33" s="13"/>
      <c r="H33" s="13"/>
      <c r="I33" s="13"/>
      <c r="J33" s="13"/>
      <c r="K33" s="13"/>
      <c r="L33" s="13"/>
      <c r="M33" s="13"/>
      <c r="N33" s="19"/>
      <c r="O33" s="19"/>
      <c r="P33" s="19"/>
      <c r="Q33" s="19"/>
      <c r="R33" s="19"/>
      <c r="S33" s="19"/>
      <c r="T33" s="19"/>
      <c r="U33" s="19"/>
    </row>
    <row r="34" spans="1:21" x14ac:dyDescent="0.25">
      <c r="A34" s="13"/>
      <c r="B34" s="13"/>
      <c r="C34" s="24"/>
      <c r="D34" s="13"/>
      <c r="E34" s="13"/>
      <c r="F34" s="13"/>
      <c r="G34" s="13"/>
      <c r="H34" s="13"/>
      <c r="I34" s="13"/>
      <c r="J34" s="13"/>
      <c r="K34" s="13"/>
      <c r="L34" s="13"/>
      <c r="M34" s="13"/>
      <c r="N34" s="19"/>
      <c r="O34" s="19"/>
      <c r="P34" s="19"/>
      <c r="Q34" s="19"/>
      <c r="R34" s="19"/>
      <c r="S34" s="19"/>
      <c r="T34" s="19"/>
      <c r="U34" s="19"/>
    </row>
    <row r="35" spans="1:21" x14ac:dyDescent="0.25">
      <c r="A35" s="13"/>
      <c r="B35" s="13"/>
      <c r="C35" s="24"/>
      <c r="D35" s="13"/>
      <c r="E35" s="13"/>
      <c r="F35" s="13"/>
      <c r="G35" s="13"/>
      <c r="H35" s="13"/>
      <c r="I35" s="13"/>
      <c r="J35" s="13"/>
      <c r="K35" s="13"/>
      <c r="L35" s="13"/>
      <c r="M35" s="13"/>
      <c r="N35" s="19"/>
      <c r="O35" s="19"/>
      <c r="P35" s="19"/>
      <c r="Q35" s="19"/>
      <c r="R35" s="19"/>
      <c r="S35" s="19"/>
      <c r="T35" s="19"/>
      <c r="U35" s="19"/>
    </row>
    <row r="36" spans="1:21" x14ac:dyDescent="0.25">
      <c r="A36" s="13"/>
      <c r="B36" s="13"/>
      <c r="C36" s="24"/>
      <c r="D36" s="13"/>
      <c r="E36" s="13"/>
      <c r="F36" s="13"/>
      <c r="G36" s="13"/>
      <c r="H36" s="13"/>
      <c r="I36" s="13"/>
      <c r="J36" s="13"/>
      <c r="K36" s="13"/>
      <c r="L36" s="13"/>
      <c r="M36" s="13"/>
      <c r="N36" s="19"/>
      <c r="O36" s="19"/>
      <c r="P36" s="19"/>
      <c r="Q36" s="19"/>
      <c r="R36" s="19"/>
      <c r="S36" s="19"/>
      <c r="T36" s="19"/>
      <c r="U36" s="19"/>
    </row>
    <row r="37" spans="1:21" x14ac:dyDescent="0.25">
      <c r="A37" s="13"/>
      <c r="B37" s="13"/>
      <c r="C37" s="24"/>
      <c r="D37" s="13"/>
      <c r="E37" s="13"/>
      <c r="F37" s="13"/>
      <c r="G37" s="13"/>
      <c r="H37" s="13"/>
      <c r="I37" s="13"/>
      <c r="J37" s="13"/>
      <c r="K37" s="13"/>
      <c r="L37" s="13"/>
      <c r="M37" s="13"/>
      <c r="N37" s="19"/>
      <c r="O37" s="19"/>
      <c r="P37" s="19"/>
      <c r="Q37" s="19"/>
      <c r="R37" s="19"/>
      <c r="S37" s="19"/>
      <c r="T37" s="19"/>
      <c r="U37" s="19"/>
    </row>
    <row r="38" spans="1:21" x14ac:dyDescent="0.25">
      <c r="A38" s="13"/>
      <c r="B38" s="13"/>
      <c r="C38" s="24"/>
      <c r="D38" s="13"/>
      <c r="E38" s="13"/>
      <c r="F38" s="13"/>
      <c r="G38" s="13"/>
      <c r="H38" s="13"/>
      <c r="I38" s="13"/>
      <c r="J38" s="13"/>
      <c r="K38" s="13"/>
      <c r="L38" s="13"/>
      <c r="M38" s="13"/>
      <c r="N38" s="19"/>
      <c r="O38" s="19"/>
      <c r="P38" s="19"/>
      <c r="Q38" s="19"/>
      <c r="R38" s="19"/>
      <c r="S38" s="19"/>
      <c r="T38" s="19"/>
      <c r="U38" s="19"/>
    </row>
    <row r="39" spans="1:21" x14ac:dyDescent="0.25">
      <c r="A39" s="13"/>
      <c r="B39" s="13"/>
      <c r="C39" s="24"/>
      <c r="D39" s="13"/>
      <c r="E39" s="13"/>
      <c r="F39" s="13"/>
      <c r="G39" s="13"/>
      <c r="H39" s="13"/>
      <c r="I39" s="13"/>
      <c r="J39" s="13"/>
      <c r="K39" s="13"/>
      <c r="L39" s="13"/>
      <c r="M39" s="13"/>
      <c r="N39" s="19"/>
      <c r="O39" s="19"/>
      <c r="P39" s="19"/>
      <c r="Q39" s="19"/>
      <c r="R39" s="19"/>
      <c r="S39" s="19"/>
      <c r="T39" s="19"/>
      <c r="U39" s="19"/>
    </row>
    <row r="40" spans="1:21" x14ac:dyDescent="0.25">
      <c r="A40" s="13"/>
      <c r="B40" s="13"/>
      <c r="C40" s="24"/>
      <c r="D40" s="13"/>
      <c r="E40" s="13"/>
      <c r="F40" s="13"/>
      <c r="G40" s="13"/>
      <c r="H40" s="13"/>
      <c r="I40" s="13"/>
      <c r="J40" s="13"/>
      <c r="K40" s="13"/>
      <c r="L40" s="13"/>
      <c r="M40" s="13"/>
      <c r="N40" s="19"/>
      <c r="O40" s="19"/>
      <c r="P40" s="19"/>
      <c r="Q40" s="19"/>
      <c r="R40" s="19"/>
      <c r="S40" s="19"/>
      <c r="T40" s="19"/>
      <c r="U40" s="19"/>
    </row>
    <row r="41" spans="1:21" x14ac:dyDescent="0.25">
      <c r="A41" s="13"/>
      <c r="B41" s="13"/>
      <c r="C41" s="24"/>
      <c r="D41" s="13"/>
      <c r="E41" s="13"/>
      <c r="F41" s="13"/>
      <c r="G41" s="13"/>
      <c r="H41" s="13"/>
      <c r="I41" s="13"/>
      <c r="J41" s="13"/>
      <c r="K41" s="13"/>
      <c r="L41" s="13"/>
      <c r="M41" s="13"/>
      <c r="N41" s="19"/>
      <c r="O41" s="19"/>
      <c r="P41" s="19"/>
      <c r="Q41" s="19"/>
      <c r="R41" s="19"/>
      <c r="S41" s="19"/>
      <c r="T41" s="19"/>
      <c r="U41" s="19"/>
    </row>
    <row r="42" spans="1:21" x14ac:dyDescent="0.25">
      <c r="A42" s="13"/>
      <c r="B42" s="13"/>
      <c r="C42" s="24"/>
      <c r="D42" s="13"/>
      <c r="E42" s="13"/>
      <c r="F42" s="13"/>
      <c r="G42" s="13"/>
      <c r="H42" s="13"/>
      <c r="I42" s="13"/>
      <c r="J42" s="13"/>
      <c r="K42" s="13"/>
      <c r="L42" s="13"/>
      <c r="M42" s="13"/>
      <c r="N42" s="19"/>
      <c r="O42" s="19"/>
      <c r="P42" s="19"/>
      <c r="Q42" s="19"/>
      <c r="R42" s="19"/>
      <c r="S42" s="19"/>
      <c r="T42" s="19"/>
      <c r="U42" s="19"/>
    </row>
    <row r="43" spans="1:21" x14ac:dyDescent="0.25">
      <c r="A43" s="13"/>
      <c r="B43" s="13"/>
      <c r="C43" s="24"/>
      <c r="D43" s="13"/>
      <c r="E43" s="13"/>
      <c r="F43" s="13"/>
      <c r="G43" s="13"/>
      <c r="H43" s="13"/>
      <c r="I43" s="13"/>
      <c r="J43" s="13"/>
      <c r="K43" s="13"/>
      <c r="L43" s="13"/>
      <c r="M43" s="13"/>
      <c r="N43" s="19"/>
      <c r="O43" s="19"/>
      <c r="P43" s="19"/>
      <c r="Q43" s="19"/>
      <c r="R43" s="19"/>
      <c r="S43" s="19"/>
      <c r="T43" s="19"/>
      <c r="U43" s="19"/>
    </row>
    <row r="44" spans="1:21" x14ac:dyDescent="0.25">
      <c r="A44" s="13"/>
      <c r="B44" s="13"/>
      <c r="C44" s="24"/>
      <c r="D44" s="13"/>
      <c r="E44" s="13"/>
      <c r="F44" s="13"/>
      <c r="G44" s="13"/>
      <c r="H44" s="13"/>
      <c r="I44" s="13"/>
      <c r="J44" s="13"/>
      <c r="K44" s="13"/>
      <c r="L44" s="13"/>
      <c r="M44" s="13"/>
      <c r="N44" s="19"/>
      <c r="O44" s="19"/>
      <c r="P44" s="19"/>
      <c r="Q44" s="19"/>
      <c r="R44" s="19"/>
      <c r="S44" s="19"/>
      <c r="T44" s="19"/>
      <c r="U44" s="19"/>
    </row>
    <row r="45" spans="1:21" x14ac:dyDescent="0.25">
      <c r="A45" s="13"/>
      <c r="B45" s="13"/>
      <c r="C45" s="24"/>
      <c r="D45" s="13"/>
      <c r="E45" s="13"/>
      <c r="F45" s="13"/>
      <c r="G45" s="13"/>
      <c r="H45" s="13"/>
      <c r="I45" s="13"/>
      <c r="J45" s="13"/>
      <c r="K45" s="13"/>
      <c r="L45" s="13"/>
      <c r="M45" s="13"/>
      <c r="N45" s="19"/>
      <c r="O45" s="19"/>
      <c r="P45" s="19"/>
      <c r="Q45" s="19"/>
      <c r="R45" s="19"/>
      <c r="S45" s="19"/>
      <c r="T45" s="19"/>
      <c r="U45" s="19"/>
    </row>
    <row r="46" spans="1:21" x14ac:dyDescent="0.25">
      <c r="A46" s="13"/>
      <c r="B46" s="13"/>
      <c r="C46" s="24"/>
      <c r="D46" s="13"/>
      <c r="E46" s="13"/>
      <c r="F46" s="13"/>
      <c r="G46" s="13"/>
      <c r="H46" s="13"/>
      <c r="I46" s="13"/>
      <c r="J46" s="13"/>
      <c r="K46" s="13"/>
      <c r="L46" s="13"/>
      <c r="M46" s="13"/>
      <c r="N46" s="19"/>
      <c r="O46" s="19"/>
      <c r="P46" s="19"/>
      <c r="Q46" s="19"/>
      <c r="R46" s="19"/>
      <c r="S46" s="19"/>
      <c r="T46" s="19"/>
      <c r="U46" s="19"/>
    </row>
    <row r="47" spans="1:21" x14ac:dyDescent="0.25">
      <c r="A47" s="13"/>
      <c r="B47" s="13"/>
      <c r="C47" s="24"/>
      <c r="D47" s="13"/>
      <c r="E47" s="13"/>
      <c r="F47" s="13"/>
      <c r="G47" s="13"/>
      <c r="H47" s="13"/>
      <c r="I47" s="13"/>
      <c r="J47" s="13"/>
      <c r="K47" s="13"/>
      <c r="L47" s="13"/>
      <c r="M47" s="13"/>
      <c r="N47" s="19"/>
      <c r="O47" s="19"/>
      <c r="P47" s="19"/>
      <c r="Q47" s="19"/>
      <c r="R47" s="19"/>
      <c r="S47" s="19"/>
      <c r="T47" s="19"/>
      <c r="U47" s="19"/>
    </row>
    <row r="48" spans="1:21" x14ac:dyDescent="0.25">
      <c r="A48" s="13"/>
      <c r="B48" s="13"/>
      <c r="C48" s="24"/>
      <c r="D48" s="13"/>
      <c r="E48" s="13"/>
      <c r="F48" s="13"/>
      <c r="G48" s="13"/>
      <c r="H48" s="13"/>
      <c r="I48" s="13"/>
      <c r="J48" s="13"/>
      <c r="K48" s="13"/>
      <c r="L48" s="13"/>
      <c r="M48" s="13"/>
      <c r="N48" s="19"/>
      <c r="O48" s="19"/>
      <c r="P48" s="19"/>
      <c r="Q48" s="19"/>
      <c r="R48" s="19"/>
      <c r="S48" s="19"/>
      <c r="T48" s="19"/>
      <c r="U48" s="19"/>
    </row>
    <row r="49" spans="1:21" x14ac:dyDescent="0.25">
      <c r="A49" s="13"/>
      <c r="B49" s="13"/>
      <c r="C49" s="24"/>
      <c r="D49" s="13"/>
      <c r="E49" s="13"/>
      <c r="F49" s="13"/>
      <c r="G49" s="13"/>
      <c r="H49" s="13"/>
      <c r="I49" s="13"/>
      <c r="J49" s="13"/>
      <c r="K49" s="13"/>
      <c r="L49" s="13"/>
      <c r="M49" s="13"/>
      <c r="N49" s="19"/>
      <c r="O49" s="19"/>
      <c r="P49" s="19"/>
      <c r="Q49" s="19"/>
      <c r="R49" s="19"/>
      <c r="S49" s="19"/>
      <c r="T49" s="19"/>
      <c r="U49" s="19"/>
    </row>
    <row r="50" spans="1:21" x14ac:dyDescent="0.25">
      <c r="A50" s="13"/>
      <c r="B50" s="13"/>
      <c r="C50" s="24"/>
      <c r="D50" s="13"/>
      <c r="E50" s="13"/>
      <c r="F50" s="13"/>
      <c r="G50" s="13"/>
      <c r="H50" s="13"/>
      <c r="I50" s="13"/>
      <c r="J50" s="13"/>
      <c r="K50" s="13"/>
      <c r="L50" s="13"/>
      <c r="M50" s="13"/>
      <c r="N50" s="19"/>
      <c r="O50" s="19"/>
      <c r="P50" s="19"/>
      <c r="Q50" s="19"/>
      <c r="R50" s="19"/>
      <c r="S50" s="19"/>
      <c r="T50" s="19"/>
      <c r="U50" s="19"/>
    </row>
    <row r="51" spans="1:21" x14ac:dyDescent="0.25">
      <c r="A51" s="13"/>
      <c r="B51" s="13"/>
      <c r="C51" s="24"/>
      <c r="D51" s="13"/>
      <c r="E51" s="13"/>
      <c r="F51" s="13"/>
      <c r="G51" s="13"/>
      <c r="H51" s="13"/>
      <c r="I51" s="13"/>
      <c r="J51" s="13"/>
      <c r="K51" s="13"/>
      <c r="L51" s="13"/>
      <c r="M51" s="13"/>
      <c r="N51" s="19"/>
      <c r="O51" s="19"/>
      <c r="P51" s="19"/>
      <c r="Q51" s="19"/>
      <c r="R51" s="19"/>
      <c r="S51" s="19"/>
      <c r="T51" s="19"/>
      <c r="U51" s="19"/>
    </row>
    <row r="52" spans="1:21" x14ac:dyDescent="0.25">
      <c r="A52" s="13"/>
      <c r="B52" s="13"/>
      <c r="C52" s="24"/>
      <c r="D52" s="13"/>
      <c r="E52" s="13"/>
      <c r="F52" s="13"/>
      <c r="G52" s="13"/>
      <c r="H52" s="13"/>
      <c r="I52" s="13"/>
      <c r="J52" s="13"/>
      <c r="K52" s="13"/>
      <c r="L52" s="13"/>
      <c r="M52" s="13"/>
      <c r="N52" s="19"/>
      <c r="O52" s="19"/>
      <c r="P52" s="19"/>
      <c r="Q52" s="19"/>
      <c r="R52" s="19"/>
      <c r="S52" s="19"/>
      <c r="T52" s="19"/>
      <c r="U52" s="19"/>
    </row>
    <row r="53" spans="1:21" x14ac:dyDescent="0.25">
      <c r="A53" s="13"/>
      <c r="B53" s="13"/>
      <c r="C53" s="24"/>
      <c r="D53" s="13"/>
      <c r="E53" s="13"/>
      <c r="F53" s="13"/>
      <c r="G53" s="13"/>
      <c r="H53" s="13"/>
      <c r="I53" s="13"/>
      <c r="J53" s="13"/>
      <c r="K53" s="13"/>
      <c r="L53" s="13"/>
      <c r="M53" s="13"/>
      <c r="N53" s="19"/>
      <c r="O53" s="19"/>
      <c r="P53" s="19"/>
      <c r="Q53" s="19"/>
      <c r="R53" s="19"/>
      <c r="S53" s="19"/>
      <c r="T53" s="19"/>
      <c r="U53" s="19"/>
    </row>
    <row r="54" spans="1:21" x14ac:dyDescent="0.25">
      <c r="A54" s="13"/>
      <c r="B54" s="13"/>
      <c r="C54" s="24"/>
      <c r="D54" s="13"/>
      <c r="E54" s="13"/>
      <c r="F54" s="13"/>
      <c r="G54" s="13"/>
      <c r="H54" s="13"/>
      <c r="I54" s="13"/>
      <c r="J54" s="13"/>
      <c r="K54" s="13"/>
      <c r="L54" s="13"/>
      <c r="M54" s="13"/>
      <c r="N54" s="19"/>
      <c r="O54" s="19"/>
      <c r="P54" s="19"/>
      <c r="Q54" s="19"/>
      <c r="R54" s="19"/>
      <c r="S54" s="19"/>
      <c r="T54" s="19"/>
      <c r="U54" s="19"/>
    </row>
    <row r="55" spans="1:21" x14ac:dyDescent="0.25">
      <c r="A55" s="13"/>
      <c r="B55" s="13"/>
      <c r="C55" s="24"/>
      <c r="D55" s="13"/>
      <c r="E55" s="13"/>
      <c r="F55" s="13"/>
      <c r="G55" s="13"/>
      <c r="H55" s="13"/>
      <c r="I55" s="13"/>
      <c r="J55" s="13"/>
      <c r="K55" s="13"/>
      <c r="L55" s="13"/>
      <c r="M55" s="13"/>
      <c r="N55" s="19"/>
      <c r="O55" s="19"/>
      <c r="P55" s="19"/>
      <c r="Q55" s="19"/>
      <c r="R55" s="19"/>
      <c r="S55" s="19"/>
      <c r="T55" s="19"/>
      <c r="U55" s="19"/>
    </row>
    <row r="56" spans="1:21" x14ac:dyDescent="0.25">
      <c r="A56" s="13"/>
      <c r="B56" s="13"/>
      <c r="C56" s="24"/>
      <c r="D56" s="13"/>
      <c r="E56" s="13"/>
      <c r="F56" s="13"/>
      <c r="G56" s="13"/>
      <c r="H56" s="13"/>
      <c r="I56" s="13"/>
      <c r="J56" s="13"/>
      <c r="K56" s="13"/>
      <c r="L56" s="13"/>
      <c r="M56" s="13"/>
      <c r="N56" s="19"/>
      <c r="O56" s="19"/>
      <c r="P56" s="19"/>
      <c r="Q56" s="19"/>
      <c r="R56" s="19"/>
      <c r="S56" s="19"/>
      <c r="T56" s="19"/>
      <c r="U56" s="19"/>
    </row>
    <row r="57" spans="1:21" x14ac:dyDescent="0.25">
      <c r="A57" s="13"/>
      <c r="B57" s="13"/>
      <c r="C57" s="24"/>
      <c r="D57" s="13"/>
      <c r="E57" s="13"/>
      <c r="F57" s="13"/>
      <c r="G57" s="13"/>
      <c r="H57" s="13"/>
      <c r="I57" s="13"/>
      <c r="J57" s="13"/>
      <c r="K57" s="13"/>
      <c r="L57" s="13"/>
      <c r="M57" s="13"/>
      <c r="N57" s="19"/>
      <c r="O57" s="19"/>
      <c r="P57" s="19"/>
      <c r="Q57" s="19"/>
      <c r="R57" s="19"/>
      <c r="S57" s="19"/>
      <c r="T57" s="19"/>
      <c r="U57" s="19"/>
    </row>
    <row r="58" spans="1:21" x14ac:dyDescent="0.25">
      <c r="A58" s="13"/>
      <c r="B58" s="13"/>
      <c r="C58" s="24"/>
      <c r="D58" s="13"/>
      <c r="E58" s="13"/>
      <c r="F58" s="13"/>
      <c r="G58" s="13"/>
      <c r="H58" s="13"/>
      <c r="I58" s="13"/>
      <c r="J58" s="13"/>
      <c r="K58" s="13"/>
      <c r="L58" s="13"/>
      <c r="M58" s="13"/>
      <c r="N58" s="19"/>
      <c r="O58" s="19"/>
      <c r="P58" s="19"/>
      <c r="Q58" s="19"/>
      <c r="R58" s="19"/>
      <c r="S58" s="19"/>
      <c r="T58" s="19"/>
      <c r="U58" s="19"/>
    </row>
    <row r="59" spans="1:21" x14ac:dyDescent="0.25">
      <c r="A59" s="13"/>
      <c r="B59" s="13"/>
      <c r="C59" s="24"/>
      <c r="D59" s="13"/>
      <c r="E59" s="13"/>
      <c r="F59" s="13"/>
      <c r="G59" s="13"/>
      <c r="H59" s="13"/>
      <c r="I59" s="13"/>
      <c r="J59" s="13"/>
      <c r="K59" s="13"/>
      <c r="L59" s="13"/>
      <c r="M59" s="13"/>
      <c r="N59" s="19"/>
      <c r="O59" s="19"/>
      <c r="P59" s="19"/>
      <c r="Q59" s="19"/>
      <c r="R59" s="19"/>
      <c r="S59" s="19"/>
      <c r="T59" s="19"/>
      <c r="U59" s="19"/>
    </row>
    <row r="60" spans="1:21" x14ac:dyDescent="0.25">
      <c r="A60" s="13"/>
      <c r="B60" s="13"/>
      <c r="C60" s="24"/>
      <c r="D60" s="13"/>
      <c r="E60" s="13"/>
      <c r="F60" s="13"/>
      <c r="G60" s="13"/>
      <c r="H60" s="13"/>
      <c r="I60" s="13"/>
      <c r="J60" s="13"/>
      <c r="K60" s="13"/>
      <c r="L60" s="13"/>
      <c r="M60" s="13"/>
      <c r="N60" s="19"/>
      <c r="O60" s="19"/>
      <c r="P60" s="19"/>
      <c r="Q60" s="19"/>
      <c r="R60" s="19"/>
      <c r="S60" s="19"/>
      <c r="T60" s="19"/>
      <c r="U60" s="19"/>
    </row>
    <row r="61" spans="1:21" x14ac:dyDescent="0.25">
      <c r="A61" s="13"/>
      <c r="B61" s="13"/>
      <c r="C61" s="24"/>
      <c r="D61" s="13"/>
      <c r="E61" s="13"/>
      <c r="F61" s="13"/>
      <c r="G61" s="13"/>
      <c r="H61" s="13"/>
      <c r="I61" s="13"/>
      <c r="J61" s="13"/>
      <c r="K61" s="13"/>
      <c r="L61" s="13"/>
      <c r="M61" s="13"/>
      <c r="N61" s="19"/>
      <c r="O61" s="19"/>
      <c r="P61" s="19"/>
      <c r="Q61" s="19"/>
      <c r="R61" s="19"/>
      <c r="S61" s="19"/>
      <c r="T61" s="19"/>
      <c r="U61" s="19"/>
    </row>
    <row r="62" spans="1:21" x14ac:dyDescent="0.25">
      <c r="A62" s="13"/>
      <c r="B62" s="13"/>
      <c r="C62" s="24"/>
      <c r="D62" s="13"/>
      <c r="E62" s="13"/>
      <c r="F62" s="13"/>
      <c r="G62" s="13"/>
      <c r="H62" s="13"/>
      <c r="I62" s="13"/>
      <c r="J62" s="13"/>
      <c r="K62" s="13"/>
      <c r="L62" s="13"/>
      <c r="M62" s="13"/>
      <c r="N62" s="19"/>
      <c r="O62" s="19"/>
      <c r="P62" s="19"/>
      <c r="Q62" s="19"/>
      <c r="R62" s="19"/>
      <c r="S62" s="19"/>
      <c r="T62" s="19"/>
      <c r="U62" s="19"/>
    </row>
    <row r="63" spans="1:21" x14ac:dyDescent="0.25">
      <c r="A63" s="13"/>
      <c r="B63" s="13"/>
      <c r="C63" s="24"/>
      <c r="D63" s="13"/>
      <c r="E63" s="13"/>
      <c r="F63" s="13"/>
      <c r="G63" s="13"/>
      <c r="H63" s="13"/>
      <c r="I63" s="13"/>
      <c r="J63" s="13"/>
      <c r="K63" s="13"/>
      <c r="L63" s="13"/>
      <c r="M63" s="13"/>
      <c r="N63" s="19"/>
      <c r="O63" s="19"/>
      <c r="P63" s="19"/>
      <c r="Q63" s="19"/>
      <c r="R63" s="19"/>
      <c r="S63" s="19"/>
      <c r="T63" s="19"/>
      <c r="U63" s="19"/>
    </row>
    <row r="64" spans="1:21" x14ac:dyDescent="0.25">
      <c r="A64" s="13"/>
      <c r="B64" s="13"/>
      <c r="C64" s="24"/>
      <c r="D64" s="13"/>
      <c r="E64" s="13"/>
      <c r="F64" s="13"/>
      <c r="G64" s="13"/>
      <c r="H64" s="13"/>
      <c r="I64" s="13"/>
      <c r="J64" s="13"/>
      <c r="K64" s="13"/>
      <c r="L64" s="13"/>
      <c r="M64" s="13"/>
      <c r="N64" s="19"/>
      <c r="O64" s="19"/>
      <c r="P64" s="19"/>
      <c r="Q64" s="19"/>
      <c r="R64" s="19"/>
      <c r="S64" s="19"/>
      <c r="T64" s="19"/>
      <c r="U64" s="19"/>
    </row>
    <row r="65" spans="1:21" x14ac:dyDescent="0.25">
      <c r="A65" s="13"/>
      <c r="B65" s="13"/>
      <c r="C65" s="24"/>
      <c r="D65" s="13"/>
      <c r="E65" s="13"/>
      <c r="F65" s="13"/>
      <c r="G65" s="13"/>
      <c r="H65" s="13"/>
      <c r="I65" s="13"/>
      <c r="J65" s="13"/>
      <c r="K65" s="13"/>
      <c r="L65" s="13"/>
      <c r="M65" s="13"/>
      <c r="N65" s="19"/>
      <c r="O65" s="19"/>
      <c r="P65" s="19"/>
      <c r="Q65" s="19"/>
      <c r="R65" s="19"/>
      <c r="S65" s="19"/>
      <c r="T65" s="19"/>
      <c r="U65" s="19"/>
    </row>
    <row r="66" spans="1:21" x14ac:dyDescent="0.25">
      <c r="A66" s="13"/>
      <c r="B66" s="13"/>
      <c r="C66" s="24"/>
      <c r="D66" s="13"/>
      <c r="E66" s="13"/>
      <c r="F66" s="13"/>
      <c r="G66" s="13"/>
      <c r="H66" s="13"/>
      <c r="I66" s="13"/>
      <c r="J66" s="13"/>
      <c r="K66" s="13"/>
      <c r="L66" s="13"/>
      <c r="M66" s="13"/>
      <c r="N66" s="19"/>
      <c r="O66" s="19"/>
      <c r="P66" s="19"/>
      <c r="Q66" s="19"/>
      <c r="R66" s="19"/>
      <c r="S66" s="19"/>
      <c r="T66" s="19"/>
      <c r="U66" s="19"/>
    </row>
    <row r="67" spans="1:21" x14ac:dyDescent="0.25">
      <c r="A67" s="13"/>
      <c r="B67" s="13"/>
      <c r="C67" s="24"/>
      <c r="D67" s="13"/>
      <c r="E67" s="13"/>
      <c r="F67" s="13"/>
      <c r="G67" s="13"/>
      <c r="H67" s="13"/>
      <c r="I67" s="13"/>
      <c r="J67" s="13"/>
      <c r="K67" s="13"/>
      <c r="L67" s="13"/>
      <c r="M67" s="13"/>
      <c r="N67" s="19"/>
      <c r="O67" s="19"/>
      <c r="P67" s="19"/>
      <c r="Q67" s="19"/>
      <c r="R67" s="19"/>
      <c r="S67" s="19"/>
      <c r="T67" s="19"/>
      <c r="U67" s="19"/>
    </row>
    <row r="68" spans="1:21" x14ac:dyDescent="0.25">
      <c r="A68" s="13"/>
      <c r="B68" s="13"/>
      <c r="C68" s="24"/>
      <c r="D68" s="13"/>
      <c r="E68" s="13"/>
      <c r="F68" s="13"/>
      <c r="G68" s="13"/>
      <c r="H68" s="13"/>
      <c r="I68" s="13"/>
      <c r="J68" s="13"/>
      <c r="K68" s="13"/>
      <c r="L68" s="13"/>
      <c r="M68" s="13"/>
      <c r="N68" s="19"/>
      <c r="O68" s="19"/>
      <c r="P68" s="19"/>
      <c r="Q68" s="19"/>
      <c r="R68" s="19"/>
      <c r="S68" s="19"/>
      <c r="T68" s="19"/>
      <c r="U68" s="19"/>
    </row>
    <row r="69" spans="1:21" x14ac:dyDescent="0.25">
      <c r="A69" s="13"/>
      <c r="B69" s="13"/>
      <c r="C69" s="24"/>
      <c r="D69" s="13"/>
      <c r="E69" s="13"/>
      <c r="F69" s="13"/>
      <c r="G69" s="13"/>
      <c r="H69" s="13"/>
      <c r="I69" s="13"/>
      <c r="J69" s="13"/>
      <c r="K69" s="13"/>
      <c r="L69" s="13"/>
      <c r="M69" s="13"/>
      <c r="N69" s="19"/>
      <c r="O69" s="19"/>
      <c r="P69" s="19"/>
      <c r="Q69" s="19"/>
      <c r="R69" s="19"/>
      <c r="S69" s="19"/>
      <c r="T69" s="19"/>
      <c r="U69" s="19"/>
    </row>
    <row r="70" spans="1:21" x14ac:dyDescent="0.25">
      <c r="A70" s="13"/>
      <c r="B70" s="13"/>
      <c r="C70" s="24"/>
      <c r="D70" s="13"/>
      <c r="E70" s="13"/>
      <c r="F70" s="13"/>
      <c r="G70" s="13"/>
      <c r="H70" s="13"/>
      <c r="I70" s="13"/>
      <c r="J70" s="13"/>
      <c r="K70" s="13"/>
      <c r="L70" s="13"/>
      <c r="M70" s="13"/>
      <c r="N70" s="19"/>
      <c r="O70" s="19"/>
      <c r="P70" s="19"/>
      <c r="Q70" s="19"/>
      <c r="R70" s="19"/>
      <c r="S70" s="19"/>
      <c r="T70" s="19"/>
      <c r="U70" s="19"/>
    </row>
    <row r="71" spans="1:21" x14ac:dyDescent="0.25">
      <c r="A71" s="13"/>
      <c r="B71" s="13"/>
      <c r="C71" s="24"/>
      <c r="D71" s="13"/>
      <c r="E71" s="13"/>
      <c r="F71" s="13"/>
      <c r="G71" s="13"/>
      <c r="H71" s="13"/>
      <c r="I71" s="13"/>
      <c r="J71" s="13"/>
      <c r="K71" s="13"/>
      <c r="L71" s="13"/>
      <c r="M71" s="13"/>
      <c r="N71" s="19"/>
      <c r="O71" s="19"/>
      <c r="P71" s="19"/>
      <c r="Q71" s="19"/>
      <c r="R71" s="19"/>
      <c r="S71" s="19"/>
      <c r="T71" s="19"/>
      <c r="U71" s="19"/>
    </row>
    <row r="72" spans="1:21" x14ac:dyDescent="0.25">
      <c r="A72" s="13"/>
      <c r="B72" s="13"/>
      <c r="C72" s="24"/>
      <c r="D72" s="13"/>
      <c r="E72" s="13"/>
      <c r="F72" s="13"/>
      <c r="G72" s="13"/>
      <c r="H72" s="13"/>
      <c r="I72" s="13"/>
      <c r="J72" s="13"/>
      <c r="K72" s="13"/>
      <c r="L72" s="13"/>
      <c r="M72" s="13"/>
      <c r="N72" s="19"/>
      <c r="O72" s="19"/>
      <c r="P72" s="19"/>
      <c r="Q72" s="19"/>
      <c r="R72" s="19"/>
      <c r="S72" s="19"/>
      <c r="T72" s="19"/>
      <c r="U72" s="19"/>
    </row>
    <row r="73" spans="1:21" x14ac:dyDescent="0.25">
      <c r="A73" s="13"/>
      <c r="B73" s="13"/>
      <c r="C73" s="24"/>
      <c r="D73" s="13"/>
      <c r="E73" s="13"/>
      <c r="F73" s="13"/>
      <c r="G73" s="13"/>
      <c r="H73" s="13"/>
      <c r="I73" s="13"/>
      <c r="J73" s="13"/>
      <c r="K73" s="13"/>
      <c r="L73" s="13"/>
      <c r="M73" s="13"/>
      <c r="N73" s="19"/>
      <c r="O73" s="19"/>
      <c r="P73" s="19"/>
      <c r="Q73" s="19"/>
      <c r="R73" s="19"/>
      <c r="S73" s="19"/>
      <c r="T73" s="19"/>
      <c r="U73" s="19"/>
    </row>
    <row r="74" spans="1:21" x14ac:dyDescent="0.25">
      <c r="A74" s="13"/>
      <c r="B74" s="13"/>
      <c r="C74" s="24"/>
      <c r="D74" s="13"/>
      <c r="E74" s="13"/>
      <c r="F74" s="13"/>
      <c r="G74" s="13"/>
      <c r="H74" s="13"/>
      <c r="I74" s="13"/>
      <c r="J74" s="13"/>
      <c r="K74" s="13"/>
      <c r="L74" s="13"/>
      <c r="M74" s="13"/>
      <c r="N74" s="19"/>
      <c r="O74" s="19"/>
      <c r="P74" s="19"/>
      <c r="Q74" s="19"/>
      <c r="R74" s="19"/>
      <c r="S74" s="19"/>
      <c r="T74" s="19"/>
      <c r="U74" s="19"/>
    </row>
    <row r="75" spans="1:21" x14ac:dyDescent="0.25">
      <c r="A75" s="13"/>
      <c r="B75" s="13"/>
      <c r="C75" s="24"/>
      <c r="D75" s="13"/>
      <c r="E75" s="13"/>
      <c r="F75" s="13"/>
      <c r="G75" s="13"/>
      <c r="H75" s="13"/>
      <c r="I75" s="13"/>
      <c r="J75" s="13"/>
      <c r="K75" s="13"/>
      <c r="L75" s="13"/>
      <c r="M75" s="13"/>
      <c r="N75" s="19"/>
      <c r="O75" s="19"/>
      <c r="P75" s="19"/>
      <c r="Q75" s="19"/>
      <c r="R75" s="19"/>
      <c r="S75" s="19"/>
      <c r="T75" s="19"/>
      <c r="U75" s="19"/>
    </row>
    <row r="76" spans="1:21" x14ac:dyDescent="0.25">
      <c r="A76" s="13"/>
      <c r="B76" s="13"/>
      <c r="C76" s="24"/>
      <c r="D76" s="13"/>
      <c r="E76" s="13"/>
      <c r="F76" s="13"/>
      <c r="G76" s="13"/>
      <c r="H76" s="13"/>
      <c r="I76" s="13"/>
      <c r="J76" s="13"/>
      <c r="K76" s="13"/>
      <c r="L76" s="13"/>
      <c r="M76" s="13"/>
      <c r="N76" s="19"/>
      <c r="O76" s="19"/>
      <c r="P76" s="19"/>
      <c r="Q76" s="19"/>
      <c r="R76" s="19"/>
      <c r="S76" s="19"/>
      <c r="T76" s="19"/>
      <c r="U76" s="19"/>
    </row>
    <row r="77" spans="1:21" x14ac:dyDescent="0.25">
      <c r="A77" s="13"/>
      <c r="B77" s="13"/>
      <c r="C77" s="24"/>
      <c r="D77" s="13"/>
      <c r="E77" s="13"/>
      <c r="F77" s="13"/>
      <c r="G77" s="13"/>
      <c r="H77" s="13"/>
      <c r="I77" s="13"/>
      <c r="J77" s="13"/>
      <c r="K77" s="13"/>
      <c r="L77" s="13"/>
      <c r="M77" s="13"/>
      <c r="N77" s="19"/>
      <c r="O77" s="19"/>
      <c r="P77" s="19"/>
      <c r="Q77" s="19"/>
      <c r="R77" s="19"/>
      <c r="S77" s="19"/>
      <c r="T77" s="19"/>
      <c r="U77" s="19"/>
    </row>
    <row r="78" spans="1:21" x14ac:dyDescent="0.25">
      <c r="A78" s="13"/>
      <c r="B78" s="13"/>
      <c r="C78" s="24"/>
      <c r="D78" s="13"/>
      <c r="E78" s="13"/>
      <c r="F78" s="13"/>
      <c r="G78" s="13"/>
      <c r="H78" s="13"/>
      <c r="I78" s="13"/>
      <c r="J78" s="13"/>
      <c r="K78" s="13"/>
      <c r="L78" s="13"/>
      <c r="M78" s="13"/>
      <c r="N78" s="19"/>
      <c r="O78" s="19"/>
      <c r="P78" s="19"/>
      <c r="Q78" s="19"/>
      <c r="R78" s="19"/>
      <c r="S78" s="19"/>
      <c r="T78" s="19"/>
      <c r="U78" s="19"/>
    </row>
    <row r="79" spans="1:21" x14ac:dyDescent="0.25">
      <c r="A79" s="13"/>
      <c r="B79" s="13"/>
      <c r="C79" s="24"/>
      <c r="D79" s="13"/>
      <c r="E79" s="13"/>
      <c r="F79" s="13"/>
      <c r="G79" s="13"/>
      <c r="H79" s="13"/>
      <c r="I79" s="13"/>
      <c r="J79" s="13"/>
      <c r="K79" s="13"/>
      <c r="L79" s="13"/>
      <c r="M79" s="13"/>
      <c r="N79" s="19"/>
      <c r="O79" s="19"/>
      <c r="P79" s="19"/>
      <c r="Q79" s="19"/>
      <c r="R79" s="19"/>
      <c r="S79" s="19"/>
      <c r="T79" s="19"/>
      <c r="U79" s="19"/>
    </row>
    <row r="80" spans="1:21" x14ac:dyDescent="0.25">
      <c r="A80" s="13"/>
      <c r="B80" s="13"/>
      <c r="C80" s="24"/>
      <c r="D80" s="13"/>
      <c r="E80" s="13"/>
      <c r="F80" s="13"/>
      <c r="G80" s="13"/>
      <c r="H80" s="13"/>
      <c r="I80" s="13"/>
      <c r="J80" s="13"/>
      <c r="K80" s="13"/>
      <c r="L80" s="13"/>
      <c r="M80" s="13"/>
      <c r="N80" s="19"/>
      <c r="O80" s="19"/>
      <c r="P80" s="19"/>
      <c r="Q80" s="19"/>
      <c r="R80" s="19"/>
      <c r="S80" s="19"/>
      <c r="T80" s="19"/>
      <c r="U80" s="19"/>
    </row>
    <row r="81" spans="1:21" x14ac:dyDescent="0.25">
      <c r="A81" s="13"/>
      <c r="B81" s="13"/>
      <c r="C81" s="24"/>
      <c r="D81" s="13"/>
      <c r="E81" s="13"/>
      <c r="F81" s="13"/>
      <c r="G81" s="13"/>
      <c r="H81" s="13"/>
      <c r="I81" s="13"/>
      <c r="J81" s="13"/>
      <c r="K81" s="13"/>
      <c r="L81" s="13"/>
      <c r="M81" s="13"/>
      <c r="N81" s="19"/>
      <c r="O81" s="19"/>
      <c r="P81" s="19"/>
      <c r="Q81" s="19"/>
      <c r="R81" s="19"/>
      <c r="S81" s="19"/>
      <c r="T81" s="19"/>
      <c r="U81" s="19"/>
    </row>
    <row r="82" spans="1:21" x14ac:dyDescent="0.25">
      <c r="A82" s="13"/>
      <c r="B82" s="13"/>
      <c r="C82" s="24"/>
      <c r="D82" s="13"/>
      <c r="E82" s="13"/>
      <c r="F82" s="13"/>
      <c r="G82" s="13"/>
      <c r="H82" s="13"/>
      <c r="I82" s="13"/>
      <c r="J82" s="13"/>
      <c r="K82" s="13"/>
      <c r="L82" s="13"/>
      <c r="M82" s="13"/>
      <c r="N82" s="19"/>
      <c r="O82" s="19"/>
      <c r="P82" s="19"/>
      <c r="Q82" s="19"/>
      <c r="R82" s="19"/>
      <c r="S82" s="19"/>
      <c r="T82" s="19"/>
      <c r="U82" s="19"/>
    </row>
    <row r="83" spans="1:21" x14ac:dyDescent="0.25">
      <c r="A83" s="13"/>
      <c r="B83" s="13"/>
      <c r="C83" s="24"/>
      <c r="D83" s="13"/>
      <c r="E83" s="13"/>
      <c r="F83" s="13"/>
      <c r="G83" s="13"/>
      <c r="H83" s="13"/>
      <c r="I83" s="13"/>
      <c r="J83" s="13"/>
      <c r="K83" s="13"/>
      <c r="L83" s="13"/>
      <c r="M83" s="13"/>
      <c r="N83" s="19"/>
      <c r="O83" s="19"/>
      <c r="P83" s="19"/>
      <c r="Q83" s="19"/>
      <c r="R83" s="19"/>
      <c r="S83" s="19"/>
      <c r="T83" s="19"/>
      <c r="U83" s="19"/>
    </row>
    <row r="84" spans="1:21" x14ac:dyDescent="0.25">
      <c r="A84" s="13"/>
      <c r="B84" s="13"/>
      <c r="C84" s="24"/>
      <c r="D84" s="13"/>
      <c r="E84" s="13"/>
      <c r="F84" s="13"/>
      <c r="G84" s="13"/>
      <c r="H84" s="13"/>
      <c r="I84" s="13"/>
      <c r="J84" s="13"/>
      <c r="K84" s="13"/>
      <c r="L84" s="13"/>
      <c r="M84" s="13"/>
      <c r="N84" s="19"/>
      <c r="O84" s="19"/>
      <c r="P84" s="19"/>
      <c r="Q84" s="19"/>
      <c r="R84" s="19"/>
      <c r="S84" s="19"/>
      <c r="T84" s="19"/>
      <c r="U84" s="19"/>
    </row>
    <row r="85" spans="1:21" x14ac:dyDescent="0.25">
      <c r="A85" s="13"/>
      <c r="B85" s="13"/>
      <c r="C85" s="24"/>
      <c r="D85" s="13"/>
      <c r="E85" s="13"/>
      <c r="F85" s="13"/>
      <c r="G85" s="13"/>
      <c r="H85" s="13"/>
      <c r="I85" s="13"/>
      <c r="J85" s="13"/>
      <c r="K85" s="13"/>
      <c r="L85" s="13"/>
      <c r="M85" s="13"/>
      <c r="N85" s="19"/>
      <c r="O85" s="19"/>
      <c r="P85" s="19"/>
      <c r="Q85" s="19"/>
      <c r="R85" s="19"/>
      <c r="S85" s="19"/>
      <c r="T85" s="19"/>
      <c r="U85" s="19"/>
    </row>
    <row r="86" spans="1:21" x14ac:dyDescent="0.25">
      <c r="A86" s="13"/>
      <c r="B86" s="13"/>
      <c r="C86" s="24"/>
      <c r="D86" s="13"/>
      <c r="E86" s="13"/>
      <c r="F86" s="13"/>
      <c r="G86" s="13"/>
      <c r="H86" s="13"/>
      <c r="I86" s="13"/>
      <c r="J86" s="13"/>
      <c r="K86" s="13"/>
      <c r="L86" s="13"/>
      <c r="M86" s="13"/>
      <c r="N86" s="19"/>
      <c r="O86" s="19"/>
      <c r="P86" s="19"/>
      <c r="Q86" s="19"/>
      <c r="R86" s="19"/>
      <c r="S86" s="19"/>
      <c r="T86" s="19"/>
      <c r="U86" s="19"/>
    </row>
    <row r="87" spans="1:21" x14ac:dyDescent="0.25">
      <c r="A87" s="13"/>
      <c r="B87" s="13"/>
      <c r="C87" s="24"/>
      <c r="D87" s="13"/>
      <c r="E87" s="13"/>
      <c r="F87" s="13"/>
      <c r="G87" s="13"/>
      <c r="H87" s="13"/>
      <c r="I87" s="13"/>
      <c r="J87" s="13"/>
      <c r="K87" s="13"/>
      <c r="L87" s="13"/>
      <c r="M87" s="13"/>
      <c r="N87" s="19"/>
      <c r="O87" s="19"/>
      <c r="P87" s="19"/>
      <c r="Q87" s="19"/>
      <c r="R87" s="19"/>
      <c r="S87" s="19"/>
      <c r="T87" s="19"/>
      <c r="U87" s="19"/>
    </row>
    <row r="88" spans="1:21" x14ac:dyDescent="0.25">
      <c r="A88" s="13"/>
      <c r="B88" s="13"/>
      <c r="C88" s="24"/>
      <c r="D88" s="13"/>
      <c r="E88" s="13"/>
      <c r="F88" s="13"/>
      <c r="G88" s="13"/>
      <c r="H88" s="13"/>
      <c r="I88" s="13"/>
      <c r="J88" s="13"/>
      <c r="K88" s="13"/>
      <c r="L88" s="13"/>
      <c r="M88" s="13"/>
      <c r="N88" s="19"/>
      <c r="O88" s="19"/>
      <c r="P88" s="19"/>
      <c r="Q88" s="19"/>
      <c r="R88" s="19"/>
      <c r="S88" s="19"/>
      <c r="T88" s="19"/>
      <c r="U88" s="19"/>
    </row>
    <row r="89" spans="1:21" x14ac:dyDescent="0.25">
      <c r="A89" s="13"/>
      <c r="B89" s="13"/>
      <c r="C89" s="24"/>
      <c r="D89" s="13"/>
      <c r="E89" s="13"/>
      <c r="F89" s="13"/>
      <c r="G89" s="13"/>
      <c r="H89" s="13"/>
      <c r="I89" s="13"/>
      <c r="J89" s="13"/>
      <c r="K89" s="13"/>
      <c r="L89" s="13"/>
      <c r="M89" s="13"/>
      <c r="N89" s="19"/>
      <c r="O89" s="19"/>
      <c r="P89" s="19"/>
      <c r="Q89" s="19"/>
      <c r="R89" s="19"/>
      <c r="S89" s="19"/>
      <c r="T89" s="19"/>
      <c r="U89" s="19"/>
    </row>
    <row r="90" spans="1:21" x14ac:dyDescent="0.25">
      <c r="C90" s="24"/>
      <c r="D90" s="13"/>
      <c r="E90" s="13"/>
      <c r="F90" s="13"/>
      <c r="G90" s="13"/>
      <c r="H90" s="13"/>
      <c r="I90" s="13"/>
      <c r="J90" s="13"/>
      <c r="K90" s="13"/>
      <c r="L90" s="13"/>
      <c r="M90" s="13"/>
      <c r="N90" s="19"/>
    </row>
    <row r="91" spans="1:21" x14ac:dyDescent="0.25">
      <c r="C91" s="24"/>
      <c r="D91" s="13"/>
      <c r="E91" s="13"/>
      <c r="F91" s="13"/>
      <c r="G91" s="13"/>
      <c r="H91" s="13"/>
      <c r="I91" s="13"/>
      <c r="J91" s="13"/>
      <c r="K91" s="13"/>
      <c r="L91" s="13"/>
      <c r="M91" s="13"/>
      <c r="N91" s="19"/>
    </row>
    <row r="92" spans="1:21" x14ac:dyDescent="0.25">
      <c r="C92" s="24"/>
      <c r="D92" s="13"/>
      <c r="E92" s="13"/>
      <c r="F92" s="13"/>
      <c r="G92" s="13"/>
      <c r="H92" s="13"/>
      <c r="I92" s="13"/>
      <c r="J92" s="13"/>
      <c r="K92" s="13"/>
      <c r="L92" s="13"/>
      <c r="M92" s="13"/>
      <c r="N92" s="19"/>
    </row>
    <row r="93" spans="1:21" x14ac:dyDescent="0.25">
      <c r="C93" s="24"/>
      <c r="D93" s="13"/>
      <c r="E93" s="13"/>
      <c r="F93" s="13"/>
      <c r="G93" s="13"/>
      <c r="H93" s="13"/>
      <c r="I93" s="13"/>
      <c r="J93" s="13"/>
      <c r="K93" s="13"/>
      <c r="L93" s="13"/>
      <c r="M93" s="13"/>
      <c r="N93" s="19"/>
    </row>
  </sheetData>
  <mergeCells count="50">
    <mergeCell ref="T6:U6"/>
    <mergeCell ref="A1:B4"/>
    <mergeCell ref="C1:U1"/>
    <mergeCell ref="C2:U2"/>
    <mergeCell ref="D3:U3"/>
    <mergeCell ref="D4:U4"/>
    <mergeCell ref="C6:C7"/>
    <mergeCell ref="D6:E6"/>
    <mergeCell ref="F6:S6"/>
    <mergeCell ref="A6:A7"/>
    <mergeCell ref="B6:B7"/>
    <mergeCell ref="C10:C11"/>
    <mergeCell ref="D10:D11"/>
    <mergeCell ref="C12:C13"/>
    <mergeCell ref="U8:U9"/>
    <mergeCell ref="U16:U17"/>
    <mergeCell ref="E10:E11"/>
    <mergeCell ref="C8:C9"/>
    <mergeCell ref="D8:D9"/>
    <mergeCell ref="E8:E9"/>
    <mergeCell ref="T12:T15"/>
    <mergeCell ref="C16:C17"/>
    <mergeCell ref="D16:D17"/>
    <mergeCell ref="D14:D15"/>
    <mergeCell ref="D12:D13"/>
    <mergeCell ref="C14:C15"/>
    <mergeCell ref="U10:U11"/>
    <mergeCell ref="U12:U13"/>
    <mergeCell ref="U14:U15"/>
    <mergeCell ref="A20:S20"/>
    <mergeCell ref="U18:U19"/>
    <mergeCell ref="C18:C19"/>
    <mergeCell ref="D18:D19"/>
    <mergeCell ref="A18:A19"/>
    <mergeCell ref="B18:B19"/>
    <mergeCell ref="T18:T19"/>
    <mergeCell ref="A8:A11"/>
    <mergeCell ref="A12:A17"/>
    <mergeCell ref="B8:B11"/>
    <mergeCell ref="T8:T11"/>
    <mergeCell ref="B16:B17"/>
    <mergeCell ref="T16:T17"/>
    <mergeCell ref="B12:B15"/>
    <mergeCell ref="V16:V17"/>
    <mergeCell ref="V18:V19"/>
    <mergeCell ref="V6:V7"/>
    <mergeCell ref="V8:V9"/>
    <mergeCell ref="V10:V11"/>
    <mergeCell ref="V12:V13"/>
    <mergeCell ref="V14:V15"/>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07A4-B378-4C3B-87D4-A6081C8800FB}">
  <dimension ref="A1:AK1600"/>
  <sheetViews>
    <sheetView tabSelected="1" zoomScale="64" zoomScaleNormal="64" workbookViewId="0">
      <selection activeCell="G14" sqref="G14"/>
    </sheetView>
  </sheetViews>
  <sheetFormatPr baseColWidth="10" defaultRowHeight="15" x14ac:dyDescent="0.25"/>
  <cols>
    <col min="5" max="5" width="24.85546875" bestFit="1" customWidth="1"/>
    <col min="6" max="6" width="20" bestFit="1" customWidth="1"/>
    <col min="7" max="10" width="19.140625" bestFit="1" customWidth="1"/>
    <col min="11" max="11" width="20.42578125" bestFit="1" customWidth="1"/>
    <col min="12" max="12" width="20" bestFit="1" customWidth="1"/>
    <col min="13" max="13" width="20.42578125" bestFit="1" customWidth="1"/>
  </cols>
  <sheetData>
    <row r="1" spans="1:37" x14ac:dyDescent="0.25">
      <c r="A1" s="443"/>
      <c r="B1" s="444"/>
      <c r="C1" s="444"/>
      <c r="D1" s="444"/>
      <c r="E1" s="449" t="s">
        <v>0</v>
      </c>
      <c r="F1" s="449"/>
      <c r="G1" s="449"/>
      <c r="H1" s="449"/>
      <c r="I1" s="449"/>
      <c r="J1" s="449"/>
      <c r="K1" s="449"/>
      <c r="L1" s="449"/>
      <c r="M1" s="449"/>
      <c r="N1" s="449"/>
      <c r="O1" s="449"/>
      <c r="P1" s="449"/>
      <c r="Q1" s="449"/>
      <c r="R1" s="449"/>
      <c r="S1" s="449"/>
      <c r="T1" s="449"/>
      <c r="U1" s="449"/>
      <c r="V1" s="449"/>
      <c r="W1" s="449"/>
      <c r="X1" s="449"/>
      <c r="Y1" s="450"/>
      <c r="AA1" s="51"/>
      <c r="AB1" s="51"/>
      <c r="AC1" s="51"/>
      <c r="AD1" s="51"/>
      <c r="AE1" s="51"/>
      <c r="AF1" s="51"/>
      <c r="AG1" s="51"/>
      <c r="AH1" s="51"/>
      <c r="AI1" s="51"/>
      <c r="AJ1" s="50"/>
      <c r="AK1" s="50"/>
    </row>
    <row r="2" spans="1:37" x14ac:dyDescent="0.25">
      <c r="A2" s="445"/>
      <c r="B2" s="446"/>
      <c r="C2" s="446"/>
      <c r="D2" s="446"/>
      <c r="E2" s="451" t="s">
        <v>115</v>
      </c>
      <c r="F2" s="451"/>
      <c r="G2" s="451"/>
      <c r="H2" s="451"/>
      <c r="I2" s="451"/>
      <c r="J2" s="451"/>
      <c r="K2" s="451"/>
      <c r="L2" s="451"/>
      <c r="M2" s="451"/>
      <c r="N2" s="451"/>
      <c r="O2" s="451"/>
      <c r="P2" s="451"/>
      <c r="Q2" s="451"/>
      <c r="R2" s="451"/>
      <c r="S2" s="451"/>
      <c r="T2" s="451"/>
      <c r="U2" s="451"/>
      <c r="V2" s="451"/>
      <c r="W2" s="451"/>
      <c r="X2" s="451"/>
      <c r="Y2" s="452"/>
      <c r="AA2" s="51"/>
      <c r="AB2" s="51"/>
      <c r="AC2" s="51"/>
      <c r="AD2" s="51"/>
      <c r="AE2" s="51"/>
      <c r="AF2" s="51"/>
      <c r="AG2" s="51"/>
      <c r="AH2" s="51"/>
      <c r="AI2" s="51"/>
      <c r="AJ2" s="50"/>
      <c r="AK2" s="50"/>
    </row>
    <row r="3" spans="1:37" x14ac:dyDescent="0.25">
      <c r="A3" s="445"/>
      <c r="B3" s="446"/>
      <c r="C3" s="446"/>
      <c r="D3" s="446"/>
      <c r="E3" s="453" t="s">
        <v>34</v>
      </c>
      <c r="F3" s="453"/>
      <c r="G3" s="451" t="s">
        <v>170</v>
      </c>
      <c r="H3" s="451"/>
      <c r="I3" s="451"/>
      <c r="J3" s="451"/>
      <c r="K3" s="451"/>
      <c r="L3" s="451"/>
      <c r="M3" s="451"/>
      <c r="N3" s="451"/>
      <c r="O3" s="451"/>
      <c r="P3" s="451"/>
      <c r="Q3" s="451"/>
      <c r="R3" s="453"/>
      <c r="S3" s="453"/>
      <c r="T3" s="453"/>
      <c r="U3" s="453"/>
      <c r="V3" s="453"/>
      <c r="W3" s="453"/>
      <c r="X3" s="453"/>
      <c r="Y3" s="454"/>
      <c r="Z3" s="51"/>
      <c r="AA3" s="51"/>
      <c r="AB3" s="51"/>
      <c r="AC3" s="50"/>
      <c r="AD3" s="50"/>
    </row>
    <row r="4" spans="1:37" ht="15.75" thickBot="1" x14ac:dyDescent="0.3">
      <c r="A4" s="447"/>
      <c r="B4" s="448"/>
      <c r="C4" s="448"/>
      <c r="D4" s="448"/>
      <c r="E4" s="455" t="s">
        <v>35</v>
      </c>
      <c r="F4" s="455"/>
      <c r="G4" s="456">
        <v>2018</v>
      </c>
      <c r="H4" s="456"/>
      <c r="I4" s="456"/>
      <c r="J4" s="456"/>
      <c r="K4" s="456"/>
      <c r="L4" s="456"/>
      <c r="M4" s="456"/>
      <c r="N4" s="456"/>
      <c r="O4" s="456"/>
      <c r="P4" s="456"/>
      <c r="Q4" s="456"/>
      <c r="R4" s="455"/>
      <c r="S4" s="455"/>
      <c r="T4" s="455"/>
      <c r="U4" s="455"/>
      <c r="V4" s="455"/>
      <c r="W4" s="455"/>
      <c r="X4" s="455"/>
      <c r="Y4" s="457"/>
      <c r="Z4" s="51"/>
      <c r="AA4" s="51"/>
      <c r="AB4" s="51"/>
      <c r="AC4" s="50"/>
      <c r="AD4" s="50"/>
    </row>
    <row r="5" spans="1:37" x14ac:dyDescent="0.25">
      <c r="A5" s="408" t="s">
        <v>42</v>
      </c>
      <c r="B5" s="409" t="s">
        <v>43</v>
      </c>
      <c r="C5" s="409" t="s">
        <v>114</v>
      </c>
      <c r="D5" s="409" t="s">
        <v>44</v>
      </c>
      <c r="E5" s="409" t="s">
        <v>45</v>
      </c>
      <c r="F5" s="441" t="s">
        <v>113</v>
      </c>
      <c r="G5" s="442"/>
      <c r="H5" s="442"/>
      <c r="I5" s="442"/>
      <c r="J5" s="409" t="s">
        <v>168</v>
      </c>
      <c r="K5" s="409"/>
      <c r="L5" s="409"/>
      <c r="M5" s="409"/>
      <c r="N5" s="409" t="s">
        <v>46</v>
      </c>
      <c r="O5" s="409"/>
      <c r="P5" s="409"/>
      <c r="Q5" s="409"/>
      <c r="R5" s="409"/>
      <c r="S5" s="409" t="s">
        <v>52</v>
      </c>
      <c r="T5" s="409"/>
      <c r="U5" s="409"/>
      <c r="V5" s="409"/>
      <c r="W5" s="409"/>
      <c r="X5" s="409"/>
      <c r="Y5" s="458"/>
      <c r="Z5" s="51"/>
      <c r="AA5" s="51"/>
      <c r="AB5" s="51"/>
      <c r="AC5" s="51"/>
      <c r="AD5" s="51"/>
      <c r="AE5" s="50"/>
      <c r="AF5" s="50"/>
    </row>
    <row r="6" spans="1:37" ht="45.75" thickBot="1" x14ac:dyDescent="0.3">
      <c r="A6" s="412" t="s">
        <v>36</v>
      </c>
      <c r="B6" s="413"/>
      <c r="C6" s="413"/>
      <c r="D6" s="413"/>
      <c r="E6" s="413"/>
      <c r="F6" s="220" t="s">
        <v>112</v>
      </c>
      <c r="G6" s="220" t="s">
        <v>111</v>
      </c>
      <c r="H6" s="220" t="s">
        <v>110</v>
      </c>
      <c r="I6" s="220" t="s">
        <v>109</v>
      </c>
      <c r="J6" s="220" t="s">
        <v>112</v>
      </c>
      <c r="K6" s="220" t="s">
        <v>111</v>
      </c>
      <c r="L6" s="220" t="s">
        <v>110</v>
      </c>
      <c r="M6" s="220" t="s">
        <v>109</v>
      </c>
      <c r="N6" s="220" t="s">
        <v>47</v>
      </c>
      <c r="O6" s="220" t="s">
        <v>48</v>
      </c>
      <c r="P6" s="220" t="s">
        <v>49</v>
      </c>
      <c r="Q6" s="220" t="s">
        <v>50</v>
      </c>
      <c r="R6" s="220" t="s">
        <v>51</v>
      </c>
      <c r="S6" s="220" t="s">
        <v>53</v>
      </c>
      <c r="T6" s="220" t="s">
        <v>54</v>
      </c>
      <c r="U6" s="220" t="s">
        <v>108</v>
      </c>
      <c r="V6" s="220" t="s">
        <v>55</v>
      </c>
      <c r="W6" s="220" t="s">
        <v>56</v>
      </c>
      <c r="X6" s="66" t="s">
        <v>57</v>
      </c>
      <c r="Y6" s="65" t="s">
        <v>58</v>
      </c>
      <c r="Z6" s="51"/>
      <c r="AA6" s="51"/>
      <c r="AB6" s="51"/>
      <c r="AC6" s="51"/>
      <c r="AD6" s="51"/>
      <c r="AE6" s="50"/>
      <c r="AF6" s="50"/>
    </row>
    <row r="7" spans="1:37" ht="24" x14ac:dyDescent="0.25">
      <c r="A7" s="440">
        <v>1</v>
      </c>
      <c r="B7" s="424" t="s">
        <v>150</v>
      </c>
      <c r="C7" s="427" t="s">
        <v>154</v>
      </c>
      <c r="D7" s="64" t="s">
        <v>37</v>
      </c>
      <c r="E7" s="103">
        <v>0.3</v>
      </c>
      <c r="F7" s="164">
        <v>0.1</v>
      </c>
      <c r="G7" s="164">
        <v>0.1</v>
      </c>
      <c r="H7" s="164">
        <v>0.1</v>
      </c>
      <c r="I7" s="164">
        <v>0.1</v>
      </c>
      <c r="J7" s="164">
        <v>2.5000000000000001E-2</v>
      </c>
      <c r="K7" s="164">
        <v>5.7500000000000002E-2</v>
      </c>
      <c r="L7" s="164">
        <v>0.09</v>
      </c>
      <c r="M7" s="164">
        <v>0.1</v>
      </c>
      <c r="N7" s="502" t="s">
        <v>107</v>
      </c>
      <c r="O7" s="439" t="s">
        <v>149</v>
      </c>
      <c r="P7" s="439" t="s">
        <v>149</v>
      </c>
      <c r="Q7" s="439" t="s">
        <v>149</v>
      </c>
      <c r="R7" s="439" t="s">
        <v>155</v>
      </c>
      <c r="S7" s="433" t="s">
        <v>172</v>
      </c>
      <c r="T7" s="433" t="s">
        <v>172</v>
      </c>
      <c r="U7" s="433" t="s">
        <v>172</v>
      </c>
      <c r="V7" s="319" t="s">
        <v>156</v>
      </c>
      <c r="W7" s="319" t="s">
        <v>156</v>
      </c>
      <c r="X7" s="319" t="s">
        <v>157</v>
      </c>
      <c r="Y7" s="503">
        <v>8181047</v>
      </c>
    </row>
    <row r="8" spans="1:37" ht="24" x14ac:dyDescent="0.25">
      <c r="A8" s="423"/>
      <c r="B8" s="425"/>
      <c r="C8" s="428"/>
      <c r="D8" s="62" t="s">
        <v>38</v>
      </c>
      <c r="E8" s="103">
        <v>6094115937</v>
      </c>
      <c r="F8" s="104">
        <v>1294863000</v>
      </c>
      <c r="G8" s="104">
        <v>1315936833</v>
      </c>
      <c r="H8" s="104">
        <v>1189181333</v>
      </c>
      <c r="I8" s="104">
        <v>1174335056</v>
      </c>
      <c r="J8" s="104">
        <v>611152000</v>
      </c>
      <c r="K8" s="104">
        <v>877012042</v>
      </c>
      <c r="L8" s="104">
        <v>1036043242</v>
      </c>
      <c r="M8" s="104">
        <v>1173330005</v>
      </c>
      <c r="N8" s="504"/>
      <c r="O8" s="431"/>
      <c r="P8" s="431"/>
      <c r="Q8" s="431"/>
      <c r="R8" s="431"/>
      <c r="S8" s="434"/>
      <c r="T8" s="434"/>
      <c r="U8" s="434"/>
      <c r="V8" s="306"/>
      <c r="W8" s="306"/>
      <c r="X8" s="306"/>
      <c r="Y8" s="505"/>
    </row>
    <row r="9" spans="1:37" ht="24" x14ac:dyDescent="0.25">
      <c r="A9" s="423"/>
      <c r="B9" s="425"/>
      <c r="C9" s="428"/>
      <c r="D9" s="62" t="s">
        <v>39</v>
      </c>
      <c r="E9" s="103">
        <v>0</v>
      </c>
      <c r="F9" s="104">
        <v>0</v>
      </c>
      <c r="G9" s="105">
        <v>0</v>
      </c>
      <c r="H9" s="219">
        <v>0</v>
      </c>
      <c r="I9" s="219"/>
      <c r="J9" s="219">
        <v>0</v>
      </c>
      <c r="K9" s="219">
        <v>0</v>
      </c>
      <c r="L9" s="219">
        <v>0</v>
      </c>
      <c r="M9" s="219">
        <v>0</v>
      </c>
      <c r="N9" s="504"/>
      <c r="O9" s="431"/>
      <c r="P9" s="431"/>
      <c r="Q9" s="431"/>
      <c r="R9" s="431"/>
      <c r="S9" s="434"/>
      <c r="T9" s="434"/>
      <c r="U9" s="434"/>
      <c r="V9" s="306"/>
      <c r="W9" s="306"/>
      <c r="X9" s="306"/>
      <c r="Y9" s="505"/>
    </row>
    <row r="10" spans="1:37" ht="36.75" thickBot="1" x14ac:dyDescent="0.3">
      <c r="A10" s="423"/>
      <c r="B10" s="426"/>
      <c r="C10" s="429"/>
      <c r="D10" s="61" t="s">
        <v>40</v>
      </c>
      <c r="E10" s="103">
        <v>1207535370</v>
      </c>
      <c r="F10" s="206">
        <v>646151292</v>
      </c>
      <c r="G10" s="206">
        <v>646151292</v>
      </c>
      <c r="H10" s="206">
        <v>646151292</v>
      </c>
      <c r="I10" s="206">
        <v>646151292</v>
      </c>
      <c r="J10" s="206">
        <v>189411082</v>
      </c>
      <c r="K10" s="206">
        <v>334761628</v>
      </c>
      <c r="L10" s="206">
        <v>602210544</v>
      </c>
      <c r="M10" s="206">
        <v>646151292</v>
      </c>
      <c r="N10" s="506"/>
      <c r="O10" s="432"/>
      <c r="P10" s="432"/>
      <c r="Q10" s="432"/>
      <c r="R10" s="432"/>
      <c r="S10" s="435"/>
      <c r="T10" s="435"/>
      <c r="U10" s="435"/>
      <c r="V10" s="307"/>
      <c r="W10" s="307"/>
      <c r="X10" s="307"/>
      <c r="Y10" s="507"/>
    </row>
    <row r="11" spans="1:37" ht="24" x14ac:dyDescent="0.25">
      <c r="A11" s="423">
        <v>2</v>
      </c>
      <c r="B11" s="424" t="s">
        <v>144</v>
      </c>
      <c r="C11" s="427" t="s">
        <v>154</v>
      </c>
      <c r="D11" s="63" t="s">
        <v>37</v>
      </c>
      <c r="E11" s="173">
        <v>0.5</v>
      </c>
      <c r="F11" s="164">
        <v>0.28000000000000003</v>
      </c>
      <c r="G11" s="104">
        <v>0.28000000000000003</v>
      </c>
      <c r="H11" s="104">
        <v>0.28000000000000003</v>
      </c>
      <c r="I11" s="104">
        <v>0.28000000000000003</v>
      </c>
      <c r="J11" s="172">
        <v>8.4000000000000005E-2</v>
      </c>
      <c r="K11" s="172">
        <v>0.26</v>
      </c>
      <c r="L11" s="172">
        <v>0.26500000000000001</v>
      </c>
      <c r="M11" s="172">
        <v>0.26500000000000001</v>
      </c>
      <c r="N11" s="502" t="s">
        <v>107</v>
      </c>
      <c r="O11" s="430" t="s">
        <v>149</v>
      </c>
      <c r="P11" s="430" t="s">
        <v>149</v>
      </c>
      <c r="Q11" s="430" t="s">
        <v>149</v>
      </c>
      <c r="R11" s="430" t="s">
        <v>155</v>
      </c>
      <c r="S11" s="433" t="s">
        <v>172</v>
      </c>
      <c r="T11" s="433" t="s">
        <v>172</v>
      </c>
      <c r="U11" s="433" t="s">
        <v>172</v>
      </c>
      <c r="V11" s="319" t="s">
        <v>156</v>
      </c>
      <c r="W11" s="319" t="s">
        <v>156</v>
      </c>
      <c r="X11" s="319" t="s">
        <v>157</v>
      </c>
      <c r="Y11" s="503">
        <v>8181047</v>
      </c>
    </row>
    <row r="12" spans="1:37" ht="24" x14ac:dyDescent="0.25">
      <c r="A12" s="423"/>
      <c r="B12" s="425"/>
      <c r="C12" s="428"/>
      <c r="D12" s="62" t="s">
        <v>38</v>
      </c>
      <c r="E12" s="508">
        <v>4053845215</v>
      </c>
      <c r="F12" s="104">
        <v>899618000</v>
      </c>
      <c r="G12" s="104">
        <v>878544166.99666667</v>
      </c>
      <c r="H12" s="104">
        <v>867910866.9666667</v>
      </c>
      <c r="I12" s="104">
        <v>864810466</v>
      </c>
      <c r="J12" s="104">
        <v>197188032</v>
      </c>
      <c r="K12" s="104">
        <v>160007766</v>
      </c>
      <c r="L12" s="104">
        <v>250441766</v>
      </c>
      <c r="M12" s="104">
        <v>294809766</v>
      </c>
      <c r="N12" s="504"/>
      <c r="O12" s="431"/>
      <c r="P12" s="431"/>
      <c r="Q12" s="431"/>
      <c r="R12" s="431"/>
      <c r="S12" s="434"/>
      <c r="T12" s="434"/>
      <c r="U12" s="434"/>
      <c r="V12" s="306"/>
      <c r="W12" s="306"/>
      <c r="X12" s="306"/>
      <c r="Y12" s="505"/>
    </row>
    <row r="13" spans="1:37" ht="24" x14ac:dyDescent="0.25">
      <c r="A13" s="423"/>
      <c r="B13" s="425"/>
      <c r="C13" s="428"/>
      <c r="D13" s="62" t="s">
        <v>39</v>
      </c>
      <c r="E13" s="103">
        <v>0</v>
      </c>
      <c r="F13" s="110">
        <v>0</v>
      </c>
      <c r="G13" s="110">
        <v>0</v>
      </c>
      <c r="H13" s="104">
        <v>0</v>
      </c>
      <c r="I13" s="104"/>
      <c r="J13" s="104">
        <v>0</v>
      </c>
      <c r="K13" s="104">
        <v>0</v>
      </c>
      <c r="L13" s="104">
        <v>0</v>
      </c>
      <c r="M13" s="104">
        <v>0</v>
      </c>
      <c r="N13" s="504"/>
      <c r="O13" s="431"/>
      <c r="P13" s="431"/>
      <c r="Q13" s="431"/>
      <c r="R13" s="431"/>
      <c r="S13" s="434"/>
      <c r="T13" s="434"/>
      <c r="U13" s="434"/>
      <c r="V13" s="306"/>
      <c r="W13" s="306"/>
      <c r="X13" s="306"/>
      <c r="Y13" s="505"/>
    </row>
    <row r="14" spans="1:37" ht="36.75" thickBot="1" x14ac:dyDescent="0.3">
      <c r="A14" s="423"/>
      <c r="B14" s="426"/>
      <c r="C14" s="429"/>
      <c r="D14" s="174" t="s">
        <v>40</v>
      </c>
      <c r="E14" s="219">
        <v>1459584095</v>
      </c>
      <c r="F14" s="175">
        <v>192550033</v>
      </c>
      <c r="G14" s="111">
        <v>192550033</v>
      </c>
      <c r="H14" s="111">
        <v>192550033</v>
      </c>
      <c r="I14" s="111">
        <v>192550033</v>
      </c>
      <c r="J14" s="111">
        <v>22050033</v>
      </c>
      <c r="K14" s="111">
        <v>192550033</v>
      </c>
      <c r="L14" s="111">
        <v>192550033</v>
      </c>
      <c r="M14" s="111">
        <v>192550033</v>
      </c>
      <c r="N14" s="506"/>
      <c r="O14" s="432"/>
      <c r="P14" s="432"/>
      <c r="Q14" s="432"/>
      <c r="R14" s="432"/>
      <c r="S14" s="435"/>
      <c r="T14" s="435"/>
      <c r="U14" s="435"/>
      <c r="V14" s="307"/>
      <c r="W14" s="307"/>
      <c r="X14" s="307"/>
      <c r="Y14" s="507"/>
    </row>
    <row r="15" spans="1:37" ht="24" x14ac:dyDescent="0.25">
      <c r="A15" s="509">
        <v>3</v>
      </c>
      <c r="B15" s="436" t="s">
        <v>146</v>
      </c>
      <c r="C15" s="427" t="s">
        <v>154</v>
      </c>
      <c r="D15" s="63" t="s">
        <v>37</v>
      </c>
      <c r="E15" s="164">
        <v>1.0000000000000002</v>
      </c>
      <c r="F15" s="164">
        <v>0.28000000000000003</v>
      </c>
      <c r="G15" s="164">
        <v>0.28000000000000003</v>
      </c>
      <c r="H15" s="164">
        <v>0.28000000000000003</v>
      </c>
      <c r="I15" s="164">
        <v>0.28000000000000003</v>
      </c>
      <c r="J15" s="165">
        <v>7.0000000000000007E-2</v>
      </c>
      <c r="K15" s="165">
        <v>0.14000000000000001</v>
      </c>
      <c r="L15" s="165">
        <v>0.21</v>
      </c>
      <c r="M15" s="166">
        <v>0.21</v>
      </c>
      <c r="N15" s="502" t="s">
        <v>107</v>
      </c>
      <c r="O15" s="430" t="s">
        <v>149</v>
      </c>
      <c r="P15" s="430" t="s">
        <v>149</v>
      </c>
      <c r="Q15" s="430" t="s">
        <v>149</v>
      </c>
      <c r="R15" s="430" t="s">
        <v>155</v>
      </c>
      <c r="S15" s="433" t="s">
        <v>172</v>
      </c>
      <c r="T15" s="433" t="s">
        <v>172</v>
      </c>
      <c r="U15" s="433" t="s">
        <v>172</v>
      </c>
      <c r="V15" s="319" t="s">
        <v>156</v>
      </c>
      <c r="W15" s="319" t="s">
        <v>156</v>
      </c>
      <c r="X15" s="319" t="s">
        <v>157</v>
      </c>
      <c r="Y15" s="503">
        <v>8181047</v>
      </c>
    </row>
    <row r="16" spans="1:37" ht="24" x14ac:dyDescent="0.25">
      <c r="A16" s="510"/>
      <c r="B16" s="437"/>
      <c r="C16" s="428"/>
      <c r="D16" s="62" t="s">
        <v>38</v>
      </c>
      <c r="E16" s="106">
        <v>1080561446</v>
      </c>
      <c r="F16" s="103">
        <v>369713000</v>
      </c>
      <c r="G16" s="103">
        <v>369713000</v>
      </c>
      <c r="H16" s="103">
        <v>369713000</v>
      </c>
      <c r="I16" s="103">
        <v>375177700</v>
      </c>
      <c r="J16" s="103">
        <v>68101400</v>
      </c>
      <c r="K16" s="103">
        <v>68101400</v>
      </c>
      <c r="L16" s="103">
        <v>68101400</v>
      </c>
      <c r="M16" s="218">
        <v>73741700</v>
      </c>
      <c r="N16" s="504"/>
      <c r="O16" s="431"/>
      <c r="P16" s="431"/>
      <c r="Q16" s="431"/>
      <c r="R16" s="431"/>
      <c r="S16" s="434"/>
      <c r="T16" s="434"/>
      <c r="U16" s="434"/>
      <c r="V16" s="306"/>
      <c r="W16" s="306"/>
      <c r="X16" s="306"/>
      <c r="Y16" s="505"/>
    </row>
    <row r="17" spans="1:37" ht="24" x14ac:dyDescent="0.25">
      <c r="A17" s="510"/>
      <c r="B17" s="437"/>
      <c r="C17" s="428"/>
      <c r="D17" s="62" t="s">
        <v>39</v>
      </c>
      <c r="E17" s="106">
        <v>0</v>
      </c>
      <c r="F17" s="112">
        <v>0</v>
      </c>
      <c r="G17" s="112">
        <v>0</v>
      </c>
      <c r="H17" s="103">
        <v>0</v>
      </c>
      <c r="I17" s="103"/>
      <c r="J17" s="103">
        <v>0</v>
      </c>
      <c r="K17" s="103">
        <v>0</v>
      </c>
      <c r="L17" s="103">
        <v>0</v>
      </c>
      <c r="M17" s="218">
        <v>0</v>
      </c>
      <c r="N17" s="504"/>
      <c r="O17" s="431"/>
      <c r="P17" s="431"/>
      <c r="Q17" s="431"/>
      <c r="R17" s="431"/>
      <c r="S17" s="434"/>
      <c r="T17" s="434"/>
      <c r="U17" s="434"/>
      <c r="V17" s="306"/>
      <c r="W17" s="306"/>
      <c r="X17" s="306"/>
      <c r="Y17" s="505"/>
    </row>
    <row r="18" spans="1:37" ht="36.75" thickBot="1" x14ac:dyDescent="0.3">
      <c r="A18" s="511"/>
      <c r="B18" s="438"/>
      <c r="C18" s="429"/>
      <c r="D18" s="61" t="s">
        <v>40</v>
      </c>
      <c r="E18" s="106">
        <v>54359346</v>
      </c>
      <c r="F18" s="103">
        <v>54359346</v>
      </c>
      <c r="G18" s="103">
        <v>54359346</v>
      </c>
      <c r="H18" s="103">
        <v>54359346</v>
      </c>
      <c r="I18" s="103">
        <v>54359346</v>
      </c>
      <c r="J18" s="114">
        <v>7432066</v>
      </c>
      <c r="K18" s="114">
        <v>54359346</v>
      </c>
      <c r="L18" s="114">
        <v>54359346</v>
      </c>
      <c r="M18" s="115">
        <v>54359346</v>
      </c>
      <c r="N18" s="506"/>
      <c r="O18" s="432"/>
      <c r="P18" s="432"/>
      <c r="Q18" s="432"/>
      <c r="R18" s="432"/>
      <c r="S18" s="435"/>
      <c r="T18" s="435"/>
      <c r="U18" s="435"/>
      <c r="V18" s="307"/>
      <c r="W18" s="307"/>
      <c r="X18" s="307"/>
      <c r="Y18" s="507"/>
    </row>
    <row r="19" spans="1:37" ht="24" x14ac:dyDescent="0.25">
      <c r="A19" s="512">
        <v>4</v>
      </c>
      <c r="B19" s="424" t="s">
        <v>152</v>
      </c>
      <c r="C19" s="427" t="s">
        <v>154</v>
      </c>
      <c r="D19" s="64" t="s">
        <v>37</v>
      </c>
      <c r="E19" s="176">
        <v>0.29899999999999999</v>
      </c>
      <c r="F19" s="205">
        <v>8.7999999999999995E-2</v>
      </c>
      <c r="G19" s="205">
        <v>8.7999999999999995E-2</v>
      </c>
      <c r="H19" s="513">
        <v>8.7999999999999995E-2</v>
      </c>
      <c r="I19" s="514">
        <v>8.7999999999999995E-2</v>
      </c>
      <c r="J19" s="515">
        <v>2.1999999999999999E-2</v>
      </c>
      <c r="K19" s="515">
        <v>4.8399999999999999E-2</v>
      </c>
      <c r="L19" s="515">
        <v>7.4800000000000005E-2</v>
      </c>
      <c r="M19" s="515">
        <v>8.1000000000000003E-2</v>
      </c>
      <c r="N19" s="502" t="s">
        <v>107</v>
      </c>
      <c r="O19" s="430" t="s">
        <v>149</v>
      </c>
      <c r="P19" s="430" t="s">
        <v>149</v>
      </c>
      <c r="Q19" s="430" t="s">
        <v>149</v>
      </c>
      <c r="R19" s="430" t="s">
        <v>155</v>
      </c>
      <c r="S19" s="433" t="s">
        <v>172</v>
      </c>
      <c r="T19" s="433" t="s">
        <v>172</v>
      </c>
      <c r="U19" s="433" t="s">
        <v>172</v>
      </c>
      <c r="V19" s="319" t="s">
        <v>156</v>
      </c>
      <c r="W19" s="319" t="s">
        <v>156</v>
      </c>
      <c r="X19" s="319" t="s">
        <v>157</v>
      </c>
      <c r="Y19" s="503">
        <v>8181047</v>
      </c>
    </row>
    <row r="20" spans="1:37" ht="24" x14ac:dyDescent="0.25">
      <c r="A20" s="512"/>
      <c r="B20" s="425"/>
      <c r="C20" s="428"/>
      <c r="D20" s="62" t="s">
        <v>38</v>
      </c>
      <c r="E20" s="106">
        <v>6020897893</v>
      </c>
      <c r="F20" s="106">
        <v>902806000</v>
      </c>
      <c r="G20" s="106">
        <v>902806000</v>
      </c>
      <c r="H20" s="516">
        <v>916071000</v>
      </c>
      <c r="I20" s="516">
        <v>928552978</v>
      </c>
      <c r="J20" s="516">
        <v>212806000</v>
      </c>
      <c r="K20" s="516">
        <v>539164771</v>
      </c>
      <c r="L20" s="516">
        <v>594694678</v>
      </c>
      <c r="M20" s="516">
        <v>916243498</v>
      </c>
      <c r="N20" s="504"/>
      <c r="O20" s="431"/>
      <c r="P20" s="431"/>
      <c r="Q20" s="431"/>
      <c r="R20" s="431"/>
      <c r="S20" s="434"/>
      <c r="T20" s="434"/>
      <c r="U20" s="434"/>
      <c r="V20" s="306"/>
      <c r="W20" s="306"/>
      <c r="X20" s="306"/>
      <c r="Y20" s="505"/>
    </row>
    <row r="21" spans="1:37" ht="24" x14ac:dyDescent="0.25">
      <c r="A21" s="512"/>
      <c r="B21" s="425"/>
      <c r="C21" s="428"/>
      <c r="D21" s="62" t="s">
        <v>39</v>
      </c>
      <c r="E21" s="106">
        <v>1E-3</v>
      </c>
      <c r="F21" s="105">
        <v>1E-3</v>
      </c>
      <c r="G21" s="105">
        <v>1E-3</v>
      </c>
      <c r="H21" s="219">
        <v>1E-3</v>
      </c>
      <c r="I21" s="219">
        <v>1E-3</v>
      </c>
      <c r="J21" s="219">
        <v>0</v>
      </c>
      <c r="K21" s="219">
        <v>1E-3</v>
      </c>
      <c r="L21" s="219">
        <v>1E-3</v>
      </c>
      <c r="M21" s="219">
        <v>1E-3</v>
      </c>
      <c r="N21" s="504"/>
      <c r="O21" s="431"/>
      <c r="P21" s="431"/>
      <c r="Q21" s="431"/>
      <c r="R21" s="431"/>
      <c r="S21" s="434"/>
      <c r="T21" s="434"/>
      <c r="U21" s="434"/>
      <c r="V21" s="306"/>
      <c r="W21" s="306"/>
      <c r="X21" s="306"/>
      <c r="Y21" s="505"/>
    </row>
    <row r="22" spans="1:37" ht="36.75" thickBot="1" x14ac:dyDescent="0.3">
      <c r="A22" s="512"/>
      <c r="B22" s="426"/>
      <c r="C22" s="429"/>
      <c r="D22" s="60" t="s">
        <v>40</v>
      </c>
      <c r="E22" s="106">
        <v>593423549</v>
      </c>
      <c r="F22" s="113">
        <v>129497100</v>
      </c>
      <c r="G22" s="113">
        <v>129497100</v>
      </c>
      <c r="H22" s="517">
        <v>129497100</v>
      </c>
      <c r="I22" s="517">
        <v>129497100</v>
      </c>
      <c r="J22" s="517">
        <v>9697100</v>
      </c>
      <c r="K22" s="517">
        <v>129497100</v>
      </c>
      <c r="L22" s="517">
        <v>129497100</v>
      </c>
      <c r="M22" s="517">
        <v>129497100</v>
      </c>
      <c r="N22" s="506"/>
      <c r="O22" s="432"/>
      <c r="P22" s="432"/>
      <c r="Q22" s="432"/>
      <c r="R22" s="432"/>
      <c r="S22" s="435"/>
      <c r="T22" s="435"/>
      <c r="U22" s="435"/>
      <c r="V22" s="307"/>
      <c r="W22" s="307"/>
      <c r="X22" s="307"/>
      <c r="Y22" s="507"/>
    </row>
    <row r="23" spans="1:37" ht="36" x14ac:dyDescent="0.25">
      <c r="A23" s="408" t="s">
        <v>41</v>
      </c>
      <c r="B23" s="409"/>
      <c r="C23" s="409"/>
      <c r="D23" s="59" t="s">
        <v>106</v>
      </c>
      <c r="E23" s="107">
        <v>17249420491</v>
      </c>
      <c r="F23" s="107">
        <v>3467000000</v>
      </c>
      <c r="G23" s="107">
        <v>3466999999.9966669</v>
      </c>
      <c r="H23" s="107">
        <v>3342876199.9666667</v>
      </c>
      <c r="I23" s="107">
        <v>3342876200</v>
      </c>
      <c r="J23" s="107">
        <v>1089247432</v>
      </c>
      <c r="K23" s="107">
        <v>1644285979</v>
      </c>
      <c r="L23" s="107">
        <v>1949281086</v>
      </c>
      <c r="M23" s="107">
        <v>2458124969</v>
      </c>
      <c r="N23" s="414"/>
      <c r="O23" s="415"/>
      <c r="P23" s="415"/>
      <c r="Q23" s="415"/>
      <c r="R23" s="415"/>
      <c r="S23" s="415"/>
      <c r="T23" s="415"/>
      <c r="U23" s="415"/>
      <c r="V23" s="415"/>
      <c r="W23" s="415"/>
      <c r="X23" s="415"/>
      <c r="Y23" s="416"/>
    </row>
    <row r="24" spans="1:37" ht="36" x14ac:dyDescent="0.25">
      <c r="A24" s="410"/>
      <c r="B24" s="411"/>
      <c r="C24" s="411"/>
      <c r="D24" s="58" t="s">
        <v>105</v>
      </c>
      <c r="E24" s="108">
        <v>3314902360</v>
      </c>
      <c r="F24" s="108">
        <v>1022557771</v>
      </c>
      <c r="G24" s="108">
        <v>1022557771</v>
      </c>
      <c r="H24" s="108">
        <v>1022557771</v>
      </c>
      <c r="I24" s="108">
        <v>1022557771</v>
      </c>
      <c r="J24" s="108">
        <v>228590281</v>
      </c>
      <c r="K24" s="108">
        <v>711168107</v>
      </c>
      <c r="L24" s="108">
        <v>978617023</v>
      </c>
      <c r="M24" s="108">
        <v>1022557771</v>
      </c>
      <c r="N24" s="417"/>
      <c r="O24" s="418"/>
      <c r="P24" s="418"/>
      <c r="Q24" s="418"/>
      <c r="R24" s="418"/>
      <c r="S24" s="418"/>
      <c r="T24" s="418"/>
      <c r="U24" s="418"/>
      <c r="V24" s="418"/>
      <c r="W24" s="418"/>
      <c r="X24" s="418"/>
      <c r="Y24" s="419"/>
    </row>
    <row r="25" spans="1:37" ht="36.75" thickBot="1" x14ac:dyDescent="0.3">
      <c r="A25" s="412"/>
      <c r="B25" s="413"/>
      <c r="C25" s="413"/>
      <c r="D25" s="57" t="s">
        <v>104</v>
      </c>
      <c r="E25" s="109">
        <v>20564322851</v>
      </c>
      <c r="F25" s="109">
        <v>4489557771</v>
      </c>
      <c r="G25" s="109">
        <v>4489557770.9966669</v>
      </c>
      <c r="H25" s="109">
        <v>4365433970.9666672</v>
      </c>
      <c r="I25" s="109">
        <v>4365433971</v>
      </c>
      <c r="J25" s="109">
        <v>1317837713</v>
      </c>
      <c r="K25" s="109">
        <v>2355454086</v>
      </c>
      <c r="L25" s="109">
        <v>2927898109</v>
      </c>
      <c r="M25" s="109">
        <v>3480682740</v>
      </c>
      <c r="N25" s="420"/>
      <c r="O25" s="421"/>
      <c r="P25" s="421"/>
      <c r="Q25" s="421"/>
      <c r="R25" s="421"/>
      <c r="S25" s="421"/>
      <c r="T25" s="421"/>
      <c r="U25" s="421"/>
      <c r="V25" s="421"/>
      <c r="W25" s="421"/>
      <c r="X25" s="421"/>
      <c r="Y25" s="422"/>
    </row>
    <row r="26" spans="1:37" x14ac:dyDescent="0.25">
      <c r="G26" s="1"/>
      <c r="L26" s="4"/>
      <c r="AA26" s="51"/>
      <c r="AB26" s="51"/>
      <c r="AC26" s="51"/>
      <c r="AD26" s="51"/>
      <c r="AE26" s="51"/>
      <c r="AF26" s="51"/>
      <c r="AG26" s="51"/>
      <c r="AH26" s="51"/>
      <c r="AI26" s="51"/>
      <c r="AJ26" s="50"/>
      <c r="AK26" s="50"/>
    </row>
    <row r="27" spans="1:37" ht="15.75" x14ac:dyDescent="0.25">
      <c r="B27" s="53"/>
      <c r="C27" s="53"/>
      <c r="D27" s="53"/>
      <c r="E27" s="1"/>
      <c r="F27" s="1"/>
      <c r="G27" s="1"/>
      <c r="H27" s="1"/>
      <c r="I27" s="1"/>
      <c r="J27" s="1"/>
      <c r="K27" s="1"/>
      <c r="L27" s="1"/>
      <c r="M27" s="1"/>
      <c r="N27" s="1"/>
      <c r="O27" s="1"/>
      <c r="P27" s="1"/>
      <c r="Q27" s="53"/>
      <c r="R27" s="53"/>
      <c r="S27" s="53"/>
      <c r="T27" s="53"/>
      <c r="U27" s="53"/>
      <c r="V27" s="407" t="s">
        <v>129</v>
      </c>
      <c r="W27" s="407"/>
      <c r="X27" s="407"/>
      <c r="Y27" s="407"/>
      <c r="AA27" s="51"/>
      <c r="AB27" s="51"/>
      <c r="AC27" s="51"/>
      <c r="AD27" s="51"/>
      <c r="AE27" s="51"/>
      <c r="AF27" s="51"/>
      <c r="AG27" s="51"/>
      <c r="AH27" s="51"/>
      <c r="AI27" s="51"/>
      <c r="AJ27" s="50"/>
      <c r="AK27" s="50"/>
    </row>
    <row r="28" spans="1:37" ht="18" x14ac:dyDescent="0.25">
      <c r="B28" s="53"/>
      <c r="C28" s="53"/>
      <c r="D28" s="53"/>
      <c r="E28" s="1"/>
      <c r="F28" s="1"/>
      <c r="G28" s="1"/>
      <c r="H28" s="1"/>
      <c r="I28" s="1"/>
      <c r="J28" s="1"/>
      <c r="K28" s="1"/>
      <c r="L28" s="1"/>
      <c r="M28" s="1"/>
      <c r="N28" s="1"/>
      <c r="O28" s="1"/>
      <c r="P28" s="1"/>
      <c r="Q28" s="56"/>
      <c r="R28" s="56"/>
      <c r="S28" s="56"/>
      <c r="T28" s="53"/>
      <c r="U28" s="53"/>
      <c r="V28" s="55"/>
      <c r="W28" s="55"/>
      <c r="X28" s="55"/>
      <c r="Y28" s="55"/>
      <c r="AA28" s="51"/>
      <c r="AB28" s="51"/>
      <c r="AC28" s="51"/>
      <c r="AD28" s="51"/>
      <c r="AE28" s="51"/>
      <c r="AF28" s="51"/>
      <c r="AG28" s="51"/>
      <c r="AH28" s="51"/>
      <c r="AI28" s="51"/>
      <c r="AJ28" s="50"/>
      <c r="AK28" s="50"/>
    </row>
    <row r="29" spans="1:37" ht="18" x14ac:dyDescent="0.25">
      <c r="B29" s="53"/>
      <c r="C29" s="53"/>
      <c r="D29" s="53"/>
      <c r="E29" s="1"/>
      <c r="F29" s="1"/>
      <c r="G29" s="1"/>
      <c r="H29" s="1"/>
      <c r="I29" s="1"/>
      <c r="J29" s="1"/>
      <c r="K29" s="1"/>
      <c r="L29" s="1"/>
      <c r="M29" s="1"/>
      <c r="N29" s="1"/>
      <c r="O29" s="1"/>
      <c r="P29" s="1"/>
      <c r="Q29" s="54"/>
      <c r="R29" s="54"/>
      <c r="S29" s="54"/>
      <c r="T29" s="53"/>
      <c r="U29" s="53"/>
      <c r="V29" s="53"/>
      <c r="W29" s="53"/>
      <c r="X29" s="53"/>
      <c r="Y29" s="53"/>
      <c r="AA29" s="51"/>
      <c r="AB29" s="51"/>
      <c r="AC29" s="51"/>
      <c r="AD29" s="51"/>
      <c r="AE29" s="51"/>
      <c r="AF29" s="51"/>
      <c r="AG29" s="51"/>
      <c r="AH29" s="51"/>
      <c r="AI29" s="51"/>
      <c r="AJ29" s="50"/>
      <c r="AK29" s="50"/>
    </row>
    <row r="30" spans="1:37" x14ac:dyDescent="0.25">
      <c r="B30" s="53"/>
      <c r="C30" s="53"/>
      <c r="D30" s="53"/>
      <c r="E30" s="1"/>
      <c r="F30" s="1"/>
      <c r="G30" s="1"/>
      <c r="H30" s="1"/>
      <c r="I30" s="1"/>
      <c r="J30" s="1"/>
      <c r="K30" s="1"/>
      <c r="L30" s="1"/>
      <c r="M30" s="1"/>
      <c r="N30" s="1"/>
      <c r="O30" s="1"/>
      <c r="P30" s="1"/>
      <c r="Q30" s="53"/>
      <c r="R30" s="53"/>
      <c r="S30" s="53"/>
      <c r="T30" s="53"/>
      <c r="U30" s="53"/>
      <c r="V30" s="53"/>
      <c r="W30" s="53"/>
      <c r="X30" s="53"/>
      <c r="Y30" s="53"/>
      <c r="AA30" s="51"/>
      <c r="AB30" s="51"/>
      <c r="AC30" s="51"/>
      <c r="AD30" s="51"/>
      <c r="AE30" s="51"/>
      <c r="AF30" s="51"/>
      <c r="AG30" s="51"/>
      <c r="AH30" s="51"/>
      <c r="AI30" s="51"/>
      <c r="AJ30" s="50"/>
      <c r="AK30" s="50"/>
    </row>
    <row r="31" spans="1:37" ht="18" x14ac:dyDescent="0.25">
      <c r="B31" s="53"/>
      <c r="C31" s="53"/>
      <c r="D31" s="53"/>
      <c r="E31" s="1"/>
      <c r="F31" s="1"/>
      <c r="G31" s="1"/>
      <c r="H31" s="1"/>
      <c r="I31" s="1"/>
      <c r="J31" s="1"/>
      <c r="K31" s="1"/>
      <c r="L31" s="1"/>
      <c r="M31" s="1"/>
      <c r="N31" s="1"/>
      <c r="O31" s="1"/>
      <c r="P31" s="1"/>
      <c r="Q31" s="52"/>
      <c r="R31" s="52"/>
      <c r="S31" s="52"/>
      <c r="T31" s="52"/>
      <c r="U31" s="52"/>
      <c r="V31" s="55"/>
      <c r="W31" s="55"/>
      <c r="X31" s="55"/>
      <c r="Y31" s="55"/>
      <c r="AA31" s="51"/>
      <c r="AB31" s="51"/>
      <c r="AC31" s="51"/>
      <c r="AD31" s="51"/>
      <c r="AE31" s="51"/>
      <c r="AF31" s="51"/>
      <c r="AG31" s="51"/>
      <c r="AH31" s="51"/>
      <c r="AI31" s="51"/>
      <c r="AJ31" s="50"/>
      <c r="AK31" s="50"/>
    </row>
    <row r="32" spans="1:37" ht="18" x14ac:dyDescent="0.25">
      <c r="B32" s="53"/>
      <c r="C32" s="53"/>
      <c r="D32" s="53"/>
      <c r="E32" s="1"/>
      <c r="F32" s="1"/>
      <c r="G32" s="1"/>
      <c r="H32" s="1"/>
      <c r="I32" s="1"/>
      <c r="J32" s="1"/>
      <c r="K32" s="1"/>
      <c r="L32" s="1"/>
      <c r="M32" s="1"/>
      <c r="N32" s="1"/>
      <c r="O32" s="1"/>
      <c r="P32" s="1"/>
      <c r="Q32" s="52"/>
      <c r="R32" s="52"/>
      <c r="S32" s="52"/>
      <c r="T32" s="52"/>
      <c r="U32" s="52"/>
      <c r="V32" s="54"/>
      <c r="W32" s="54"/>
      <c r="X32" s="54"/>
      <c r="Y32" s="54"/>
      <c r="AA32" s="51"/>
      <c r="AB32" s="51"/>
      <c r="AC32" s="51"/>
      <c r="AD32" s="51"/>
      <c r="AE32" s="51"/>
      <c r="AF32" s="51"/>
      <c r="AG32" s="51"/>
      <c r="AH32" s="51"/>
      <c r="AI32" s="51"/>
      <c r="AJ32" s="50"/>
      <c r="AK32" s="50"/>
    </row>
    <row r="33" spans="2:25" ht="18" x14ac:dyDescent="0.25">
      <c r="B33" s="53"/>
      <c r="C33" s="53"/>
      <c r="D33" s="53"/>
      <c r="E33" s="1"/>
      <c r="F33" s="1"/>
      <c r="G33" s="1"/>
      <c r="H33" s="1"/>
      <c r="I33" s="1"/>
      <c r="J33" s="1"/>
      <c r="K33" s="1"/>
      <c r="L33" s="1"/>
      <c r="M33" s="1"/>
      <c r="N33" s="1"/>
      <c r="O33" s="1"/>
      <c r="P33" s="1"/>
      <c r="Q33" s="52"/>
      <c r="R33" s="52"/>
      <c r="S33" s="52"/>
      <c r="T33" s="52"/>
      <c r="U33" s="52"/>
      <c r="V33" s="52"/>
      <c r="W33" s="52"/>
      <c r="X33" s="52"/>
      <c r="Y33" s="52"/>
    </row>
    <row r="34" spans="2:25" x14ac:dyDescent="0.25">
      <c r="E34" s="1"/>
      <c r="F34" s="1"/>
      <c r="G34" s="1"/>
      <c r="H34" s="1"/>
      <c r="I34" s="1"/>
      <c r="J34" s="1"/>
      <c r="K34" s="1"/>
      <c r="L34" s="1"/>
      <c r="M34" s="1"/>
      <c r="N34" s="1"/>
      <c r="O34" s="1"/>
      <c r="P34" s="1"/>
    </row>
    <row r="35" spans="2:25" x14ac:dyDescent="0.25">
      <c r="E35" s="1"/>
      <c r="F35" s="1"/>
      <c r="G35" s="1"/>
      <c r="H35" s="1"/>
      <c r="I35" s="1"/>
      <c r="J35" s="1"/>
      <c r="K35" s="1"/>
      <c r="L35" s="1"/>
      <c r="M35" s="1"/>
      <c r="N35" s="1"/>
      <c r="O35" s="1"/>
      <c r="P35" s="1"/>
    </row>
    <row r="36" spans="2:25" x14ac:dyDescent="0.25">
      <c r="G36" s="1"/>
      <c r="H36" s="1"/>
      <c r="I36" s="1"/>
      <c r="J36" s="1"/>
      <c r="K36" s="1"/>
      <c r="L36" s="1"/>
    </row>
    <row r="37" spans="2:25" x14ac:dyDescent="0.25">
      <c r="G37" s="1"/>
      <c r="H37" s="1"/>
      <c r="I37" s="1"/>
      <c r="J37" s="1"/>
      <c r="K37" s="1"/>
      <c r="L37" s="1"/>
    </row>
    <row r="38" spans="2:25" x14ac:dyDescent="0.25">
      <c r="G38" s="1"/>
      <c r="H38" s="1"/>
      <c r="I38" s="1"/>
      <c r="J38" s="1"/>
      <c r="K38" s="1"/>
      <c r="L38" s="1"/>
    </row>
    <row r="39" spans="2:25" x14ac:dyDescent="0.25">
      <c r="G39" s="1"/>
      <c r="H39" s="1"/>
      <c r="I39" s="1"/>
      <c r="J39" s="1"/>
      <c r="K39" s="1"/>
      <c r="L39" s="1"/>
    </row>
    <row r="40" spans="2:25" x14ac:dyDescent="0.25">
      <c r="G40" s="1"/>
      <c r="H40" s="1"/>
      <c r="I40" s="1"/>
      <c r="J40" s="1"/>
      <c r="K40" s="1"/>
      <c r="L40" s="1"/>
    </row>
    <row r="41" spans="2:25" x14ac:dyDescent="0.25">
      <c r="G41" s="1"/>
      <c r="H41" s="1"/>
      <c r="I41" s="1"/>
      <c r="J41" s="1"/>
      <c r="K41" s="1"/>
      <c r="L41" s="1"/>
    </row>
    <row r="42" spans="2:25" x14ac:dyDescent="0.25">
      <c r="G42" s="1"/>
      <c r="H42" s="1"/>
      <c r="I42" s="1"/>
      <c r="J42" s="1"/>
      <c r="K42" s="1"/>
      <c r="L42" s="1"/>
    </row>
    <row r="43" spans="2:25" x14ac:dyDescent="0.25">
      <c r="G43" s="1"/>
      <c r="H43" s="1"/>
      <c r="I43" s="1"/>
      <c r="J43" s="1"/>
      <c r="K43" s="1"/>
      <c r="L43" s="1"/>
    </row>
    <row r="44" spans="2:25" x14ac:dyDescent="0.25">
      <c r="G44" s="1"/>
      <c r="H44" s="1"/>
      <c r="I44" s="1"/>
      <c r="J44" s="1"/>
      <c r="K44" s="1"/>
      <c r="L44" s="1"/>
    </row>
    <row r="45" spans="2:25" x14ac:dyDescent="0.25">
      <c r="G45" s="1"/>
      <c r="H45" s="1"/>
      <c r="I45" s="1"/>
      <c r="J45" s="1"/>
      <c r="K45" s="1"/>
      <c r="L45" s="1"/>
    </row>
    <row r="46" spans="2:25" x14ac:dyDescent="0.25">
      <c r="G46" s="1"/>
      <c r="H46" s="1"/>
      <c r="I46" s="1"/>
      <c r="J46" s="1"/>
      <c r="K46" s="1"/>
      <c r="L46" s="1"/>
    </row>
    <row r="47" spans="2:25" x14ac:dyDescent="0.25">
      <c r="G47" s="1"/>
      <c r="H47" s="1"/>
      <c r="I47" s="1"/>
      <c r="J47" s="1"/>
      <c r="K47" s="1"/>
      <c r="L47" s="1"/>
    </row>
    <row r="48" spans="2: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sheetData>
  <mergeCells count="83">
    <mergeCell ref="O19:O22"/>
    <mergeCell ref="P19:P22"/>
    <mergeCell ref="Q19:Q22"/>
    <mergeCell ref="R19:R22"/>
    <mergeCell ref="V19:V22"/>
    <mergeCell ref="S19:S22"/>
    <mergeCell ref="A23:C25"/>
    <mergeCell ref="N23:Y25"/>
    <mergeCell ref="W19:W22"/>
    <mergeCell ref="X19:X22"/>
    <mergeCell ref="Y19:Y22"/>
    <mergeCell ref="A19:A22"/>
    <mergeCell ref="B19:B22"/>
    <mergeCell ref="C19:C22"/>
    <mergeCell ref="N19:N22"/>
    <mergeCell ref="T19:T22"/>
    <mergeCell ref="U7:U10"/>
    <mergeCell ref="T11:T14"/>
    <mergeCell ref="U11:U14"/>
    <mergeCell ref="Y11:Y14"/>
    <mergeCell ref="V7:V10"/>
    <mergeCell ref="V27:Y27"/>
    <mergeCell ref="U19:U22"/>
    <mergeCell ref="U15:U18"/>
    <mergeCell ref="A15:A18"/>
    <mergeCell ref="B15:B18"/>
    <mergeCell ref="X11:X14"/>
    <mergeCell ref="W15:W18"/>
    <mergeCell ref="X15:X18"/>
    <mergeCell ref="V11:V14"/>
    <mergeCell ref="W11:W14"/>
    <mergeCell ref="Y15:Y18"/>
    <mergeCell ref="C15:C18"/>
    <mergeCell ref="N15:N18"/>
    <mergeCell ref="O15:O18"/>
    <mergeCell ref="P15:P18"/>
    <mergeCell ref="Q15:Q18"/>
    <mergeCell ref="R15:R18"/>
    <mergeCell ref="V15:V18"/>
    <mergeCell ref="S15:S18"/>
    <mergeCell ref="T15:T18"/>
    <mergeCell ref="A7:A10"/>
    <mergeCell ref="B7:B10"/>
    <mergeCell ref="A11:A14"/>
    <mergeCell ref="B11:B14"/>
    <mergeCell ref="C7:C10"/>
    <mergeCell ref="C11:C14"/>
    <mergeCell ref="R1:Y1"/>
    <mergeCell ref="E2:Q2"/>
    <mergeCell ref="R2:Y2"/>
    <mergeCell ref="E3:F3"/>
    <mergeCell ref="G3:Q3"/>
    <mergeCell ref="R3:Y3"/>
    <mergeCell ref="G4:Q4"/>
    <mergeCell ref="R4:Y4"/>
    <mergeCell ref="A5:A6"/>
    <mergeCell ref="B5:B6"/>
    <mergeCell ref="C5:C6"/>
    <mergeCell ref="D5:D6"/>
    <mergeCell ref="E5:E6"/>
    <mergeCell ref="F5:I5"/>
    <mergeCell ref="A1:D4"/>
    <mergeCell ref="E1:Q1"/>
    <mergeCell ref="S5:Y5"/>
    <mergeCell ref="N7:N10"/>
    <mergeCell ref="O7:O10"/>
    <mergeCell ref="P7:P10"/>
    <mergeCell ref="N11:N14"/>
    <mergeCell ref="O11:O14"/>
    <mergeCell ref="W7:W10"/>
    <mergeCell ref="X7:X10"/>
    <mergeCell ref="Y7:Y10"/>
    <mergeCell ref="T7:T10"/>
    <mergeCell ref="E4:F4"/>
    <mergeCell ref="P11:P14"/>
    <mergeCell ref="S7:S10"/>
    <mergeCell ref="Q11:Q14"/>
    <mergeCell ref="R11:R14"/>
    <mergeCell ref="S11:S14"/>
    <mergeCell ref="Q7:Q10"/>
    <mergeCell ref="R7:R10"/>
    <mergeCell ref="J5:M5"/>
    <mergeCell ref="N5:R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2019-01-29T21:37:46Z</dcterms:modified>
</cp:coreProperties>
</file>