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C:\Users\yulied.penaranda\Desktop\Abril\I TRIMESTRE 2018\Para públicar\Plan de Acción I trim_2018\"/>
    </mc:Choice>
  </mc:AlternateContent>
  <bookViews>
    <workbookView xWindow="0" yWindow="0" windowWidth="20490" windowHeight="6855" tabRatio="564" activeTab="2"/>
  </bookViews>
  <sheets>
    <sheet name="GESTIÓN" sheetId="5" r:id="rId1"/>
    <sheet name="INVERSIÓN" sheetId="6" r:id="rId2"/>
    <sheet name="ACTIVIDADES" sheetId="7" r:id="rId3"/>
    <sheet name="TERRITORIALIZACIÓN" sheetId="10" r:id="rId4"/>
  </sheets>
  <externalReferences>
    <externalReference r:id="rId5"/>
    <externalReference r:id="rId6"/>
    <externalReference r:id="rId7"/>
  </externalReferences>
  <definedNames>
    <definedName name="_xlnm.Print_Area" localSheetId="2">ACTIVIDADES!$A$1:$V$22</definedName>
    <definedName name="_xlnm.Print_Area" localSheetId="0">GESTIÓN!$A$1:$AW$15</definedName>
    <definedName name="_xlnm.Print_Area" localSheetId="1">INVERSIÓN!$A$1:$AU$36</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1027"/>
</workbook>
</file>

<file path=xl/calcChain.xml><?xml version="1.0" encoding="utf-8"?>
<calcChain xmlns="http://schemas.openxmlformats.org/spreadsheetml/2006/main">
  <c r="F25" i="10" l="1"/>
  <c r="J24" i="10"/>
  <c r="F24" i="10"/>
  <c r="M23" i="10"/>
  <c r="M25" i="10" s="1"/>
  <c r="G23" i="10"/>
  <c r="G25" i="10" s="1"/>
  <c r="F23" i="10"/>
  <c r="M22" i="10"/>
  <c r="M24" i="10" s="1"/>
  <c r="L22" i="10"/>
  <c r="L24" i="10" s="1"/>
  <c r="K22" i="10"/>
  <c r="K24" i="10" s="1"/>
  <c r="J22" i="10"/>
  <c r="G22" i="10"/>
  <c r="G24" i="10" s="1"/>
  <c r="E22" i="10"/>
  <c r="E24" i="10" s="1"/>
  <c r="M21" i="10"/>
  <c r="L21" i="10"/>
  <c r="K21" i="10"/>
  <c r="J21" i="10"/>
  <c r="G21" i="10"/>
  <c r="E21" i="10"/>
  <c r="M20" i="10"/>
  <c r="L20" i="10"/>
  <c r="L23" i="10" s="1"/>
  <c r="L25" i="10" s="1"/>
  <c r="K20" i="10"/>
  <c r="K23" i="10" s="1"/>
  <c r="K25" i="10" s="1"/>
  <c r="J20" i="10"/>
  <c r="J23" i="10" s="1"/>
  <c r="J25" i="10" s="1"/>
  <c r="G20" i="10"/>
  <c r="E20" i="10"/>
  <c r="E23" i="10" s="1"/>
  <c r="E25" i="10" s="1"/>
  <c r="M19" i="10"/>
  <c r="L19" i="10"/>
  <c r="K19" i="10"/>
  <c r="J19" i="10"/>
  <c r="G19" i="10"/>
  <c r="E19" i="10"/>
  <c r="M18" i="10"/>
  <c r="L18" i="10"/>
  <c r="K18" i="10"/>
  <c r="J18" i="10"/>
  <c r="G18" i="10"/>
  <c r="E18" i="10"/>
  <c r="M17" i="10"/>
  <c r="L17" i="10"/>
  <c r="K17" i="10"/>
  <c r="J17" i="10"/>
  <c r="G17" i="10"/>
  <c r="E17" i="10"/>
  <c r="M16" i="10"/>
  <c r="L16" i="10"/>
  <c r="K16" i="10"/>
  <c r="J16" i="10"/>
  <c r="G16" i="10"/>
  <c r="E16" i="10"/>
  <c r="M15" i="10"/>
  <c r="L15" i="10"/>
  <c r="K15" i="10"/>
  <c r="J15" i="10"/>
  <c r="G15" i="10"/>
  <c r="E15" i="10"/>
  <c r="M14" i="10"/>
  <c r="L14" i="10"/>
  <c r="K14" i="10"/>
  <c r="J14" i="10"/>
  <c r="G14" i="10"/>
  <c r="E14" i="10"/>
  <c r="M13" i="10"/>
  <c r="L13" i="10"/>
  <c r="K13" i="10"/>
  <c r="J13" i="10"/>
  <c r="G13" i="10"/>
  <c r="E13" i="10"/>
  <c r="M12" i="10"/>
  <c r="L12" i="10"/>
  <c r="K12" i="10"/>
  <c r="J12" i="10"/>
  <c r="G12" i="10"/>
  <c r="E12" i="10"/>
  <c r="M11" i="10"/>
  <c r="L11" i="10"/>
  <c r="K11" i="10"/>
  <c r="J11" i="10"/>
  <c r="G11" i="10"/>
  <c r="E11" i="10"/>
  <c r="M10" i="10"/>
  <c r="L10" i="10"/>
  <c r="K10" i="10"/>
  <c r="J10" i="10"/>
  <c r="G10" i="10"/>
  <c r="E10" i="10"/>
  <c r="M9" i="10"/>
  <c r="L9" i="10"/>
  <c r="K9" i="10"/>
  <c r="J9" i="10"/>
  <c r="G9" i="10"/>
  <c r="E9" i="10"/>
  <c r="M8" i="10"/>
  <c r="L8" i="10"/>
  <c r="K8" i="10"/>
  <c r="J8" i="10"/>
  <c r="G8" i="10"/>
  <c r="E8" i="10"/>
  <c r="M7" i="10"/>
  <c r="L7" i="10"/>
  <c r="K7" i="10"/>
  <c r="J7" i="10"/>
  <c r="G7" i="10"/>
  <c r="E7" i="10"/>
  <c r="AK34" i="6" l="1"/>
  <c r="AR14" i="5" l="1"/>
  <c r="AQ14" i="5"/>
  <c r="AK14" i="6" l="1"/>
  <c r="AK13" i="6"/>
  <c r="AK20" i="6"/>
  <c r="AK19" i="6"/>
  <c r="AK26" i="6"/>
  <c r="AK25" i="6"/>
  <c r="AK32" i="6"/>
  <c r="AK31" i="6"/>
  <c r="AO10" i="6"/>
  <c r="AO32" i="6" l="1"/>
  <c r="AO30" i="6"/>
  <c r="AO28" i="6"/>
  <c r="AO27" i="6"/>
  <c r="AO26" i="6"/>
  <c r="AO25" i="6"/>
  <c r="AO24" i="6"/>
  <c r="AO22" i="6"/>
  <c r="AO21" i="6"/>
  <c r="AO20" i="6"/>
  <c r="AO19" i="6"/>
  <c r="AO18" i="6"/>
  <c r="AO16" i="6"/>
  <c r="AP15" i="6"/>
  <c r="AO15" i="6"/>
  <c r="AO12" i="6"/>
  <c r="AO14" i="6"/>
  <c r="AO13" i="6"/>
  <c r="AP9" i="6"/>
  <c r="AO9" i="6"/>
  <c r="T31" i="6" l="1"/>
  <c r="AO31" i="6" s="1"/>
  <c r="H29" i="6" l="1"/>
  <c r="S31" i="6"/>
  <c r="H28" i="6"/>
  <c r="AP28" i="6" s="1"/>
  <c r="H22" i="6"/>
  <c r="AP22" i="6" s="1"/>
  <c r="H10" i="6"/>
  <c r="AP10" i="6" s="1"/>
  <c r="H27" i="6"/>
  <c r="AP27" i="6" s="1"/>
  <c r="H21" i="6"/>
  <c r="AP21" i="6" s="1"/>
  <c r="S34" i="6"/>
  <c r="Q32" i="6"/>
  <c r="Q31" i="6"/>
  <c r="Q26" i="6"/>
  <c r="Q25" i="6"/>
  <c r="Q20" i="6"/>
  <c r="Q19" i="6"/>
  <c r="Q14" i="6"/>
  <c r="Q13" i="6"/>
  <c r="R32" i="6"/>
  <c r="R31" i="6"/>
  <c r="R26" i="6"/>
  <c r="R25" i="6"/>
  <c r="R20" i="6"/>
  <c r="R19" i="6"/>
  <c r="R14" i="6"/>
  <c r="R13" i="6"/>
  <c r="S19" i="7"/>
  <c r="T18" i="7"/>
  <c r="S18" i="7"/>
  <c r="S17" i="7"/>
  <c r="T16" i="7"/>
  <c r="S16" i="7"/>
  <c r="S15" i="7"/>
  <c r="S14" i="7"/>
  <c r="S13" i="7"/>
  <c r="T12" i="7"/>
  <c r="S12" i="7"/>
  <c r="S11" i="7"/>
  <c r="S10" i="7"/>
  <c r="S9" i="7"/>
  <c r="S8" i="7"/>
  <c r="Q33" i="6"/>
  <c r="Q34" i="6"/>
  <c r="R33" i="6"/>
  <c r="R34" i="6"/>
  <c r="AK33" i="6"/>
  <c r="AO34" i="6"/>
  <c r="AL33" i="6"/>
  <c r="AL35" i="6" s="1"/>
  <c r="AL34" i="6"/>
  <c r="AM33" i="6"/>
  <c r="AM34" i="6"/>
  <c r="L34" i="6"/>
  <c r="K34" i="6"/>
  <c r="J34" i="6"/>
  <c r="I34" i="6"/>
  <c r="H34" i="6"/>
  <c r="I33" i="6"/>
  <c r="I35" i="6" s="1"/>
  <c r="J33" i="6"/>
  <c r="J35" i="6" s="1"/>
  <c r="K33" i="6"/>
  <c r="L33" i="6"/>
  <c r="L35" i="6" s="1"/>
  <c r="AJ34" i="6"/>
  <c r="AI34" i="6"/>
  <c r="AH34" i="6"/>
  <c r="AG34" i="6"/>
  <c r="AF34" i="6"/>
  <c r="AE34" i="6"/>
  <c r="AD34" i="6"/>
  <c r="AC34" i="6"/>
  <c r="AB34" i="6"/>
  <c r="AA34" i="6"/>
  <c r="Z34" i="6"/>
  <c r="Y34" i="6"/>
  <c r="X34" i="6"/>
  <c r="W34" i="6"/>
  <c r="V34" i="6"/>
  <c r="U34" i="6"/>
  <c r="T34" i="6"/>
  <c r="P34" i="6"/>
  <c r="O34" i="6"/>
  <c r="N34" i="6"/>
  <c r="M34" i="6"/>
  <c r="AE32" i="6"/>
  <c r="AE31" i="6"/>
  <c r="AE26" i="6"/>
  <c r="AE25" i="6"/>
  <c r="AE19" i="6"/>
  <c r="AE16" i="6"/>
  <c r="AE20" i="6" s="1"/>
  <c r="AE14" i="6"/>
  <c r="AE13" i="6"/>
  <c r="Y32" i="6"/>
  <c r="Y31" i="6"/>
  <c r="Y26" i="6"/>
  <c r="Y25" i="6"/>
  <c r="Y19" i="6"/>
  <c r="Y16" i="6"/>
  <c r="H16" i="6" s="1"/>
  <c r="AP16" i="6" s="1"/>
  <c r="Y14" i="6"/>
  <c r="Y13" i="6"/>
  <c r="M32" i="6"/>
  <c r="M31" i="6"/>
  <c r="M26" i="6"/>
  <c r="M25" i="6"/>
  <c r="M20" i="6"/>
  <c r="M19" i="6"/>
  <c r="M14" i="6"/>
  <c r="M13" i="6"/>
  <c r="P32" i="6"/>
  <c r="O32" i="6"/>
  <c r="N32" i="6"/>
  <c r="P31" i="6"/>
  <c r="O31" i="6"/>
  <c r="N31" i="6"/>
  <c r="P26" i="6"/>
  <c r="O26" i="6"/>
  <c r="N26" i="6"/>
  <c r="P25" i="6"/>
  <c r="O25" i="6"/>
  <c r="N25" i="6"/>
  <c r="P20" i="6"/>
  <c r="O20" i="6"/>
  <c r="N20" i="6"/>
  <c r="P19" i="6"/>
  <c r="O19" i="6"/>
  <c r="N19" i="6"/>
  <c r="P14" i="6"/>
  <c r="O14" i="6"/>
  <c r="N14" i="6"/>
  <c r="P13" i="6"/>
  <c r="O13" i="6"/>
  <c r="N13" i="6"/>
  <c r="L32" i="6"/>
  <c r="L31" i="6"/>
  <c r="L26" i="6"/>
  <c r="L25" i="6"/>
  <c r="L20" i="6"/>
  <c r="L19" i="6"/>
  <c r="L14" i="6"/>
  <c r="L13" i="6"/>
  <c r="H31" i="6"/>
  <c r="H26" i="6"/>
  <c r="H25" i="6"/>
  <c r="H19" i="6"/>
  <c r="H13" i="6"/>
  <c r="H14" i="6"/>
  <c r="E9" i="6"/>
  <c r="M33" i="6"/>
  <c r="N33" i="6"/>
  <c r="N35" i="6" s="1"/>
  <c r="O33" i="6"/>
  <c r="O35" i="6" s="1"/>
  <c r="P33" i="6"/>
  <c r="P35" i="6" s="1"/>
  <c r="S33" i="6"/>
  <c r="S35" i="6" s="1"/>
  <c r="T33" i="6"/>
  <c r="U33" i="6"/>
  <c r="U35" i="6" s="1"/>
  <c r="V33" i="6"/>
  <c r="V35" i="6" s="1"/>
  <c r="W33" i="6"/>
  <c r="W35" i="6" s="1"/>
  <c r="X33" i="6"/>
  <c r="Z33" i="6"/>
  <c r="Z35" i="6" s="1"/>
  <c r="AA33" i="6"/>
  <c r="AA35" i="6" s="1"/>
  <c r="AB33" i="6"/>
  <c r="AC33" i="6"/>
  <c r="AC35" i="6" s="1"/>
  <c r="AD33" i="6"/>
  <c r="AD35" i="6" s="1"/>
  <c r="AF33" i="6"/>
  <c r="AF35" i="6" s="1"/>
  <c r="AG33" i="6"/>
  <c r="AG35" i="6" s="1"/>
  <c r="AH33" i="6"/>
  <c r="AH35" i="6" s="1"/>
  <c r="AI33" i="6"/>
  <c r="AI35" i="6" s="1"/>
  <c r="AJ33" i="6"/>
  <c r="AJ35" i="6" s="1"/>
  <c r="AN33" i="6"/>
  <c r="AN34" i="6"/>
  <c r="K32" i="6"/>
  <c r="K31" i="6"/>
  <c r="K26" i="6"/>
  <c r="K25" i="6"/>
  <c r="K20" i="6"/>
  <c r="K19" i="6"/>
  <c r="I14" i="6"/>
  <c r="I13" i="6"/>
  <c r="T20" i="7"/>
  <c r="U20" i="7"/>
  <c r="AP14" i="6" l="1"/>
  <c r="AP26" i="6"/>
  <c r="AP19" i="6"/>
  <c r="AP31" i="6"/>
  <c r="R35" i="6"/>
  <c r="AP13" i="6"/>
  <c r="AP25" i="6"/>
  <c r="AK35" i="6"/>
  <c r="AO33" i="6"/>
  <c r="AB35" i="6"/>
  <c r="M35" i="6"/>
  <c r="H32" i="6"/>
  <c r="AP32" i="6" s="1"/>
  <c r="AM35" i="6"/>
  <c r="Q35" i="6"/>
  <c r="X35" i="6"/>
  <c r="T35" i="6"/>
  <c r="K35" i="6"/>
  <c r="H33" i="6"/>
  <c r="AP33" i="6" s="1"/>
  <c r="H20" i="6"/>
  <c r="AP20" i="6" s="1"/>
  <c r="AN35" i="6"/>
  <c r="Y33" i="6"/>
  <c r="Y35" i="6" s="1"/>
  <c r="Y20" i="6"/>
  <c r="AE33" i="6"/>
  <c r="AE35" i="6" s="1"/>
  <c r="AO35" i="6" l="1"/>
  <c r="H35" i="6"/>
</calcChain>
</file>

<file path=xl/comments1.xml><?xml version="1.0" encoding="utf-8"?>
<comments xmlns="http://schemas.openxmlformats.org/spreadsheetml/2006/main">
  <authors>
    <author>MYRIAM.LEON</author>
    <author>YULIED.PENARANDA</author>
  </authors>
  <commentList>
    <comment ref="C8" authorId="0" shapeId="0">
      <text>
        <r>
          <rPr>
            <b/>
            <sz val="9"/>
            <color indexed="81"/>
            <rFont val="Tahoma"/>
            <family val="2"/>
          </rPr>
          <t>MYRIAM.LEON:</t>
        </r>
        <r>
          <rPr>
            <sz val="9"/>
            <color indexed="81"/>
            <rFont val="Tahoma"/>
            <family val="2"/>
          </rPr>
          <t xml:space="preserve">
Carmenza Giraldo
Jhon Real
</t>
        </r>
      </text>
    </comment>
    <comment ref="V8" authorId="1" shapeId="0">
      <text>
        <r>
          <rPr>
            <b/>
            <sz val="9"/>
            <color indexed="81"/>
            <rFont val="Tahoma"/>
            <family val="2"/>
          </rPr>
          <t xml:space="preserve">YULIED.PENARANDA
Logros más representativos alcanzados durante el trimestre reportado.
</t>
        </r>
      </text>
    </comment>
    <comment ref="C10" authorId="0" shapeId="0">
      <text>
        <r>
          <rPr>
            <b/>
            <sz val="9"/>
            <color indexed="81"/>
            <rFont val="Tahoma"/>
            <family val="2"/>
          </rPr>
          <t>MYRIAM.LEON:</t>
        </r>
        <r>
          <rPr>
            <sz val="9"/>
            <color indexed="81"/>
            <rFont val="Tahoma"/>
            <family val="2"/>
          </rPr>
          <t xml:space="preserve">
Gabriel Cardenas
Jhon Real
Gabriel Cardenas
Juan Carlos tribin
Ingrid Sanchez
</t>
        </r>
      </text>
    </comment>
    <comment ref="C12" authorId="0" shapeId="0">
      <text>
        <r>
          <rPr>
            <b/>
            <sz val="9"/>
            <color indexed="81"/>
            <rFont val="Tahoma"/>
            <family val="2"/>
          </rPr>
          <t>MYRIAM.LEON:</t>
        </r>
        <r>
          <rPr>
            <sz val="9"/>
            <color indexed="81"/>
            <rFont val="Tahoma"/>
            <family val="2"/>
          </rPr>
          <t xml:space="preserve">
Wilgen Correa
Francisco Diaz</t>
        </r>
      </text>
    </comment>
    <comment ref="C14" authorId="0" shapeId="0">
      <text>
        <r>
          <rPr>
            <b/>
            <sz val="9"/>
            <color indexed="81"/>
            <rFont val="Tahoma"/>
            <family val="2"/>
          </rPr>
          <t>MYRIAM.LEON:</t>
        </r>
        <r>
          <rPr>
            <sz val="9"/>
            <color indexed="81"/>
            <rFont val="Tahoma"/>
            <family val="2"/>
          </rPr>
          <t xml:space="preserve">
Wilgen Correa
Carmenza Giraldo
Jhon Real
Gabriel Cardenas
Mauricio Montenegro
</t>
        </r>
      </text>
    </comment>
    <comment ref="C16" authorId="0" shapeId="0">
      <text>
        <r>
          <rPr>
            <b/>
            <sz val="9"/>
            <color indexed="81"/>
            <rFont val="Tahoma"/>
            <family val="2"/>
          </rPr>
          <t>MYRIAM.LEON:</t>
        </r>
        <r>
          <rPr>
            <sz val="9"/>
            <color indexed="81"/>
            <rFont val="Tahoma"/>
            <family val="2"/>
          </rPr>
          <t xml:space="preserve">
Juan Carlos Tribin</t>
        </r>
      </text>
    </comment>
    <comment ref="C18" authorId="0" shapeId="0">
      <text>
        <r>
          <rPr>
            <b/>
            <sz val="9"/>
            <color indexed="81"/>
            <rFont val="Tahoma"/>
            <family val="2"/>
          </rPr>
          <t>MYRIAM.LEON:</t>
        </r>
        <r>
          <rPr>
            <sz val="9"/>
            <color indexed="81"/>
            <rFont val="Tahoma"/>
            <family val="2"/>
          </rPr>
          <t xml:space="preserve">
Mauricio Montenegro
</t>
        </r>
      </text>
    </comment>
  </commentList>
</comments>
</file>

<file path=xl/sharedStrings.xml><?xml version="1.0" encoding="utf-8"?>
<sst xmlns="http://schemas.openxmlformats.org/spreadsheetml/2006/main" count="363" uniqueCount="191">
  <si>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</si>
  <si>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</si>
  <si>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</si>
  <si>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</si>
  <si>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</si>
  <si>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</si>
  <si>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</si>
  <si>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</si>
  <si>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</si>
  <si>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</si>
  <si>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</si>
  <si>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</si>
  <si>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</si>
  <si>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</si>
  <si>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</si>
  <si>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</si>
  <si>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</si>
  <si>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</si>
  <si>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</si>
  <si>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</si>
  <si>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</si>
  <si>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</si>
  <si>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</si>
  <si>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</si>
  <si>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</si>
  <si>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</si>
  <si>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</si>
  <si>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</si>
  <si>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</si>
  <si>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</si>
  <si>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</si>
  <si>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</si>
  <si>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</si>
  <si>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</si>
  <si>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</si>
  <si>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</si>
  <si>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</si>
  <si>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</si>
  <si>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</si>
  <si>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</si>
  <si>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</si>
  <si>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</si>
  <si>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</si>
  <si>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</si>
  <si>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</si>
  <si>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</si>
  <si>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</si>
  <si>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</si>
  <si>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</si>
  <si>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</si>
  <si>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</si>
  <si>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</si>
  <si>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</si>
  <si>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</si>
  <si>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</si>
  <si>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</si>
  <si>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</si>
  <si>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</si>
  <si>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</si>
  <si>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</si>
  <si>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</si>
  <si>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</si>
  <si>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</si>
  <si>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</si>
  <si>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</si>
  <si>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</si>
  <si>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</si>
  <si>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</si>
  <si>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</si>
  <si>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</si>
  <si>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</si>
  <si>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</si>
  <si>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</si>
  <si>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</si>
  <si>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</si>
  <si>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</si>
  <si>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</si>
  <si>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</si>
  <si>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</si>
  <si>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</si>
  <si>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</si>
  <si>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</si>
  <si>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</si>
  <si>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</si>
  <si>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</si>
  <si>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</si>
  <si>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</si>
  <si>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</si>
  <si>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</si>
  <si>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</si>
  <si>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</si>
  <si>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</si>
  <si>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</si>
  <si>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</si>
  <si>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</si>
  <si>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</si>
  <si>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</si>
  <si>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</si>
  <si>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</si>
  <si>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</si>
  <si>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</si>
  <si>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</si>
  <si>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</si>
  <si>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</si>
  <si>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</si>
  <si>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</si>
  <si>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</si>
  <si>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</si>
  <si>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</si>
  <si>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</si>
  <si>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</si>
  <si>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</si>
  <si>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</si>
  <si>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</si>
  <si>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</si>
  <si>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</si>
  <si>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</si>
  <si>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</si>
  <si>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</si>
  <si>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</si>
  <si>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</si>
  <si>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</si>
  <si>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</si>
  <si>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</si>
  <si>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</si>
  <si>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</si>
  <si>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</si>
  <si>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</si>
  <si>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</si>
  <si>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</si>
  <si>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</si>
  <si>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</si>
  <si>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 xml:space="preserve">Suma </t>
  </si>
  <si>
    <t>X</t>
  </si>
  <si>
    <t>1030 - DIRECCION DE PLANEACION Y SISTEMAS DE INFORMACION AMBIENTAL</t>
  </si>
  <si>
    <t>7 - Gobierno legítimo, fortalecimiento local y eficiencia</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</si>
  <si>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</si>
  <si>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</si>
  <si>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</si>
  <si>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</si>
  <si>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</si>
  <si>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</si>
  <si>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</si>
  <si>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</si>
  <si>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</si>
  <si>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</si>
  <si>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</si>
  <si>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</si>
  <si>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</si>
  <si>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</si>
  <si>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N/A</t>
  </si>
  <si>
    <t>INCREMENTAR EL 30% DE LA INTEGRACIÓN DE LOS SISTEMAS DE INFORMACIÓN</t>
  </si>
  <si>
    <t>Desarrollar la Sistematización  de procedimientos y mecanismos de integración de Sistemas de Información priorizados</t>
  </si>
  <si>
    <t>RENOVAR EL 30%  INFRAESTRUCTURA TECNOLÓGICA Y DE COMUNICACIONES  PRIORIZADA</t>
  </si>
  <si>
    <t>1030 - GESTIÓN EFICIENTE CON EL USO Y APROPIACIÓN DE LAS TIC EN LA SDA</t>
  </si>
  <si>
    <t>Entidad</t>
  </si>
  <si>
    <t xml:space="preserve">DISTRITO CAPITAL </t>
  </si>
  <si>
    <t>TODOS LOS GRUPOS</t>
  </si>
  <si>
    <t>NO IDENTIFICA GRU´POS ETNICOS</t>
  </si>
  <si>
    <r>
      <t>6, DESCRIPCIÓN DE LOS AVANCES Y LOGROS ALCANZADOS 1er</t>
    </r>
    <r>
      <rPr>
        <b/>
        <sz val="12"/>
        <rFont val="Arial"/>
        <family val="2"/>
      </rPr>
      <t xml:space="preserve"> trimestre</t>
    </r>
  </si>
  <si>
    <t>5, PONDERACIÓN HORIZONTAL AÑO: 2018</t>
  </si>
  <si>
    <t>7, OBSERVACIONES AVANCE TRIMESTRE 1 DE 2018</t>
  </si>
  <si>
    <t>Adoptar, Implementar y Mantener el Modelo de Seguridad y Privacidad de la Información - MSPI</t>
  </si>
  <si>
    <t>Actualizar la infraestructura tecnológica dentro de la Gestión y Gobernanza de los recursos y servicios de TI</t>
  </si>
  <si>
    <t>DISPONER AL 100% LOS MECANISMOS DE TECNOLOGÍAS DE INFORMACIÓN REQUERIDOS POR LA SDA  PARA UNA ADECUADA IMPLEMENTACIÓN DE LAS LEYES 1474 DE 2011 Y 1712 DE 2014.</t>
  </si>
  <si>
    <t>Gestionar y publicar datos en formato abierto en las plataformas Distrital y Nacional,   en cumplimiento de la ley 1712 de 2014</t>
  </si>
  <si>
    <t xml:space="preserve"> Adoptar e Implementar el Plan Estratégico de Tecnologias de Información (PETI) para la SDA de acuerdo al Marco de Referencia de Arquitectura Empresarial - AE</t>
  </si>
  <si>
    <t>Fortalecer y actualizar los sistemas de información  en el desarrollo de nuevas funcionalidades y escalamiento de sus productos</t>
  </si>
  <si>
    <t>11, DESCRIPCIÓN DE LOS AVANCES Y LOGROS ALCANZADOS 1er trimestre</t>
  </si>
  <si>
    <t>Involucrar a la ciudadanía en los espacios de rendición de cuentas
Información pública actualizada para consulta y beneficio de los ciudadanos.</t>
  </si>
  <si>
    <t xml:space="preserve">http://www.ambientebogota.gov.co/web/transparencia/preguntas-y-tematicas-rendicion-de-cuentas-sector-ambiente 
http://www.ambientebogota.gov.co/es/transparencia-y-acceso-a-informacion-publica
</t>
  </si>
  <si>
    <t xml:space="preserve">-  Contar con procedimientos automatizados que permiten la racionalización del trámite o servicios de manera electrónica.
-   Contribuir a la política de cero papel, ahorro de tiempo en la gestión de los documentos. 
-    Fortalecer registro de información en tiempo real, con evidencia multimedia de las actividades realizadas durante los procesos de control ambiental mediante las visitas técnicas.
-    Instrumentos de acceso para la rendición de cuentas del sector ambiente
-   Consolidación de información temática ambiental al servicio de la ciudadanía y demás usuarios interesados
-   Disponer de elementos de consulta relacionados con los temas de: 
     •  Estructura Ecológica Principal Decreto 190 de 2004
     •  Reporte de Jurisdicción y generación del reporte de Determinantes ambientales. 
</t>
  </si>
  <si>
    <t>http://www.secretariadeambiente.gov.co/forest/
http://www.secretariadeambiente.gov.co/ventanillavirtual/
http://69.175.75.147/ontracksdaProd/index.aspx
http://www.secretariadeambiente.gov.co/sipse/faces/faces/autenticacion.xhtml
http://www.ambientebogota.gov.co/web/transparencia/preguntas-y-tematicas-rendicion-de-cuentas-sector-ambiente
En el Anexo_Ob2 Se deja evidencia en el Procedimiento denominado 126pa03-pr06-f-2018.doc
En el Anexo_Ob4 Imagen con los Web Services Denominados Determinantes_Amb.png,Determinantes_Amb_ZRFPTVDH.pdf, Determinantes_Ambientales_AOPPFA.pdf y Determinantes_Ambientales_ZRPBOB.pdf
http://www.secretariadeambiente.gov.co/visorgeo/#submenu-capas (Temática de Determinantes Ambientales)
(Anexos 2.1 Disponible en la carpeta - ACTIVIDADES DE METADATOS SDA)
SISTEMA STORM _ Se realizaron modificaciones en los formularios (186) Generación de residuos especiales, (187) Tratamiento  se adicionó una columna para el informe (191) Biiciusuarios.
http://www.secretariadeambiente.gov.co/stormUser/
http://www.secretariadeambiente.gov.co/stormReport/
VISOR GEOGRAFICO AMBIENTAL - - 
http://www.secretariadeambiente.gov.co/mapcache/demo/tms
http://www.secretariadeambiente.gov.co/ms4w/mapserv.exe?map=D://SERVICIOS_GEOGRAFICOS_MAPSERVER//jurisdiccion.map&amp;Service=WFS&amp;Request=GetCapabilities
http://visorgeo.ambientebogota.gov.co/map/?map=/srv/mapfiles/eep_dec190.map&amp;Service=WFS&amp;Request=GetCapabilities</t>
  </si>
  <si>
    <t xml:space="preserve">Optimizar la gestión interna de la Entidad a través de la implementación del proceso de Arquitectura Empresarial en la SDA bajo los criterios de Gobierno en Línea.
Instaurar la Gobernanza de TI como eje central en la administración de la infraestructura tecnológica. 
Implementar el mapa de ruta de los proyectos de TI alineados con la estrategia corporativa a través de la ejecución del PETI (Plan Estratégico de Tecnologías de Información)
</t>
  </si>
  <si>
    <t xml:space="preserve">PETI:
http://www.ambientebogota.gov.co/c/document_library/get_file?uuid=baf40085-e642-4c03-ac6b-706f49d6f09d&amp;groupId=5716678
ESTUDIOS PREVIOS SIEM V1.0 -2018
Lista de asistencia planeación proyecto 1030
Cronograma de Actividades MSPI  -Febrero 2018
Revisión de Procesos y Cronograma DPSIA
Revisión del estado actual del proyecto Airwatch y Tenable
Anexo Tecnico  RFP SIEM- Version Final
</t>
  </si>
  <si>
    <t>Hacer participé a la ciudadanía en los espacios de rendición de cuentas
Información pública actualizada para consulta y beneficio de los ciudadanos.</t>
  </si>
  <si>
    <t xml:space="preserve">http://www.ambientebogota.gov.co/web/transparencia/preguntas-y-tematicas-rendicion-de-cuentas-sector-ambiente                                                                                                                                                                                                                                                                                                           
http://www.ambientebogota.gov.co/es/transparencia-y-acceso-a-informacion-publica
</t>
  </si>
  <si>
    <t xml:space="preserve">Dar continuidad en la operación de las redes inalámbricas y de comunicaciones, los cuales sirven de apoyo para el cumplimiento de los objetivos misionales
•	Posibilidad de dar conectividad desde cualquier punto dentro de la entidad, permitiendo el acceso a la información y servicios, desde dispositivos inalámbricos.
•	Monitorear los servicios de TI que se encuentran en operación dentro de la entidad (Servidores, Espacio en Discos, puertos) 
</t>
  </si>
  <si>
    <t>Estudios Previos en borrador</t>
  </si>
  <si>
    <t>SEGUIMIENTO</t>
  </si>
  <si>
    <t>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 
Se identificaron los datos abiertos para ser publicados en el año 2018 en las plataforma distrital y nacional los cuales se enuncian a continuación: 
• Vallas 
• Estaciones de calidad del aire 
• PM10 
• Ozono 
• Disposición de residuos 
• Estaciones de calidad del agua 
• Humedales 
• Areas protegidas POT 
• Parques Urbanos</t>
  </si>
  <si>
    <r>
      <t>Se realizaron los ajustes a los procedimientos mediante las automatizaciones de sus actividades en el sistema de información misional FOREST:
-</t>
    </r>
    <r>
      <rPr>
        <b/>
        <sz val="8"/>
        <rFont val="Arial"/>
        <family val="2"/>
      </rPr>
      <t xml:space="preserve"> MECANISMOS DE INTEGRACIÓN</t>
    </r>
    <r>
      <rPr>
        <sz val="8"/>
        <rFont val="Arial"/>
        <family val="2"/>
      </rPr>
      <t xml:space="preserve">:
• Catastro, Integración de terceros para ofertar el campo localidad dentro de los datos básicos del barrio.
• Puesta en producción del mecanismo de intercambio de información que integra las quejas Radicadas en el Sistema FOREST con el sistema SDQS Distrital. 
• Desarrollo e implementación de un nuevo formulario para la Subdirección de Ecosistemas y Ruralidad: - Registro de fauna en áreas de interés de la estructura ecológica principal del D.C. 
• Se integró el procedimiento de Ocupación de Cauce y Clasificación de impacto ambiental para trámite de licencia de construcción a la cadena de trámites de la Ventanilla Única de la Construcción.
</t>
    </r>
    <r>
      <rPr>
        <b/>
        <sz val="8"/>
        <rFont val="Arial"/>
        <family val="2"/>
      </rPr>
      <t xml:space="preserve">- MODIFICACION A PROCEDIMIENTOS: </t>
    </r>
    <r>
      <rPr>
        <sz val="8"/>
        <rFont val="Arial"/>
        <family val="2"/>
      </rPr>
      <t xml:space="preserve">
• Control de Fuentes Fijas: Racionalización y optimización de actividades dentro del trámite, para la reducción de tiempos de respuesta.
• ONGs: Se incorporó la actividad de responder oficialmente al ciudadano de un acto administrativo
• Desarrollo de estrategias de educación ambiental: Racionalización de actividades dentro del trámite, para la reducción de tiempos de respuesta.
• Registro acopiador de llantas: Racionalización de actividades dentro del trámite, para la reducción de tiempos de respuesta, así como el mejoramiento de los reportes vinculados a este procedimiento.
</t>
    </r>
    <r>
      <rPr>
        <b/>
        <sz val="8"/>
        <rFont val="Arial"/>
        <family val="2"/>
      </rPr>
      <t>- GESTIÓN DE EXPEDIENTE Y ADMINISTRACIÓN DE ARCHIVOS</t>
    </r>
    <r>
      <rPr>
        <sz val="8"/>
        <rFont val="Arial"/>
        <family val="2"/>
      </rPr>
      <t xml:space="preserve">
• Se actualizó el componente tecnológico de la ventanilla de radicación, para la generación electrónica de la unidad documental para evaluar la necesidad de crear un expediente ambiental.  
• Se realizó la etapa de levantamiento de necesidades para el control de cambio de los procesos prediseñados de los módulos de Gestión de expedientes, tablas de retención documental, para las iteraciones de diseño y desarrollo de las automatizaciones de procedimientos.</t>
    </r>
  </si>
  <si>
    <r>
      <t>*</t>
    </r>
    <r>
      <rPr>
        <b/>
        <sz val="8"/>
        <color theme="1"/>
        <rFont val="Arial"/>
        <family val="2"/>
      </rPr>
      <t xml:space="preserve">ON TRACK </t>
    </r>
    <r>
      <rPr>
        <sz val="8"/>
        <color theme="1"/>
        <rFont val="Arial"/>
        <family val="2"/>
      </rPr>
      <t xml:space="preserve">
Ajustes a formularios de recaudo:
• Acta de Visita de seguimiento a Permisos de Disposición Final de Escombros
•  Evaluación Control y Seguimiento al manejo ambiental
• Acta de visita de control
• Acta de visita e inventario a empresas forestales
• Acta de visita de SER - Registro de fauna en áreas de interés de la estructura ecológica principal del D.C.
</t>
    </r>
    <r>
      <rPr>
        <b/>
        <sz val="8"/>
        <color theme="1"/>
        <rFont val="Arial"/>
        <family val="2"/>
      </rPr>
      <t>*SIPSE</t>
    </r>
    <r>
      <rPr>
        <sz val="8"/>
        <color theme="1"/>
        <rFont val="Arial"/>
        <family val="2"/>
      </rPr>
      <t xml:space="preserve">: Modificación de la bandeja de tareas de los procesos que tiene a cargo un usuario, para realizar la reasignación de los procesos (masivamente) a otro usuario 
</t>
    </r>
    <r>
      <rPr>
        <b/>
        <sz val="8"/>
        <color theme="1"/>
        <rFont val="Arial"/>
        <family val="2"/>
      </rPr>
      <t>*PORTAL WEB</t>
    </r>
    <r>
      <rPr>
        <sz val="8"/>
        <color theme="1"/>
        <rFont val="Arial"/>
        <family val="2"/>
      </rPr>
      <t xml:space="preserve"> 
• Publicación de aspectos relacionados con ley 1712 de transparencia y acceso a la información 
• Desarrollo de formulario para la participación de la ciudadanía previo a la rendición de cuentas 
</t>
    </r>
    <r>
      <rPr>
        <b/>
        <sz val="8"/>
        <color theme="1"/>
        <rFont val="Arial"/>
        <family val="2"/>
      </rPr>
      <t>* VISOR GEOGRAFICO AMBIENTAL</t>
    </r>
    <r>
      <rPr>
        <sz val="8"/>
        <color theme="1"/>
        <rFont val="Arial"/>
        <family val="2"/>
      </rPr>
      <t xml:space="preserve"> 
• Generación del reporte de Determinantes Ambientales: Nueva generación de reporte de Inclusión Predial en Determinantes Ambientales y/o Estructura Ecológica Principal. 
• Módulo de Emergencias Ambientales: Construcción del módulo de Emergencias Ambientales, con despliegue tipo de emergencia, fecha y hora de la incidencia y atención de la emergencia ambiental.
• Reporte de las descargas de datos abiertos, organizada por capas, formatos geográficos, entidades o empresas, y propósito de las descargas
</t>
    </r>
  </si>
  <si>
    <r>
      <t>Se realizaron los ajustes a los procedimientos mediante las automatizaciones de sus actividades en el sistema de información misional FOREST:
-</t>
    </r>
    <r>
      <rPr>
        <b/>
        <sz val="10"/>
        <color theme="1"/>
        <rFont val="Calibri"/>
        <family val="2"/>
        <scheme val="minor"/>
      </rPr>
      <t xml:space="preserve"> MECANISMOS DE INTEGRACIÓN:</t>
    </r>
    <r>
      <rPr>
        <sz val="10"/>
        <color theme="1"/>
        <rFont val="Calibri"/>
        <family val="2"/>
        <scheme val="minor"/>
      </rPr>
      <t xml:space="preserve">
• Catastro, Integración de terceros para ofertar el campo localidad dentro de los datos básicos del barrio.
• Puesta en producción del mecanismo de intercambio de información que integra las quejas Radicadas en el Sistema FOREST con el sistema SDQS Distrital. 
• Desarrollo e implementación de un nuevo formulario para la Subdirección de Ecosistemas y Ruralidad: - Registro de fauna en áreas de interés de la estructura ecológica principal del D.C. 
• Se integró el procedimiento de Ocupación de Cauce y Clasificación de impacto ambiental para trámite de licencia de construcción a la cadena de trámites de la Ventanilla Única de la Construcción.
- </t>
    </r>
    <r>
      <rPr>
        <b/>
        <sz val="10"/>
        <color theme="1"/>
        <rFont val="Calibri"/>
        <family val="2"/>
        <scheme val="minor"/>
      </rPr>
      <t>MODIFICACION A PROCEDIMIENTOS</t>
    </r>
    <r>
      <rPr>
        <sz val="10"/>
        <color theme="1"/>
        <rFont val="Calibri"/>
        <family val="2"/>
        <scheme val="minor"/>
      </rPr>
      <t xml:space="preserve">: 
• Control de Fuentes Fijas: Racionalización y optimización de actividades dentro del trámite, para la reducción de tiempos de respuesta.
• ONGs: Se incorporó la actividad de responder oficialmente al ciudadano de un acto administrativo
• Desarrollo de estrategias de educación ambiental: Racionalización de actividades dentro del trámite, para la reducción de tiempos de respuesta.
• Registro acopiador de llantas: Racionalización de actividades dentro del trámite, para la reducción de tiempos de respuesta, así como el mejoramiento de los reportes vinculados a este procedimiento.
</t>
    </r>
    <r>
      <rPr>
        <b/>
        <sz val="10"/>
        <color theme="1"/>
        <rFont val="Calibri"/>
        <family val="2"/>
        <scheme val="minor"/>
      </rPr>
      <t xml:space="preserve">- GESTIÓN DE EXPEDIENTE Y ADMINISTRACIÓN DE ARCHIVOS
</t>
    </r>
    <r>
      <rPr>
        <sz val="10"/>
        <color theme="1"/>
        <rFont val="Calibri"/>
        <family val="2"/>
        <scheme val="minor"/>
      </rPr>
      <t>• Se actualizó el componente tecnológico de la ventanilla de radicación, para la generación electrónica de la unidad documental para evaluar la necesidad de crear un expediente ambiental.  
• Se realizó la etapa de levantamiento de necesidades para el control de cambio de los procesos prediseñados de los módulos de Gestión de expedientes, tablas de retención documental, para las iteraciones de diseño y desarrollo de las automatizaciones de procedimientos.
*</t>
    </r>
    <r>
      <rPr>
        <b/>
        <sz val="10"/>
        <color theme="1"/>
        <rFont val="Calibri"/>
        <family val="2"/>
        <scheme val="minor"/>
      </rPr>
      <t xml:space="preserve">ON TRACK </t>
    </r>
    <r>
      <rPr>
        <sz val="10"/>
        <color theme="1"/>
        <rFont val="Calibri"/>
        <family val="2"/>
        <scheme val="minor"/>
      </rPr>
      <t xml:space="preserve">
Ajustes a formularios de recaudo:
• Acta de Visita de seguimiento a Permisos de Disposición Final de Escombros
•  Evaluación Control y Seguimiento al manejo ambiental
• Acta de visita de control
• Acta de visita e inventario a empresas forestales
• Acta de visita de SER - Registro de fauna en áreas de interés de la estructura ecológica principal del D.C.
*</t>
    </r>
    <r>
      <rPr>
        <b/>
        <sz val="10"/>
        <color theme="1"/>
        <rFont val="Calibri"/>
        <family val="2"/>
        <scheme val="minor"/>
      </rPr>
      <t>SIPSE</t>
    </r>
    <r>
      <rPr>
        <sz val="10"/>
        <color theme="1"/>
        <rFont val="Calibri"/>
        <family val="2"/>
        <scheme val="minor"/>
      </rPr>
      <t>: Modificación de la bandeja de tareas de los procesos que tiene a cargo un usuario, para realizar la reasignación de los procesos (masivamente) a otro usuario 
*</t>
    </r>
    <r>
      <rPr>
        <b/>
        <sz val="10"/>
        <color theme="1"/>
        <rFont val="Calibri"/>
        <family val="2"/>
        <scheme val="minor"/>
      </rPr>
      <t xml:space="preserve">PORTAL WEB </t>
    </r>
    <r>
      <rPr>
        <sz val="10"/>
        <color theme="1"/>
        <rFont val="Calibri"/>
        <family val="2"/>
        <scheme val="minor"/>
      </rPr>
      <t xml:space="preserve">
• Publicación de aspectos relacionados con ley 1712 de transparencia y acceso a la información 
• Desarrollo de formulario para la participación de la ciudadanía previo a la rendición de cuentas 
* </t>
    </r>
    <r>
      <rPr>
        <b/>
        <sz val="10"/>
        <color theme="1"/>
        <rFont val="Calibri"/>
        <family val="2"/>
        <scheme val="minor"/>
      </rPr>
      <t>VISOR GEOGRAFICO AMBIENTAL</t>
    </r>
    <r>
      <rPr>
        <sz val="10"/>
        <color theme="1"/>
        <rFont val="Calibri"/>
        <family val="2"/>
        <scheme val="minor"/>
      </rPr>
      <t xml:space="preserve"> 
• Generación del reporte de Determinantes Ambientales: Nueva generación de reporte de Inclusión Predial en Determinantes Ambientales y/o Estructura Ecológica Principal. 
• Módulo de Emergencias Ambientales: Construcción del módulo de Emergencias Ambientales, con despliegue tipo de emergencia, fecha y hora de la incidencia y atención de la emergencia ambiental.
• Reporte de las descargas de datos abiertos, organizada por capas, formatos geográficos, entidades o empresas, y propósito de las descargas
</t>
    </r>
  </si>
  <si>
    <t xml:space="preserve">• Se estructuró y actualizó la WBS (estructura de desglose del trabajo) del Modelo de Seguridad y Privacidad de Información - MSPI 2018.
• Se actualizó la Matriz de Riesgos del SubSistema de Gestión y Seguridad de Información - SGSI
• Se desarrolló el Plan de Sensibilización y Entrenamiento del del SubSistema de Gestión y Seguridad de Información - SGSI - SGSI 2018.
• Se realizaron las acciones necesarias dentro del proceso pre-contractual implementación de las nuevas Herramienta de Seguridad de la Información 2018 para la adquisición de la herramienta Security Interface Enterprise Management - SIEM, la cual gestiona (recoger, analizar y priorizar) eventos y Logs de seguridad en las plataformas y aplicaciones ambientales de la SDA
</t>
  </si>
  <si>
    <t xml:space="preserve">•  Aprobación del Plan Estratégico de Tecnologías de Información-PETI (2017-2020) mediante comité Ordinario de TICS del 18 de enero de 2018.
• Se aprobó por Comité TICS los siguientes proyectos para la vigencia 2018, los cuales se encuentran en fase precontractual: 
    • Diseño e implementación de Inteligencia de Negocios, 
    • Diseño e implementación de Datos Maestros, 
    • Diseño e implementación del modelo de interoperabilidad, 
    • Implementación de controles de cambios a requerimientos de usuario sobre el aplicativo Ontrack
    • Fortalecer la infraestructura tecnológica actual 
• Se estructuró y actualizó la WBS (estructura de desglose del trabajo) del Modelo de Seguridad y Privacidad de Información - MSPI 2018.
• Se actualizó la Matriz de Riesgos del SubSistema de Gestión y Seguridad de Información - SGSI
• Se desarrolló el Plan de Sensibilización y Entrenamiento del del SubSistema de Gestión y Seguridad de Información - SGSI - SGSI 2018.
• Se realizaron las acciones necesarias dentro del proceso pre-contractual implementación de las nuevas Herramienta de Seguridad de la Información 2018 para la adquisición de la herramienta Security Interface Enterprise Management - SIEM, la cual gestiona (recoger, analizar y priorizar) eventos y Logs de seguridad en las plataformas y aplicaciones ambientales de la SDA
</t>
  </si>
  <si>
    <t>•  Aprobación del Plan Estratégico de Tecnologías de Información-PETI (2017-2020) mediante comité Ordinario de TICS del 18 de enero de 2018.
• Se aprobó por Comité TICS los siguientes proyectos para la vigencia 2018, los cuales se encuentran en fase precontractual: 
     • Diseño e implementación de Inteligencia de Negocios, 
     • Diseño e implementación de Datos Maestros, 
     • Diseño e implementación del modelo de interoperabilidad, 
     • Implementación de controles de cambios a requerimientos de usuario sobre el aplicativo Ontrack
     • Fortalecer la infraestructura tecnológica actual</t>
  </si>
  <si>
    <t>Se identificaron los datos abiertos para ser publicados en el año 2018 en la plataforma distrital y nacional los cuales se enuncian a continuación:
•        Vallas
•        Estaciones de calidad del aire
•        PM10
•        Ozono
•        Disposición de residuos
•        Estaciones de calidad del agua
•        Humedales
•        Áreas protegidas POT
•        Parques Urbanos
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t>
  </si>
  <si>
    <t xml:space="preserve">Se identificaron los datos abiertos para ser publicados en el año 2018 en la plataforma distrital y nacional los cuales se enuncian a continuación:
•        Vallas
•        Estaciones de calidad del aire
•        PM10
•        Ozono
•        Disposición de residuos
•        Estaciones de calidad del agua
•        Humedales
•        Áreas protegidas POT
•        Parques Urbanos
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 </t>
  </si>
  <si>
    <t>PRESTAR LOS SERVICIOS DE SOPORTE TÉCNICO, MANTENIMIENTO, ACTUALIZACIÓN Y RENOVACIÓN TECNOLÓGICA DE LA RED INALÁMBRICA DE LA SEDE CENTRAL DE LA SDA”.
 A través de este proceso la entidad garantizará servicio de conectividad adecuado a la demanda de requerimientos por parte de usuarios internos y externos, es imperioso promover la implementación de soluciones informáticas que soporten y fortalezcan los sistemas de información misional y de apoyo en el desarrollo de nuevas funcionalidades y versiones sobre los servicios que se prestan a través del portal web
• “REALIZAR LA RENOVACIÓN Y ACTUALIZACIÓN AL LICENCIAMIENTO DE LA PLATAFORMA DE MONITOREO NAGIOS ENTERPRISE XI CON LA QUE CUENTA EN LA ACTUALIDAD LA ENTIDAD”.
Mediante la renovación y actualización de la Licencia de Nagios Enterprise XI, se mejora el seguimiento, monitoreo y control de los servicios de TI que se encuentran en operación dentro de la Entidad (Ej: Servidores, Espacio en Discos, puertos, reportes)
• “REALIZAR LA ADQUISICIÓN DE UNA SOLUCIÓN KVM PARA ADMINISTRACIÓN EN SITIO DE LOS SERVIDORES DE LA ENTIDAD EN LA SEDE PRINCIPAL”.
Actividad realizada para optimizar, centralizar y gestionar la administración de los servidores que se encuentran alojados en el DATACENTER de la sede principal de la Secretaría Distrital de Ambiente</t>
  </si>
  <si>
    <t>No discrimina población intersexual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</si>
</sst>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_-* #,##0.0\ _€_-;\-* #,##0.0\ _€_-;_-* &quot;-&quot;??\ _€_-;_-@_-"/>
    <numFmt numFmtId="174" formatCode="_(* #,##0_);_(* \(#,##0\);_(* &quot;-&quot;??_);_(@_)"/>
    <numFmt numFmtId="175" formatCode="#,##0.000"/>
  </numFmts>
  <fonts count="5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sz val="9"/>
      <color indexed="81"/>
      <name val="Tahoma"/>
      <family val="2"/>
    </font>
    <font>
      <b/>
      <sz val="9"/>
      <color theme="1"/>
      <name val="Arial"/>
      <family val="2"/>
    </font>
    <font>
      <sz val="11"/>
      <color rgb="FF000000"/>
      <name val="Arial"/>
      <family val="2"/>
    </font>
    <font>
      <b/>
      <sz val="10"/>
      <color theme="1"/>
      <name val="Calibri"/>
      <family val="2"/>
      <scheme val="minor"/>
    </font>
    <font>
      <b/>
      <sz val="8"/>
      <color theme="1"/>
      <name val="Arial"/>
      <family val="2"/>
    </font>
    <font>
      <sz val="10"/>
      <color rgb="FF000000"/>
      <name val="Calibri"/>
      <family val="2"/>
    </font>
    <font>
      <sz val="11"/>
      <name val="Calibri"/>
      <family val="2"/>
    </font>
    <font>
      <sz val="8"/>
      <color rgb="FF000000"/>
      <name val="Arial"/>
      <family val="2"/>
    </font>
    <font>
      <sz val="11"/>
      <color theme="1"/>
      <name val="Arial"/>
      <family val="2"/>
    </font>
    <font>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9CD35F"/>
        <bgColor indexed="64"/>
      </patternFill>
    </fill>
    <fill>
      <patternFill patternType="solid">
        <fgColor theme="4" tint="0.79998168889431442"/>
        <bgColor indexed="64"/>
      </patternFill>
    </fill>
    <fill>
      <patternFill patternType="solid">
        <fgColor rgb="FFFFFFFF"/>
        <bgColor rgb="FFFFFFFF"/>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theme="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medium">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indexed="64"/>
      </left>
      <right style="thin">
        <color indexed="64"/>
      </right>
      <top/>
      <bottom style="thin">
        <color rgb="FF000000"/>
      </bottom>
      <diagonal/>
    </border>
  </borders>
  <cellStyleXfs count="27">
    <xf numFmtId="0" fontId="0" fillId="0" borderId="0"/>
    <xf numFmtId="167" fontId="10" fillId="0" borderId="0" applyFont="0" applyFill="0" applyBorder="0" applyAlignment="0" applyProtection="0"/>
    <xf numFmtId="167" fontId="4"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5" fillId="0" borderId="0" applyFont="0" applyFill="0" applyBorder="0" applyAlignment="0" applyProtection="0"/>
    <xf numFmtId="171"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43" fontId="25" fillId="0" borderId="0" applyFont="0" applyFill="0" applyBorder="0" applyAlignment="0" applyProtection="0"/>
  </cellStyleXfs>
  <cellXfs count="463">
    <xf numFmtId="0" fontId="0" fillId="0" borderId="0" xfId="0"/>
    <xf numFmtId="0" fontId="0" fillId="0" borderId="0" xfId="0" applyFill="1"/>
    <xf numFmtId="0" fontId="5" fillId="0" borderId="0" xfId="15"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6" fillId="0" borderId="0" xfId="0" applyFont="1" applyFill="1"/>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2" fillId="0" borderId="0" xfId="15" applyFont="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3" fillId="2" borderId="0" xfId="15" applyFont="1" applyFill="1" applyAlignment="1">
      <alignment vertical="center"/>
    </xf>
    <xf numFmtId="0" fontId="13" fillId="0" borderId="0" xfId="15" applyFont="1" applyAlignment="1">
      <alignment vertical="center"/>
    </xf>
    <xf numFmtId="0" fontId="27"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10" fontId="28" fillId="3" borderId="0" xfId="15" applyNumberFormat="1" applyFont="1" applyFill="1" applyBorder="1" applyAlignment="1">
      <alignment horizontal="center"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5" applyFill="1" applyAlignment="1">
      <alignment horizontal="left" vertical="center"/>
    </xf>
    <xf numFmtId="0" fontId="27" fillId="3" borderId="0" xfId="0" applyFont="1" applyFill="1" applyBorder="1" applyAlignment="1">
      <alignment horizontal="left" vertical="center" wrapText="1"/>
    </xf>
    <xf numFmtId="0" fontId="4" fillId="2" borderId="0" xfId="15" applyFill="1" applyAlignment="1">
      <alignment horizontal="left" vertical="center"/>
    </xf>
    <xf numFmtId="0" fontId="4" fillId="0" borderId="0" xfId="15" applyAlignment="1">
      <alignment horizontal="left" vertical="center"/>
    </xf>
    <xf numFmtId="0" fontId="13" fillId="0" borderId="0" xfId="0" applyFont="1" applyFill="1"/>
    <xf numFmtId="172" fontId="0" fillId="0" borderId="0" xfId="0" applyNumberFormat="1" applyFill="1" applyAlignment="1">
      <alignment horizontal="center"/>
    </xf>
    <xf numFmtId="37" fontId="20" fillId="3" borderId="1" xfId="8"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0" fillId="3" borderId="1" xfId="0" applyFont="1" applyFill="1" applyBorder="1" applyAlignment="1">
      <alignment horizontal="right" vertical="center"/>
    </xf>
    <xf numFmtId="3" fontId="19" fillId="3" borderId="1" xfId="9" applyNumberFormat="1" applyFont="1" applyFill="1" applyBorder="1" applyAlignment="1">
      <alignment horizontal="center" vertical="center" wrapText="1"/>
    </xf>
    <xf numFmtId="3" fontId="19" fillId="3" borderId="5" xfId="9" applyNumberFormat="1" applyFont="1" applyFill="1" applyBorder="1" applyAlignment="1">
      <alignment horizontal="center" vertical="center" wrapText="1"/>
    </xf>
    <xf numFmtId="0" fontId="2" fillId="4" borderId="1" xfId="15" applyFont="1" applyFill="1" applyBorder="1" applyAlignment="1">
      <alignment horizontal="left" vertical="center" wrapText="1"/>
    </xf>
    <xf numFmtId="0" fontId="0" fillId="0" borderId="28" xfId="0" applyFill="1" applyBorder="1"/>
    <xf numFmtId="0" fontId="0" fillId="0" borderId="29" xfId="0" applyFill="1" applyBorder="1"/>
    <xf numFmtId="0" fontId="35" fillId="0" borderId="0" xfId="0" applyFont="1" applyFill="1" applyAlignment="1">
      <alignment horizontal="center" vertical="center"/>
    </xf>
    <xf numFmtId="0" fontId="5" fillId="3" borderId="0" xfId="0" applyFont="1" applyFill="1" applyBorder="1" applyAlignment="1">
      <alignment horizontal="center" vertical="center" wrapText="1"/>
    </xf>
    <xf numFmtId="0" fontId="36" fillId="3" borderId="26" xfId="0" applyFont="1" applyFill="1" applyBorder="1"/>
    <xf numFmtId="0" fontId="36" fillId="3" borderId="0" xfId="0" applyFont="1" applyFill="1" applyBorder="1"/>
    <xf numFmtId="0" fontId="36" fillId="3" borderId="0" xfId="0" applyFont="1" applyFill="1" applyBorder="1" applyAlignment="1">
      <alignment horizontal="center"/>
    </xf>
    <xf numFmtId="0" fontId="36" fillId="3" borderId="27" xfId="0" applyFont="1" applyFill="1" applyBorder="1"/>
    <xf numFmtId="0" fontId="17" fillId="5" borderId="1" xfId="0" applyFont="1" applyFill="1" applyBorder="1" applyAlignment="1" applyProtection="1">
      <alignment horizontal="left" vertical="center" wrapText="1"/>
      <protection locked="0"/>
    </xf>
    <xf numFmtId="0" fontId="17" fillId="5" borderId="4" xfId="0" applyFont="1" applyFill="1" applyBorder="1" applyAlignment="1" applyProtection="1">
      <alignment horizontal="left" vertical="center" wrapText="1"/>
      <protection locked="0"/>
    </xf>
    <xf numFmtId="0" fontId="17" fillId="5" borderId="5" xfId="0" applyFont="1" applyFill="1" applyBorder="1" applyAlignment="1" applyProtection="1">
      <alignment horizontal="left" vertical="center" wrapText="1"/>
      <protection locked="0"/>
    </xf>
    <xf numFmtId="0" fontId="31" fillId="5" borderId="0" xfId="0" applyFont="1" applyFill="1" applyBorder="1" applyAlignment="1"/>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22" xfId="0" applyFont="1" applyBorder="1" applyAlignment="1">
      <alignment horizontal="justify" vertical="center" wrapText="1"/>
    </xf>
    <xf numFmtId="0" fontId="31" fillId="5" borderId="27" xfId="0" applyFont="1" applyFill="1" applyBorder="1" applyAlignment="1"/>
    <xf numFmtId="0" fontId="31" fillId="5" borderId="29" xfId="0" applyFont="1" applyFill="1" applyBorder="1" applyAlignment="1"/>
    <xf numFmtId="0" fontId="12" fillId="5" borderId="40" xfId="0" applyFont="1" applyFill="1" applyBorder="1" applyAlignment="1">
      <alignment horizontal="right"/>
    </xf>
    <xf numFmtId="0" fontId="2" fillId="4" borderId="4" xfId="15" applyFont="1" applyFill="1" applyBorder="1" applyAlignment="1">
      <alignment horizontal="left" vertical="center" wrapText="1"/>
    </xf>
    <xf numFmtId="0" fontId="16" fillId="4" borderId="4" xfId="15" applyFont="1" applyFill="1" applyBorder="1" applyAlignment="1">
      <alignment horizontal="center" vertical="center" textRotation="180" wrapText="1"/>
    </xf>
    <xf numFmtId="10" fontId="4" fillId="4" borderId="4" xfId="15" applyNumberFormat="1" applyFont="1" applyFill="1" applyBorder="1" applyAlignment="1">
      <alignment horizontal="center" vertical="center" wrapText="1"/>
    </xf>
    <xf numFmtId="0" fontId="2" fillId="4" borderId="4" xfId="15" applyFont="1" applyFill="1" applyBorder="1" applyAlignment="1">
      <alignment horizontal="center" vertical="center" wrapText="1"/>
    </xf>
    <xf numFmtId="0" fontId="2" fillId="4" borderId="45" xfId="15" applyFont="1" applyFill="1" applyBorder="1" applyAlignment="1">
      <alignment horizontal="center" vertical="center" wrapText="1"/>
    </xf>
    <xf numFmtId="10" fontId="12" fillId="3" borderId="0" xfId="15" applyNumberFormat="1" applyFont="1" applyFill="1" applyBorder="1" applyAlignment="1">
      <alignment horizontal="center" vertical="center"/>
    </xf>
    <xf numFmtId="0" fontId="0" fillId="0" borderId="0" xfId="0" applyAlignment="1">
      <alignment wrapText="1"/>
    </xf>
    <xf numFmtId="0" fontId="13" fillId="0" borderId="0" xfId="0" applyFont="1" applyAlignment="1">
      <alignment horizontal="center" vertical="center" wrapText="1"/>
    </xf>
    <xf numFmtId="0" fontId="0" fillId="6" borderId="0" xfId="0" applyFill="1"/>
    <xf numFmtId="0" fontId="0" fillId="7" borderId="0" xfId="0" applyFill="1"/>
    <xf numFmtId="0" fontId="37" fillId="3" borderId="0" xfId="15" applyFont="1" applyFill="1" applyBorder="1" applyProtection="1">
      <protection locked="0"/>
    </xf>
    <xf numFmtId="0" fontId="0" fillId="3" borderId="0" xfId="0" applyFill="1" applyBorder="1"/>
    <xf numFmtId="0" fontId="38" fillId="3" borderId="0" xfId="15" applyFont="1" applyFill="1" applyBorder="1" applyAlignment="1" applyProtection="1">
      <alignment horizontal="center"/>
      <protection locked="0"/>
    </xf>
    <xf numFmtId="0" fontId="39" fillId="3" borderId="0" xfId="15" applyFont="1" applyFill="1" applyBorder="1" applyProtection="1">
      <protection locked="0"/>
    </xf>
    <xf numFmtId="0" fontId="37" fillId="3" borderId="0" xfId="15" applyFont="1" applyFill="1" applyBorder="1" applyAlignment="1" applyProtection="1">
      <alignment horizontal="center"/>
      <protection locked="0"/>
    </xf>
    <xf numFmtId="0" fontId="22" fillId="5" borderId="4" xfId="18" applyFont="1" applyFill="1" applyBorder="1" applyAlignment="1">
      <alignment horizontal="left" vertical="center" wrapText="1"/>
    </xf>
    <xf numFmtId="0" fontId="22" fillId="5" borderId="1" xfId="18" applyFont="1" applyFill="1" applyBorder="1" applyAlignment="1">
      <alignment horizontal="left" vertical="center" wrapText="1"/>
    </xf>
    <xf numFmtId="0" fontId="22" fillId="5" borderId="5" xfId="18" applyFont="1" applyFill="1" applyBorder="1" applyAlignment="1">
      <alignment horizontal="left" vertical="center" wrapText="1"/>
    </xf>
    <xf numFmtId="168" fontId="20" fillId="5" borderId="1" xfId="18" applyNumberFormat="1" applyFont="1" applyFill="1" applyBorder="1" applyAlignment="1">
      <alignment vertical="center" wrapText="1"/>
    </xf>
    <xf numFmtId="168" fontId="20" fillId="5" borderId="1" xfId="18" applyNumberFormat="1" applyFont="1" applyFill="1" applyBorder="1" applyAlignment="1">
      <alignment horizontal="left" vertical="center" wrapText="1"/>
    </xf>
    <xf numFmtId="0" fontId="20" fillId="5" borderId="1" xfId="18" applyFont="1" applyFill="1" applyBorder="1" applyAlignment="1">
      <alignment horizontal="left" vertical="center" wrapText="1"/>
    </xf>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37" fontId="19" fillId="3" borderId="1" xfId="9" applyNumberFormat="1" applyFont="1" applyFill="1" applyBorder="1" applyAlignment="1">
      <alignment horizontal="center" vertical="center"/>
    </xf>
    <xf numFmtId="4" fontId="19" fillId="3" borderId="5" xfId="0" applyNumberFormat="1" applyFont="1" applyFill="1" applyBorder="1" applyAlignment="1">
      <alignment horizontal="center" vertical="center" wrapText="1"/>
    </xf>
    <xf numFmtId="4" fontId="19" fillId="3" borderId="1" xfId="9" applyNumberFormat="1" applyFont="1" applyFill="1" applyBorder="1" applyAlignment="1">
      <alignment horizontal="center" vertical="center"/>
    </xf>
    <xf numFmtId="37" fontId="20" fillId="3" borderId="8" xfId="8" applyNumberFormat="1" applyFont="1" applyFill="1" applyBorder="1" applyAlignment="1">
      <alignment horizontal="center" vertical="center"/>
    </xf>
    <xf numFmtId="0" fontId="20" fillId="3" borderId="8" xfId="0" applyFont="1" applyFill="1" applyBorder="1" applyAlignment="1">
      <alignment horizontal="right" vertical="center"/>
    </xf>
    <xf numFmtId="3" fontId="19" fillId="3" borderId="8" xfId="9" applyNumberFormat="1" applyFont="1" applyFill="1" applyBorder="1" applyAlignment="1">
      <alignment horizontal="center" vertical="center" wrapText="1"/>
    </xf>
    <xf numFmtId="4" fontId="19" fillId="3" borderId="1" xfId="0" applyNumberFormat="1" applyFont="1" applyFill="1" applyBorder="1" applyAlignment="1">
      <alignment horizontal="center" vertical="center" wrapText="1"/>
    </xf>
    <xf numFmtId="4" fontId="19" fillId="3" borderId="1" xfId="9" applyNumberFormat="1" applyFont="1" applyFill="1" applyBorder="1" applyAlignment="1">
      <alignment horizontal="center" vertical="center" wrapText="1"/>
    </xf>
    <xf numFmtId="4" fontId="19" fillId="3" borderId="4" xfId="9" applyNumberFormat="1" applyFont="1" applyFill="1" applyBorder="1" applyAlignment="1">
      <alignment horizontal="center" vertical="center"/>
    </xf>
    <xf numFmtId="37" fontId="19" fillId="3" borderId="4" xfId="9" applyNumberFormat="1" applyFont="1" applyFill="1" applyBorder="1" applyAlignment="1">
      <alignment horizontal="center" vertical="center"/>
    </xf>
    <xf numFmtId="4" fontId="19" fillId="3" borderId="16" xfId="9"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3" fontId="19" fillId="3" borderId="8" xfId="0" applyNumberFormat="1" applyFont="1" applyFill="1" applyBorder="1" applyAlignment="1">
      <alignment horizontal="center" vertical="center" wrapText="1"/>
    </xf>
    <xf numFmtId="37" fontId="20" fillId="3" borderId="42" xfId="8" applyNumberFormat="1" applyFont="1" applyFill="1" applyBorder="1" applyAlignment="1">
      <alignment horizontal="center" vertical="center"/>
    </xf>
    <xf numFmtId="37" fontId="20" fillId="3" borderId="4" xfId="8" applyNumberFormat="1" applyFont="1" applyFill="1" applyBorder="1" applyAlignment="1">
      <alignment horizontal="center" vertical="center"/>
    </xf>
    <xf numFmtId="10" fontId="42" fillId="3" borderId="7" xfId="23" applyNumberFormat="1" applyFont="1" applyFill="1" applyBorder="1" applyAlignment="1">
      <alignment horizontal="center" vertical="center"/>
    </xf>
    <xf numFmtId="10" fontId="42" fillId="3" borderId="51" xfId="23"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0" fontId="41" fillId="8" borderId="1" xfId="0" applyNumberFormat="1" applyFont="1" applyFill="1" applyBorder="1" applyAlignment="1" applyProtection="1">
      <alignment vertical="center"/>
      <protection locked="0"/>
    </xf>
    <xf numFmtId="169" fontId="41" fillId="4"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9" fontId="2" fillId="4" borderId="44" xfId="20" applyFont="1" applyFill="1" applyBorder="1" applyAlignment="1">
      <alignment horizontal="center" vertical="center" wrapText="1"/>
    </xf>
    <xf numFmtId="10" fontId="41" fillId="8" borderId="4" xfId="0" applyNumberFormat="1" applyFont="1" applyFill="1" applyBorder="1" applyAlignment="1" applyProtection="1">
      <alignment vertical="center"/>
      <protection locked="0"/>
    </xf>
    <xf numFmtId="3" fontId="8" fillId="9" borderId="1" xfId="0" applyNumberFormat="1" applyFont="1" applyFill="1" applyBorder="1" applyAlignment="1">
      <alignment horizontal="center" vertical="center" wrapText="1"/>
    </xf>
    <xf numFmtId="3" fontId="36" fillId="0" borderId="1" xfId="0" applyNumberFormat="1" applyFont="1" applyBorder="1" applyAlignment="1">
      <alignment horizontal="center" vertical="center"/>
    </xf>
    <xf numFmtId="3" fontId="5" fillId="5" borderId="1" xfId="0" applyNumberFormat="1" applyFont="1" applyFill="1" applyBorder="1" applyAlignment="1">
      <alignment horizontal="center" vertical="center"/>
    </xf>
    <xf numFmtId="3" fontId="44" fillId="5" borderId="1" xfId="18" applyNumberFormat="1" applyFont="1" applyFill="1" applyBorder="1" applyAlignment="1">
      <alignment horizontal="center" vertical="center" wrapText="1"/>
    </xf>
    <xf numFmtId="9" fontId="8" fillId="3" borderId="1" xfId="20" applyFont="1" applyFill="1" applyBorder="1" applyAlignment="1">
      <alignment horizontal="center" vertical="center"/>
    </xf>
    <xf numFmtId="9" fontId="8" fillId="3" borderId="1" xfId="20" applyFont="1" applyFill="1" applyBorder="1" applyAlignment="1" applyProtection="1">
      <alignment horizontal="center" vertical="center"/>
      <protection locked="0"/>
    </xf>
    <xf numFmtId="10" fontId="8" fillId="3" borderId="1" xfId="23" applyNumberFormat="1" applyFont="1" applyFill="1" applyBorder="1" applyAlignment="1">
      <alignment horizontal="center" vertical="center"/>
    </xf>
    <xf numFmtId="0" fontId="5" fillId="5" borderId="24" xfId="0" applyFont="1" applyFill="1" applyBorder="1" applyAlignment="1">
      <alignment horizontal="center" vertical="center" wrapText="1"/>
    </xf>
    <xf numFmtId="9" fontId="19" fillId="3" borderId="5" xfId="23" applyFont="1" applyFill="1" applyBorder="1" applyAlignment="1">
      <alignment horizontal="center" vertical="center" wrapText="1"/>
    </xf>
    <xf numFmtId="10" fontId="19" fillId="3" borderId="1" xfId="23" applyNumberFormat="1" applyFont="1" applyFill="1" applyBorder="1" applyAlignment="1">
      <alignment horizontal="center" vertical="center" wrapText="1"/>
    </xf>
    <xf numFmtId="3" fontId="19" fillId="3" borderId="4" xfId="9" applyNumberFormat="1" applyFont="1" applyFill="1" applyBorder="1" applyAlignment="1">
      <alignment horizontal="center" vertical="center"/>
    </xf>
    <xf numFmtId="4" fontId="42" fillId="3" borderId="5" xfId="9" applyNumberFormat="1"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9" fontId="19" fillId="3" borderId="1" xfId="23" applyFont="1" applyFill="1" applyBorder="1" applyAlignment="1">
      <alignment horizontal="center" vertical="center" wrapText="1"/>
    </xf>
    <xf numFmtId="3" fontId="19" fillId="3" borderId="1" xfId="9" applyNumberFormat="1" applyFont="1" applyFill="1" applyBorder="1" applyAlignment="1">
      <alignment horizontal="center" vertical="center"/>
    </xf>
    <xf numFmtId="169" fontId="19" fillId="3" borderId="5" xfId="23" applyNumberFormat="1" applyFont="1" applyFill="1" applyBorder="1" applyAlignment="1">
      <alignment horizontal="center" vertical="center" wrapText="1"/>
    </xf>
    <xf numFmtId="10" fontId="19" fillId="3" borderId="5" xfId="23" applyNumberFormat="1" applyFont="1" applyFill="1" applyBorder="1" applyAlignment="1">
      <alignment horizontal="center" vertical="center" wrapText="1"/>
    </xf>
    <xf numFmtId="169" fontId="19" fillId="3" borderId="1" xfId="23" applyNumberFormat="1" applyFont="1" applyFill="1" applyBorder="1" applyAlignment="1">
      <alignment horizontal="center" vertical="center" wrapText="1"/>
    </xf>
    <xf numFmtId="9" fontId="19" fillId="3" borderId="5" xfId="20" applyFont="1" applyFill="1" applyBorder="1" applyAlignment="1">
      <alignment horizontal="center" vertical="center" wrapText="1"/>
    </xf>
    <xf numFmtId="9" fontId="19" fillId="3" borderId="5" xfId="23" applyNumberFormat="1" applyFont="1" applyFill="1" applyBorder="1" applyAlignment="1">
      <alignment horizontal="center" vertical="center" wrapText="1"/>
    </xf>
    <xf numFmtId="10" fontId="42" fillId="3" borderId="5" xfId="23" applyNumberFormat="1" applyFont="1" applyFill="1" applyBorder="1" applyAlignment="1">
      <alignment horizontal="center" vertical="center" wrapText="1"/>
    </xf>
    <xf numFmtId="0" fontId="30" fillId="5" borderId="2" xfId="0" applyFont="1" applyFill="1" applyBorder="1" applyAlignment="1"/>
    <xf numFmtId="0" fontId="30" fillId="5" borderId="5" xfId="0" applyFont="1" applyFill="1" applyBorder="1" applyAlignment="1"/>
    <xf numFmtId="3" fontId="19" fillId="0" borderId="5" xfId="9" applyNumberFormat="1" applyFont="1" applyFill="1" applyBorder="1" applyAlignment="1">
      <alignment horizontal="center" vertical="center" wrapText="1"/>
    </xf>
    <xf numFmtId="3" fontId="21" fillId="0" borderId="5" xfId="9" applyNumberFormat="1" applyFont="1" applyFill="1" applyBorder="1" applyAlignment="1">
      <alignment horizontal="center" vertical="center" wrapText="1"/>
    </xf>
    <xf numFmtId="3" fontId="19" fillId="3" borderId="50" xfId="9" applyNumberFormat="1" applyFont="1" applyFill="1" applyBorder="1" applyAlignment="1">
      <alignment horizontal="center" vertical="center" wrapText="1"/>
    </xf>
    <xf numFmtId="169" fontId="41" fillId="4" borderId="39" xfId="0" applyNumberFormat="1" applyFont="1" applyFill="1" applyBorder="1" applyAlignment="1">
      <alignment vertical="center"/>
    </xf>
    <xf numFmtId="169" fontId="4" fillId="0" borderId="54" xfId="0" applyNumberFormat="1" applyFont="1" applyBorder="1" applyAlignment="1">
      <alignment horizontal="center" vertical="center"/>
    </xf>
    <xf numFmtId="10" fontId="41" fillId="8" borderId="7" xfId="0" applyNumberFormat="1" applyFont="1" applyFill="1" applyBorder="1" applyAlignment="1" applyProtection="1">
      <alignment vertical="center"/>
      <protection locked="0"/>
    </xf>
    <xf numFmtId="169" fontId="41" fillId="4" borderId="51" xfId="0" applyNumberFormat="1" applyFont="1" applyFill="1" applyBorder="1" applyAlignment="1">
      <alignment vertical="center"/>
    </xf>
    <xf numFmtId="10" fontId="41" fillId="8" borderId="52" xfId="0" applyNumberFormat="1" applyFont="1" applyFill="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69" fontId="4" fillId="10" borderId="54" xfId="0" applyNumberFormat="1" applyFont="1" applyFill="1" applyBorder="1" applyAlignment="1">
      <alignment horizontal="center" vertical="center"/>
    </xf>
    <xf numFmtId="10" fontId="41" fillId="8" borderId="16" xfId="0" applyNumberFormat="1" applyFont="1" applyFill="1" applyBorder="1" applyAlignment="1" applyProtection="1">
      <alignment vertical="center"/>
      <protection locked="0"/>
    </xf>
    <xf numFmtId="0" fontId="2" fillId="0" borderId="4" xfId="0" applyFont="1" applyBorder="1" applyAlignment="1" applyProtection="1">
      <alignment horizontal="center" vertical="center" wrapText="1"/>
      <protection locked="0"/>
    </xf>
    <xf numFmtId="169" fontId="4" fillId="0" borderId="55" xfId="0" applyNumberFormat="1" applyFont="1" applyBorder="1" applyAlignment="1">
      <alignment horizontal="center" vertical="center"/>
    </xf>
    <xf numFmtId="10" fontId="41" fillId="8" borderId="51" xfId="0" applyNumberFormat="1" applyFont="1" applyFill="1" applyBorder="1" applyAlignment="1" applyProtection="1">
      <alignment vertical="center"/>
      <protection locked="0"/>
    </xf>
    <xf numFmtId="10" fontId="42" fillId="3" borderId="4" xfId="23" applyNumberFormat="1" applyFont="1" applyFill="1" applyBorder="1" applyAlignment="1">
      <alignment horizontal="center" vertical="center"/>
    </xf>
    <xf numFmtId="9" fontId="4" fillId="0" borderId="11" xfId="0" applyNumberFormat="1" applyFont="1" applyFill="1" applyBorder="1" applyAlignment="1">
      <alignment horizontal="center" vertical="center"/>
    </xf>
    <xf numFmtId="9" fontId="4" fillId="0" borderId="12" xfId="0" applyNumberFormat="1" applyFont="1" applyFill="1" applyBorder="1" applyAlignment="1">
      <alignment horizontal="center" vertical="center"/>
    </xf>
    <xf numFmtId="9" fontId="4" fillId="11" borderId="3" xfId="0" applyNumberFormat="1" applyFont="1" applyFill="1" applyBorder="1" applyAlignment="1">
      <alignment horizontal="center" vertical="center"/>
    </xf>
    <xf numFmtId="9" fontId="4" fillId="11" borderId="10" xfId="0" applyNumberFormat="1" applyFont="1" applyFill="1" applyBorder="1" applyAlignment="1">
      <alignment horizontal="center" vertical="center"/>
    </xf>
    <xf numFmtId="174" fontId="8" fillId="0" borderId="1" xfId="26" applyNumberFormat="1" applyFont="1" applyFill="1" applyBorder="1" applyAlignment="1">
      <alignment horizontal="center" vertical="center" wrapText="1"/>
    </xf>
    <xf numFmtId="3" fontId="19" fillId="3" borderId="42" xfId="9" applyNumberFormat="1" applyFont="1" applyFill="1" applyBorder="1" applyAlignment="1">
      <alignment horizontal="center" vertical="center"/>
    </xf>
    <xf numFmtId="9" fontId="19" fillId="3" borderId="4" xfId="20" applyFont="1" applyFill="1" applyBorder="1" applyAlignment="1">
      <alignment horizontal="center" vertical="center"/>
    </xf>
    <xf numFmtId="0" fontId="4" fillId="5" borderId="4" xfId="0" applyFont="1" applyFill="1" applyBorder="1" applyAlignment="1">
      <alignment horizontal="center" vertical="center" wrapText="1"/>
    </xf>
    <xf numFmtId="10" fontId="46" fillId="0" borderId="1" xfId="23" applyNumberFormat="1" applyFont="1" applyFill="1" applyBorder="1" applyAlignment="1">
      <alignment horizontal="center" vertical="center"/>
    </xf>
    <xf numFmtId="0" fontId="5" fillId="5" borderId="1" xfId="0" applyFont="1" applyFill="1" applyBorder="1" applyAlignment="1">
      <alignment horizontal="center" vertical="center" wrapText="1"/>
    </xf>
    <xf numFmtId="9" fontId="19" fillId="3" borderId="50" xfId="20" applyFont="1" applyFill="1" applyBorder="1" applyAlignment="1">
      <alignment horizontal="center" vertical="center" wrapText="1"/>
    </xf>
    <xf numFmtId="3" fontId="19" fillId="3" borderId="5" xfId="0" applyNumberFormat="1" applyFont="1" applyFill="1" applyBorder="1" applyAlignment="1">
      <alignment horizontal="center" vertical="center" wrapText="1"/>
    </xf>
    <xf numFmtId="3" fontId="19" fillId="3" borderId="50" xfId="0" applyNumberFormat="1" applyFont="1" applyFill="1" applyBorder="1" applyAlignment="1">
      <alignment horizontal="center" vertical="center" wrapText="1"/>
    </xf>
    <xf numFmtId="0" fontId="47" fillId="0" borderId="58" xfId="0" applyFont="1" applyFill="1" applyBorder="1" applyAlignment="1">
      <alignment horizontal="center" vertical="center" wrapText="1"/>
    </xf>
    <xf numFmtId="0" fontId="47" fillId="0" borderId="58" xfId="0" applyFont="1" applyFill="1" applyBorder="1" applyAlignment="1">
      <alignment vertical="center" wrapText="1"/>
    </xf>
    <xf numFmtId="9" fontId="4" fillId="0" borderId="5" xfId="0" applyNumberFormat="1" applyFont="1" applyFill="1" applyBorder="1" applyAlignment="1">
      <alignment horizontal="center" vertical="center"/>
    </xf>
    <xf numFmtId="9" fontId="4" fillId="0" borderId="62" xfId="0" applyNumberFormat="1" applyFont="1" applyFill="1" applyBorder="1" applyAlignment="1">
      <alignment horizontal="center" vertical="center"/>
    </xf>
    <xf numFmtId="3" fontId="19" fillId="4" borderId="5" xfId="9" applyNumberFormat="1" applyFont="1" applyFill="1" applyBorder="1" applyAlignment="1">
      <alignment horizontal="center" vertical="center" wrapText="1"/>
    </xf>
    <xf numFmtId="9" fontId="54" fillId="11" borderId="3" xfId="0" applyNumberFormat="1" applyFont="1" applyFill="1" applyBorder="1" applyAlignment="1">
      <alignment horizontal="center" vertical="center"/>
    </xf>
    <xf numFmtId="9" fontId="54" fillId="0" borderId="5" xfId="0"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1" fillId="0" borderId="30"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31" xfId="0" applyFont="1" applyFill="1" applyBorder="1" applyAlignment="1">
      <alignment horizontal="right" vertical="center"/>
    </xf>
    <xf numFmtId="0" fontId="5" fillId="5" borderId="3" xfId="0"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36" fillId="0" borderId="23" xfId="0" applyFont="1" applyFill="1" applyBorder="1" applyAlignment="1">
      <alignment horizontal="center"/>
    </xf>
    <xf numFmtId="0" fontId="36" fillId="0" borderId="24" xfId="0" applyFont="1" applyFill="1" applyBorder="1" applyAlignment="1">
      <alignment horizontal="center"/>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0" fillId="0" borderId="0" xfId="0" applyFill="1" applyAlignment="1">
      <alignment horizontal="center"/>
    </xf>
    <xf numFmtId="0" fontId="11" fillId="5" borderId="0"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5" borderId="14"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30"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5" borderId="1" xfId="0" applyFont="1" applyFill="1" applyBorder="1" applyAlignment="1">
      <alignment horizontal="center"/>
    </xf>
    <xf numFmtId="0" fontId="5" fillId="5" borderId="15"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5" borderId="4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26" fillId="0" borderId="20" xfId="0" applyFont="1" applyFill="1" applyBorder="1" applyAlignment="1">
      <alignment horizontal="justify" vertical="center" wrapText="1"/>
    </xf>
    <xf numFmtId="0" fontId="26" fillId="0" borderId="11"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3" fillId="0" borderId="0" xfId="0" applyFont="1" applyFill="1" applyAlignment="1">
      <alignment horizontal="right" vertical="center"/>
    </xf>
    <xf numFmtId="49" fontId="50" fillId="0" borderId="59" xfId="0" applyNumberFormat="1" applyFont="1" applyFill="1" applyBorder="1" applyAlignment="1">
      <alignment horizontal="left" vertical="center" wrapText="1"/>
    </xf>
    <xf numFmtId="49" fontId="51" fillId="0" borderId="60" xfId="0" applyNumberFormat="1" applyFont="1" applyFill="1" applyBorder="1"/>
    <xf numFmtId="49" fontId="51" fillId="0" borderId="61" xfId="0" applyNumberFormat="1" applyFont="1" applyFill="1" applyBorder="1"/>
    <xf numFmtId="0" fontId="3" fillId="5" borderId="2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29"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2" fillId="4" borderId="3" xfId="15" applyFont="1" applyFill="1" applyBorder="1" applyAlignment="1">
      <alignment horizontal="center" vertical="center" wrapText="1"/>
    </xf>
    <xf numFmtId="0" fontId="4" fillId="0" borderId="15" xfId="15" applyBorder="1"/>
    <xf numFmtId="0" fontId="4" fillId="0" borderId="3" xfId="15" applyBorder="1"/>
    <xf numFmtId="0" fontId="4" fillId="0" borderId="16" xfId="15" applyBorder="1"/>
    <xf numFmtId="0" fontId="4" fillId="0" borderId="1" xfId="15" applyBorder="1"/>
    <xf numFmtId="0" fontId="4" fillId="0" borderId="17" xfId="15" applyBorder="1"/>
    <xf numFmtId="0" fontId="4" fillId="0" borderId="4" xfId="15" applyBorder="1"/>
    <xf numFmtId="0" fontId="24" fillId="4" borderId="3"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 fillId="4" borderId="10" xfId="15" applyFont="1" applyFill="1" applyBorder="1" applyAlignment="1">
      <alignment horizontal="center" vertical="center" wrapText="1"/>
    </xf>
    <xf numFmtId="0" fontId="2" fillId="4" borderId="12" xfId="15" applyFont="1" applyFill="1" applyBorder="1" applyAlignment="1">
      <alignment horizontal="center" vertical="center" wrapText="1"/>
    </xf>
    <xf numFmtId="0" fontId="2" fillId="4" borderId="36" xfId="15" applyFont="1" applyFill="1" applyBorder="1" applyAlignment="1">
      <alignment horizontal="center" vertical="center" wrapText="1"/>
    </xf>
    <xf numFmtId="0" fontId="2" fillId="4" borderId="37" xfId="15" applyFont="1" applyFill="1" applyBorder="1" applyAlignment="1">
      <alignment horizontal="center" vertical="center" wrapText="1"/>
    </xf>
    <xf numFmtId="0" fontId="16" fillId="4" borderId="14" xfId="15" applyFont="1" applyFill="1" applyBorder="1" applyAlignment="1">
      <alignment horizontal="center" vertical="center" wrapText="1"/>
    </xf>
    <xf numFmtId="0" fontId="16" fillId="4" borderId="39" xfId="15" applyFont="1" applyFill="1" applyBorder="1" applyAlignment="1">
      <alignment horizontal="center" vertical="center" wrapText="1"/>
    </xf>
    <xf numFmtId="0" fontId="2" fillId="4" borderId="23" xfId="15" applyFont="1" applyFill="1" applyBorder="1" applyAlignment="1">
      <alignment horizontal="center" vertical="center" wrapText="1"/>
    </xf>
    <xf numFmtId="0" fontId="2" fillId="4" borderId="28" xfId="15" applyFont="1" applyFill="1" applyBorder="1" applyAlignment="1">
      <alignment horizontal="center" vertical="center" wrapText="1"/>
    </xf>
    <xf numFmtId="0" fontId="2" fillId="4" borderId="4" xfId="15" applyFont="1" applyFill="1" applyBorder="1" applyAlignment="1">
      <alignment horizontal="center" vertical="center" wrapText="1"/>
    </xf>
    <xf numFmtId="0" fontId="13" fillId="0" borderId="21" xfId="15" applyFont="1" applyFill="1" applyBorder="1" applyAlignment="1">
      <alignment horizontal="justify" vertical="center" wrapText="1"/>
    </xf>
    <xf numFmtId="0" fontId="13" fillId="0" borderId="20" xfId="15" applyFont="1" applyFill="1" applyBorder="1" applyAlignment="1">
      <alignment horizontal="justify" vertical="center" wrapText="1"/>
    </xf>
    <xf numFmtId="0" fontId="4" fillId="0" borderId="1" xfId="15"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9" fillId="0" borderId="18" xfId="15" applyFont="1" applyFill="1" applyBorder="1" applyAlignment="1">
      <alignment horizontal="justify" vertical="center" wrapText="1"/>
    </xf>
    <xf numFmtId="0" fontId="29" fillId="0" borderId="21" xfId="15" applyFont="1" applyFill="1" applyBorder="1" applyAlignment="1">
      <alignment horizontal="justify" vertical="center"/>
    </xf>
    <xf numFmtId="169" fontId="2" fillId="0" borderId="36" xfId="22" applyNumberFormat="1" applyFont="1" applyFill="1" applyBorder="1" applyAlignment="1" applyProtection="1">
      <alignment horizontal="center" vertical="center" wrapText="1"/>
      <protection locked="0"/>
    </xf>
    <xf numFmtId="169" fontId="2" fillId="0" borderId="5" xfId="22" applyNumberFormat="1" applyFont="1" applyFill="1" applyBorder="1" applyAlignment="1" applyProtection="1">
      <alignment horizontal="center" vertical="center" wrapText="1"/>
      <protection locked="0"/>
    </xf>
    <xf numFmtId="169" fontId="2" fillId="0" borderId="2" xfId="22"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15"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9" fillId="0" borderId="20" xfId="15" applyFont="1" applyFill="1" applyBorder="1" applyAlignment="1">
      <alignment horizontal="justify" vertical="center" wrapText="1"/>
    </xf>
    <xf numFmtId="0" fontId="2" fillId="0" borderId="1" xfId="0" applyFont="1" applyFill="1" applyBorder="1" applyAlignment="1" applyProtection="1">
      <alignment horizontal="center" vertical="center" wrapText="1"/>
      <protection locked="0"/>
    </xf>
    <xf numFmtId="0" fontId="29" fillId="0" borderId="20" xfId="15" applyFont="1" applyFill="1" applyBorder="1" applyAlignment="1">
      <alignment horizontal="justify" vertical="center"/>
    </xf>
    <xf numFmtId="169" fontId="2" fillId="0" borderId="22" xfId="22" applyNumberFormat="1" applyFont="1" applyFill="1" applyBorder="1" applyAlignment="1" applyProtection="1">
      <alignment horizontal="center" vertical="center" wrapText="1"/>
      <protection locked="0"/>
    </xf>
    <xf numFmtId="169" fontId="2" fillId="0" borderId="1" xfId="22" applyNumberFormat="1" applyFont="1" applyFill="1" applyBorder="1" applyAlignment="1" applyProtection="1">
      <alignment horizontal="center" vertical="center" wrapText="1"/>
      <protection locked="0"/>
    </xf>
    <xf numFmtId="0" fontId="2" fillId="4" borderId="17" xfId="15" applyFont="1" applyFill="1" applyBorder="1" applyAlignment="1">
      <alignment horizontal="center" vertical="center" wrapText="1"/>
    </xf>
    <xf numFmtId="0" fontId="52" fillId="0" borderId="63" xfId="0" applyFont="1" applyFill="1" applyBorder="1" applyAlignment="1">
      <alignment horizontal="left" vertical="center" wrapText="1"/>
    </xf>
    <xf numFmtId="0" fontId="52" fillId="0" borderId="64" xfId="0" applyFont="1" applyFill="1" applyBorder="1" applyAlignment="1">
      <alignment horizontal="left" vertical="center" wrapText="1"/>
    </xf>
    <xf numFmtId="169" fontId="2" fillId="0" borderId="37" xfId="22" applyNumberFormat="1" applyFont="1" applyFill="1" applyBorder="1" applyAlignment="1" applyProtection="1">
      <alignment horizontal="center" vertical="center" wrapText="1"/>
      <protection locked="0"/>
    </xf>
    <xf numFmtId="0" fontId="4" fillId="0" borderId="4" xfId="15"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43" fillId="0" borderId="23" xfId="0" applyFont="1" applyBorder="1" applyAlignment="1">
      <alignment horizontal="center" vertical="center" wrapText="1"/>
    </xf>
    <xf numFmtId="0" fontId="43"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0" fontId="2" fillId="0" borderId="22" xfId="0" applyNumberFormat="1" applyFont="1" applyFill="1" applyBorder="1" applyAlignment="1" applyProtection="1">
      <alignment horizontal="center" vertical="center" wrapText="1"/>
      <protection locked="0"/>
    </xf>
    <xf numFmtId="10" fontId="2" fillId="0" borderId="56" xfId="0" applyNumberFormat="1" applyFont="1" applyFill="1" applyBorder="1" applyAlignment="1" applyProtection="1">
      <alignment horizontal="center" vertical="center" wrapText="1"/>
      <protection locked="0"/>
    </xf>
    <xf numFmtId="0" fontId="4" fillId="0" borderId="43" xfId="15" applyFont="1" applyFill="1" applyBorder="1" applyAlignment="1">
      <alignment horizontal="center" vertical="center" wrapText="1"/>
    </xf>
    <xf numFmtId="0" fontId="4" fillId="0" borderId="26" xfId="15" applyFont="1" applyFill="1" applyBorder="1" applyAlignment="1">
      <alignment horizontal="center" vertical="center" wrapText="1"/>
    </xf>
    <xf numFmtId="0" fontId="4" fillId="0" borderId="28" xfId="15" applyFont="1" applyFill="1" applyBorder="1" applyAlignment="1">
      <alignment horizontal="center" vertical="center" wrapText="1"/>
    </xf>
    <xf numFmtId="0" fontId="4" fillId="0" borderId="15" xfId="0" applyFont="1" applyBorder="1" applyAlignment="1">
      <alignment horizontal="center" vertical="center" wrapText="1"/>
    </xf>
    <xf numFmtId="10" fontId="2" fillId="0" borderId="36"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6" xfId="0" applyFont="1" applyFill="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0" fontId="16" fillId="5" borderId="5" xfId="18" applyFont="1" applyFill="1" applyBorder="1" applyAlignment="1">
      <alignment horizontal="center" vertical="center" wrapText="1"/>
    </xf>
    <xf numFmtId="0" fontId="16" fillId="5" borderId="20" xfId="18" applyFont="1" applyFill="1" applyBorder="1" applyAlignment="1">
      <alignment horizontal="center" vertical="center" wrapText="1"/>
    </xf>
    <xf numFmtId="0" fontId="0" fillId="0" borderId="1" xfId="0" applyBorder="1" applyAlignment="1">
      <alignment horizontal="center" vertical="center"/>
    </xf>
    <xf numFmtId="3" fontId="8"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6" fillId="5" borderId="14" xfId="18" applyFont="1" applyFill="1" applyBorder="1" applyAlignment="1">
      <alignment horizontal="center" vertical="center" wrapText="1"/>
    </xf>
    <xf numFmtId="0" fontId="16" fillId="5" borderId="32" xfId="18" applyFont="1" applyFill="1" applyBorder="1" applyAlignment="1">
      <alignment horizontal="center" vertical="center" wrapText="1"/>
    </xf>
    <xf numFmtId="0" fontId="4" fillId="0" borderId="15" xfId="18" applyBorder="1" applyAlignment="1">
      <alignment horizontal="center"/>
    </xf>
    <xf numFmtId="0" fontId="4" fillId="0" borderId="3" xfId="18" applyBorder="1" applyAlignment="1">
      <alignment horizontal="center"/>
    </xf>
    <xf numFmtId="0" fontId="4" fillId="0" borderId="16" xfId="18" applyBorder="1" applyAlignment="1">
      <alignment horizontal="center"/>
    </xf>
    <xf numFmtId="0" fontId="4" fillId="0" borderId="1" xfId="18" applyBorder="1" applyAlignment="1">
      <alignment horizontal="center"/>
    </xf>
    <xf numFmtId="0" fontId="4" fillId="0" borderId="17" xfId="18" applyBorder="1" applyAlignment="1">
      <alignment horizontal="center"/>
    </xf>
    <xf numFmtId="0" fontId="4" fillId="0" borderId="4" xfId="18" applyBorder="1" applyAlignment="1">
      <alignment horizontal="center"/>
    </xf>
    <xf numFmtId="0" fontId="33" fillId="5" borderId="3" xfId="18" applyFont="1" applyFill="1" applyBorder="1" applyAlignment="1">
      <alignment horizontal="center" vertical="center" wrapText="1"/>
    </xf>
    <xf numFmtId="0" fontId="33" fillId="5" borderId="10" xfId="18" applyFont="1" applyFill="1" applyBorder="1" applyAlignment="1">
      <alignment horizontal="center" vertical="center" wrapText="1"/>
    </xf>
    <xf numFmtId="0" fontId="33" fillId="5" borderId="1" xfId="18" applyFont="1" applyFill="1" applyBorder="1" applyAlignment="1">
      <alignment horizontal="center" vertical="center" wrapText="1"/>
    </xf>
    <xf numFmtId="0" fontId="33" fillId="5" borderId="11" xfId="18" applyFont="1" applyFill="1" applyBorder="1" applyAlignment="1">
      <alignment horizontal="center" vertical="center" wrapText="1"/>
    </xf>
    <xf numFmtId="0" fontId="34" fillId="5" borderId="1" xfId="18" applyFont="1" applyFill="1" applyBorder="1" applyAlignment="1">
      <alignment horizontal="center" vertical="center" wrapText="1"/>
    </xf>
    <xf numFmtId="0" fontId="34" fillId="5" borderId="11" xfId="18" applyFont="1" applyFill="1" applyBorder="1" applyAlignment="1">
      <alignment horizontal="center" vertical="center" wrapText="1"/>
    </xf>
    <xf numFmtId="0" fontId="34" fillId="5" borderId="4" xfId="18" applyFont="1" applyFill="1" applyBorder="1" applyAlignment="1">
      <alignment horizontal="center" vertical="center" wrapText="1"/>
    </xf>
    <xf numFmtId="0" fontId="33" fillId="5" borderId="4" xfId="18" applyFont="1" applyFill="1" applyBorder="1" applyAlignment="1">
      <alignment horizontal="center" vertical="center" wrapText="1"/>
    </xf>
    <xf numFmtId="0" fontId="34" fillId="5" borderId="12" xfId="18" applyFont="1" applyFill="1" applyBorder="1" applyAlignment="1">
      <alignment horizontal="center" vertical="center" wrapText="1"/>
    </xf>
    <xf numFmtId="0" fontId="16" fillId="5" borderId="41" xfId="18" applyFont="1" applyFill="1" applyBorder="1" applyAlignment="1">
      <alignment horizontal="center" vertical="center" wrapText="1"/>
    </xf>
    <xf numFmtId="0" fontId="16" fillId="5" borderId="17" xfId="18" applyFont="1" applyFill="1" applyBorder="1" applyAlignment="1">
      <alignment horizontal="center" vertical="center" wrapText="1"/>
    </xf>
    <xf numFmtId="0" fontId="16" fillId="5" borderId="4" xfId="18" applyFont="1" applyFill="1" applyBorder="1" applyAlignment="1">
      <alignment horizontal="center" vertical="center" wrapText="1"/>
    </xf>
    <xf numFmtId="0" fontId="12" fillId="0" borderId="0" xfId="18" applyFont="1" applyAlignment="1">
      <alignment horizontal="right"/>
    </xf>
    <xf numFmtId="0" fontId="16" fillId="5" borderId="16" xfId="18" applyFont="1" applyFill="1" applyBorder="1" applyAlignment="1">
      <alignment horizontal="center" vertical="center" wrapText="1"/>
    </xf>
    <xf numFmtId="0" fontId="16" fillId="5" borderId="1" xfId="18"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16" fillId="5" borderId="19" xfId="18" applyFont="1" applyFill="1" applyBorder="1" applyAlignment="1">
      <alignment horizontal="center" vertical="center" wrapText="1"/>
    </xf>
    <xf numFmtId="0" fontId="16" fillId="5" borderId="2" xfId="18" applyFont="1" applyFill="1" applyBorder="1" applyAlignment="1">
      <alignment horizontal="center" vertical="center" wrapText="1"/>
    </xf>
    <xf numFmtId="0" fontId="16" fillId="5" borderId="2" xfId="18" applyFont="1" applyFill="1" applyBorder="1" applyAlignment="1">
      <alignment horizontal="center" vertical="center" wrapText="1"/>
    </xf>
    <xf numFmtId="0" fontId="16" fillId="5" borderId="2" xfId="18" applyFont="1" applyFill="1" applyBorder="1" applyAlignment="1">
      <alignment horizontal="center" vertical="center"/>
    </xf>
    <xf numFmtId="0" fontId="16" fillId="5" borderId="18" xfId="18" applyFont="1" applyFill="1" applyBorder="1" applyAlignment="1">
      <alignment horizontal="center" vertical="center" wrapText="1"/>
    </xf>
    <xf numFmtId="0" fontId="18" fillId="0" borderId="1" xfId="0" applyFont="1" applyFill="1" applyBorder="1" applyAlignment="1">
      <alignment horizontal="center" vertical="center" wrapText="1"/>
    </xf>
    <xf numFmtId="3" fontId="40" fillId="0" borderId="1" xfId="0" applyNumberFormat="1" applyFont="1" applyFill="1" applyBorder="1" applyAlignment="1">
      <alignment horizontal="center" vertical="center" wrapText="1"/>
    </xf>
    <xf numFmtId="9" fontId="8" fillId="3" borderId="1" xfId="23" applyFont="1" applyFill="1" applyBorder="1" applyAlignment="1">
      <alignment horizontal="center" vertical="center" wrapText="1"/>
    </xf>
    <xf numFmtId="9" fontId="8" fillId="0" borderId="1" xfId="23" applyFont="1" applyFill="1" applyBorder="1" applyAlignment="1">
      <alignment horizontal="center" vertical="center" wrapText="1"/>
    </xf>
    <xf numFmtId="174" fontId="4" fillId="0" borderId="1" xfId="4" applyNumberFormat="1" applyFont="1" applyBorder="1" applyAlignment="1">
      <alignment horizontal="center" vertical="center"/>
    </xf>
    <xf numFmtId="3" fontId="4" fillId="0" borderId="1" xfId="0" applyNumberFormat="1" applyFont="1" applyFill="1" applyBorder="1" applyAlignment="1">
      <alignment horizontal="center" vertical="center" wrapText="1"/>
    </xf>
    <xf numFmtId="174" fontId="0" fillId="0" borderId="1" xfId="0" applyNumberFormat="1" applyBorder="1" applyAlignment="1">
      <alignment horizontal="center" vertical="center" wrapText="1"/>
    </xf>
    <xf numFmtId="4" fontId="8" fillId="3"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3" fontId="8" fillId="3" borderId="1" xfId="0" applyNumberFormat="1" applyFont="1" applyFill="1" applyBorder="1" applyAlignment="1">
      <alignment horizontal="center" vertical="center" wrapText="1"/>
    </xf>
    <xf numFmtId="168" fontId="8" fillId="3" borderId="1" xfId="0" applyNumberFormat="1" applyFont="1" applyFill="1" applyBorder="1" applyAlignment="1">
      <alignment horizontal="center" vertical="center" wrapText="1"/>
    </xf>
    <xf numFmtId="168" fontId="8" fillId="9" borderId="1" xfId="0" applyNumberFormat="1" applyFont="1" applyFill="1" applyBorder="1" applyAlignment="1">
      <alignment horizontal="center" vertical="center" wrapText="1"/>
    </xf>
    <xf numFmtId="10" fontId="8" fillId="3" borderId="1" xfId="23" applyNumberFormat="1" applyFont="1" applyFill="1" applyBorder="1" applyAlignment="1">
      <alignment horizontal="center" vertical="center" wrapText="1"/>
    </xf>
    <xf numFmtId="10" fontId="8" fillId="0" borderId="1" xfId="23" applyNumberFormat="1" applyFont="1" applyFill="1" applyBorder="1" applyAlignment="1">
      <alignment horizontal="center" vertical="center" wrapText="1"/>
    </xf>
    <xf numFmtId="4" fontId="8" fillId="9" borderId="1" xfId="0" applyNumberFormat="1" applyFont="1" applyFill="1" applyBorder="1" applyAlignment="1">
      <alignment horizontal="center" vertical="center" wrapText="1"/>
    </xf>
    <xf numFmtId="9" fontId="36" fillId="0" borderId="1" xfId="23" applyFont="1" applyBorder="1" applyAlignment="1">
      <alignment horizontal="center" vertical="center"/>
    </xf>
    <xf numFmtId="175" fontId="36" fillId="3" borderId="1" xfId="0" applyNumberFormat="1" applyFont="1" applyFill="1" applyBorder="1" applyAlignment="1">
      <alignment horizontal="center" vertical="center"/>
    </xf>
    <xf numFmtId="3" fontId="36" fillId="3" borderId="1" xfId="0" applyNumberFormat="1" applyFont="1" applyFill="1" applyBorder="1" applyAlignment="1">
      <alignment horizontal="center" vertical="center"/>
    </xf>
    <xf numFmtId="4" fontId="36" fillId="3" borderId="1" xfId="0" applyNumberFormat="1" applyFont="1" applyFill="1" applyBorder="1" applyAlignment="1">
      <alignment horizontal="center" vertical="center"/>
    </xf>
    <xf numFmtId="4" fontId="36" fillId="0" borderId="1" xfId="0" applyNumberFormat="1" applyFont="1" applyBorder="1" applyAlignment="1">
      <alignment horizontal="center" vertical="center"/>
    </xf>
    <xf numFmtId="3" fontId="5" fillId="5" borderId="5"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8" fillId="3" borderId="1" xfId="0" applyFont="1" applyFill="1" applyBorder="1" applyAlignment="1">
      <alignment horizontal="justify" vertical="center" wrapText="1"/>
    </xf>
    <xf numFmtId="0" fontId="8" fillId="3" borderId="1" xfId="0" applyFont="1" applyFill="1" applyBorder="1" applyAlignment="1">
      <alignment horizontal="center" vertical="center"/>
    </xf>
    <xf numFmtId="0" fontId="8" fillId="3" borderId="1" xfId="0" quotePrefix="1" applyFont="1" applyFill="1" applyBorder="1" applyAlignment="1">
      <alignment horizontal="center" vertical="center" wrapText="1"/>
    </xf>
    <xf numFmtId="0" fontId="8" fillId="3" borderId="1" xfId="0" applyFont="1" applyFill="1" applyBorder="1" applyAlignment="1">
      <alignment horizontal="center" vertical="center" wrapText="1"/>
    </xf>
    <xf numFmtId="9" fontId="8" fillId="3" borderId="1" xfId="23" applyFont="1" applyFill="1" applyBorder="1" applyAlignment="1">
      <alignment horizontal="center" vertical="center"/>
    </xf>
    <xf numFmtId="9" fontId="36" fillId="3" borderId="1" xfId="23" applyFont="1" applyFill="1" applyBorder="1" applyAlignment="1">
      <alignment horizontal="center" vertical="center"/>
    </xf>
    <xf numFmtId="9" fontId="8" fillId="3" borderId="0" xfId="20" applyFont="1" applyFill="1"/>
    <xf numFmtId="9" fontId="8" fillId="3" borderId="1" xfId="20" applyFont="1" applyFill="1" applyBorder="1" applyAlignment="1">
      <alignment horizontal="left" vertical="center"/>
    </xf>
    <xf numFmtId="9" fontId="8" fillId="3" borderId="1" xfId="20" applyFont="1" applyFill="1" applyBorder="1" applyAlignment="1">
      <alignment vertical="center"/>
    </xf>
    <xf numFmtId="9" fontId="8" fillId="3" borderId="22" xfId="20" applyFont="1" applyFill="1" applyBorder="1" applyAlignment="1">
      <alignment horizontal="left" vertical="center"/>
    </xf>
    <xf numFmtId="9" fontId="8" fillId="3" borderId="22" xfId="20" applyFont="1" applyFill="1" applyBorder="1" applyAlignment="1">
      <alignment vertical="center"/>
    </xf>
    <xf numFmtId="10" fontId="36" fillId="3" borderId="1" xfId="23" applyNumberFormat="1" applyFont="1" applyFill="1" applyBorder="1" applyAlignment="1">
      <alignment horizontal="center" vertical="center"/>
    </xf>
    <xf numFmtId="10" fontId="8" fillId="3" borderId="22" xfId="20" applyNumberFormat="1" applyFont="1" applyFill="1" applyBorder="1" applyAlignment="1">
      <alignment vertical="center"/>
    </xf>
    <xf numFmtId="10" fontId="8" fillId="3" borderId="22" xfId="23" applyNumberFormat="1" applyFont="1" applyFill="1" applyBorder="1" applyAlignment="1">
      <alignment vertical="center"/>
    </xf>
    <xf numFmtId="0" fontId="53" fillId="3" borderId="57" xfId="0" applyFont="1" applyFill="1" applyBorder="1" applyAlignment="1">
      <alignment vertical="center" wrapText="1"/>
    </xf>
    <xf numFmtId="10" fontId="42" fillId="3" borderId="5" xfId="20" applyNumberFormat="1" applyFont="1" applyFill="1" applyBorder="1" applyAlignment="1">
      <alignment horizontal="center" vertical="center" wrapText="1"/>
    </xf>
    <xf numFmtId="10" fontId="46" fillId="3" borderId="1" xfId="23" applyNumberFormat="1" applyFont="1" applyFill="1" applyBorder="1" applyAlignment="1">
      <alignment horizontal="center" vertical="center"/>
    </xf>
    <xf numFmtId="49" fontId="26" fillId="3" borderId="36" xfId="0" applyNumberFormat="1" applyFont="1" applyFill="1" applyBorder="1" applyAlignment="1">
      <alignment horizontal="justify" vertical="top" wrapText="1"/>
    </xf>
    <xf numFmtId="0" fontId="26" fillId="3" borderId="5" xfId="0" applyFont="1" applyFill="1" applyBorder="1" applyAlignment="1">
      <alignment horizontal="center" vertical="center" wrapText="1"/>
    </xf>
    <xf numFmtId="49" fontId="26" fillId="3" borderId="5" xfId="0" applyNumberFormat="1" applyFont="1" applyFill="1" applyBorder="1" applyAlignment="1">
      <alignment horizontal="justify" vertical="center" wrapText="1"/>
    </xf>
    <xf numFmtId="3" fontId="42" fillId="3" borderId="1" xfId="4" applyNumberFormat="1" applyFont="1" applyFill="1" applyBorder="1" applyAlignment="1">
      <alignment horizontal="center" vertical="center"/>
    </xf>
    <xf numFmtId="49" fontId="26" fillId="3" borderId="22" xfId="0" applyNumberFormat="1" applyFont="1" applyFill="1" applyBorder="1" applyAlignment="1">
      <alignment horizontal="justify" vertical="top" wrapText="1"/>
    </xf>
    <xf numFmtId="0" fontId="26" fillId="3" borderId="1" xfId="0" applyFont="1" applyFill="1" applyBorder="1" applyAlignment="1">
      <alignment horizontal="center" vertical="center" wrapText="1"/>
    </xf>
    <xf numFmtId="49" fontId="26" fillId="3" borderId="1" xfId="0" applyNumberFormat="1" applyFont="1" applyFill="1" applyBorder="1" applyAlignment="1">
      <alignment horizontal="justify" vertical="center"/>
    </xf>
    <xf numFmtId="0" fontId="19" fillId="3" borderId="1"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7" xfId="0" applyFont="1" applyFill="1" applyBorder="1" applyAlignment="1">
      <alignment horizontal="center" vertical="center"/>
    </xf>
    <xf numFmtId="172" fontId="42" fillId="3" borderId="1" xfId="4" applyNumberFormat="1" applyFont="1" applyFill="1" applyBorder="1" applyAlignment="1" applyProtection="1">
      <alignment horizontal="center" vertical="center"/>
      <protection locked="0"/>
    </xf>
    <xf numFmtId="173" fontId="42" fillId="3" borderId="1" xfId="4" applyNumberFormat="1" applyFont="1" applyFill="1" applyBorder="1" applyAlignment="1">
      <alignment horizontal="center" vertical="center"/>
    </xf>
    <xf numFmtId="10" fontId="46" fillId="3" borderId="4" xfId="23" applyNumberFormat="1" applyFont="1" applyFill="1" applyBorder="1" applyAlignment="1">
      <alignment horizontal="center" vertical="center"/>
    </xf>
    <xf numFmtId="49" fontId="26" fillId="3" borderId="65" xfId="0" applyNumberFormat="1" applyFont="1" applyFill="1" applyBorder="1" applyAlignment="1">
      <alignment horizontal="justify" vertical="top" wrapText="1"/>
    </xf>
    <xf numFmtId="0" fontId="26" fillId="3" borderId="2" xfId="0" applyFont="1" applyFill="1" applyBorder="1" applyAlignment="1">
      <alignment horizontal="center" vertical="center" wrapText="1"/>
    </xf>
    <xf numFmtId="49" fontId="26" fillId="3" borderId="2" xfId="0" applyNumberFormat="1" applyFont="1" applyFill="1" applyBorder="1" applyAlignment="1">
      <alignment horizontal="justify" vertical="center"/>
    </xf>
    <xf numFmtId="10" fontId="19" fillId="3" borderId="51" xfId="23" applyNumberFormat="1" applyFont="1" applyFill="1" applyBorder="1" applyAlignment="1">
      <alignment horizontal="center" vertical="center"/>
    </xf>
    <xf numFmtId="10" fontId="46" fillId="3" borderId="50" xfId="23" applyNumberFormat="1" applyFont="1" applyFill="1" applyBorder="1" applyAlignment="1">
      <alignment horizontal="center" vertical="center"/>
    </xf>
    <xf numFmtId="49" fontId="50" fillId="3" borderId="59" xfId="0" applyNumberFormat="1" applyFont="1" applyFill="1" applyBorder="1" applyAlignment="1">
      <alignment horizontal="left" vertical="center" wrapText="1"/>
    </xf>
    <xf numFmtId="49" fontId="50" fillId="3" borderId="59" xfId="0" applyNumberFormat="1" applyFont="1" applyFill="1" applyBorder="1" applyAlignment="1">
      <alignment horizontal="center" vertical="center" wrapText="1"/>
    </xf>
    <xf numFmtId="3" fontId="42" fillId="3" borderId="1" xfId="9" applyNumberFormat="1" applyFont="1" applyFill="1" applyBorder="1" applyAlignment="1">
      <alignment horizontal="center" vertical="center" wrapText="1"/>
    </xf>
    <xf numFmtId="3" fontId="42" fillId="3" borderId="1" xfId="0" applyNumberFormat="1" applyFont="1" applyFill="1" applyBorder="1" applyAlignment="1">
      <alignment horizontal="center" vertical="center"/>
    </xf>
    <xf numFmtId="10" fontId="19" fillId="3" borderId="7" xfId="23" applyNumberFormat="1" applyFont="1" applyFill="1" applyBorder="1" applyAlignment="1">
      <alignment horizontal="center" vertical="center"/>
    </xf>
    <xf numFmtId="49" fontId="51" fillId="3" borderId="60" xfId="0" applyNumberFormat="1" applyFont="1" applyFill="1" applyBorder="1"/>
    <xf numFmtId="172" fontId="42" fillId="3" borderId="1" xfId="4" applyNumberFormat="1" applyFont="1" applyFill="1" applyBorder="1" applyAlignment="1">
      <alignment horizontal="center" vertical="center"/>
    </xf>
    <xf numFmtId="49" fontId="51" fillId="3" borderId="61" xfId="0" applyNumberFormat="1" applyFont="1" applyFill="1" applyBorder="1"/>
    <xf numFmtId="10" fontId="42" fillId="3" borderId="5" xfId="23" applyNumberFormat="1" applyFont="1" applyFill="1" applyBorder="1" applyAlignment="1">
      <alignment horizontal="center" vertical="center"/>
    </xf>
    <xf numFmtId="0" fontId="19" fillId="3" borderId="5" xfId="0" applyFont="1" applyFill="1" applyBorder="1" applyAlignment="1">
      <alignment horizontal="center" vertical="center"/>
    </xf>
    <xf numFmtId="174" fontId="19" fillId="3" borderId="1" xfId="26" applyNumberFormat="1" applyFont="1" applyFill="1" applyBorder="1" applyAlignment="1">
      <alignment horizontal="center" vertical="center"/>
    </xf>
    <xf numFmtId="3" fontId="4" fillId="3" borderId="1" xfId="9" applyNumberFormat="1" applyFont="1" applyFill="1" applyBorder="1" applyAlignment="1">
      <alignment horizontal="center" vertical="center" wrapText="1"/>
    </xf>
    <xf numFmtId="49" fontId="50" fillId="3" borderId="59" xfId="0" applyNumberFormat="1" applyFont="1" applyFill="1" applyBorder="1" applyAlignment="1">
      <alignment horizontal="justify" vertical="center" wrapText="1"/>
    </xf>
    <xf numFmtId="49" fontId="51" fillId="3" borderId="60" xfId="0" applyNumberFormat="1" applyFont="1" applyFill="1" applyBorder="1" applyAlignment="1">
      <alignment horizontal="justify"/>
    </xf>
    <xf numFmtId="10" fontId="19" fillId="3" borderId="5" xfId="20" applyNumberFormat="1" applyFont="1" applyFill="1" applyBorder="1" applyAlignment="1">
      <alignment horizontal="center" vertical="center"/>
    </xf>
    <xf numFmtId="49" fontId="51" fillId="3" borderId="61" xfId="0" applyNumberFormat="1" applyFont="1" applyFill="1" applyBorder="1" applyAlignment="1">
      <alignment horizontal="justify"/>
    </xf>
    <xf numFmtId="0" fontId="11" fillId="5" borderId="42"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wrapText="1"/>
    </xf>
    <xf numFmtId="4" fontId="42" fillId="3" borderId="41" xfId="0" applyNumberFormat="1" applyFont="1" applyFill="1" applyBorder="1" applyAlignment="1">
      <alignment horizontal="center" vertical="center" wrapText="1"/>
    </xf>
    <xf numFmtId="4" fontId="42" fillId="3" borderId="5" xfId="0" applyNumberFormat="1" applyFont="1" applyFill="1" applyBorder="1" applyAlignment="1">
      <alignment horizontal="center" vertical="center" wrapText="1"/>
    </xf>
    <xf numFmtId="9" fontId="42" fillId="3" borderId="5" xfId="23" applyFont="1" applyFill="1" applyBorder="1" applyAlignment="1">
      <alignment horizontal="center" vertical="center" wrapText="1"/>
    </xf>
    <xf numFmtId="172" fontId="42" fillId="3" borderId="16" xfId="4" applyNumberFormat="1" applyFont="1" applyFill="1" applyBorder="1" applyAlignment="1">
      <alignment horizontal="center" vertical="center"/>
    </xf>
    <xf numFmtId="172" fontId="42" fillId="3" borderId="8" xfId="4" applyNumberFormat="1" applyFont="1" applyFill="1" applyBorder="1" applyAlignment="1">
      <alignment horizontal="center" vertical="center"/>
    </xf>
    <xf numFmtId="0" fontId="42" fillId="3" borderId="16" xfId="0" applyFont="1" applyFill="1" applyBorder="1" applyAlignment="1">
      <alignment horizontal="center" vertical="center"/>
    </xf>
    <xf numFmtId="4" fontId="19" fillId="3" borderId="1" xfId="0" applyNumberFormat="1" applyFont="1" applyFill="1" applyBorder="1" applyAlignment="1">
      <alignment horizontal="center" vertical="center"/>
    </xf>
    <xf numFmtId="0" fontId="42" fillId="3" borderId="8" xfId="0" applyFont="1" applyFill="1" applyBorder="1" applyAlignment="1">
      <alignment horizontal="center" vertical="center"/>
    </xf>
    <xf numFmtId="3" fontId="19" fillId="3" borderId="1" xfId="0" applyNumberFormat="1" applyFont="1" applyFill="1" applyBorder="1" applyAlignment="1">
      <alignment horizontal="center" vertical="center"/>
    </xf>
    <xf numFmtId="4" fontId="42" fillId="3" borderId="16" xfId="0" applyNumberFormat="1" applyFont="1" applyFill="1" applyBorder="1" applyAlignment="1">
      <alignment horizontal="center" vertical="center" wrapText="1"/>
    </xf>
    <xf numFmtId="4" fontId="42" fillId="3" borderId="1" xfId="0" applyNumberFormat="1" applyFont="1" applyFill="1" applyBorder="1" applyAlignment="1">
      <alignment horizontal="center" vertical="center" wrapText="1"/>
    </xf>
    <xf numFmtId="172" fontId="19" fillId="3" borderId="1" xfId="4" applyNumberFormat="1" applyFont="1" applyFill="1" applyBorder="1" applyAlignment="1">
      <alignment horizontal="center" vertical="center"/>
    </xf>
    <xf numFmtId="169" fontId="42" fillId="3" borderId="5" xfId="23" applyNumberFormat="1" applyFont="1" applyFill="1" applyBorder="1" applyAlignment="1">
      <alignment horizontal="center" vertical="center" wrapText="1"/>
    </xf>
    <xf numFmtId="10" fontId="19" fillId="3" borderId="1" xfId="0" applyNumberFormat="1" applyFont="1" applyFill="1" applyBorder="1" applyAlignment="1">
      <alignment horizontal="center" vertical="center"/>
    </xf>
  </cellXfs>
  <cellStyles count="27">
    <cellStyle name="Coma 2" xfId="1"/>
    <cellStyle name="Coma 2 2" xfId="2"/>
    <cellStyle name="Millares" xfId="26" builtinId="3"/>
    <cellStyle name="Millares 2" xfId="3"/>
    <cellStyle name="Millares 2 2" xfId="4"/>
    <cellStyle name="Millares 3" xfId="5"/>
    <cellStyle name="Millares 3 2" xfId="6"/>
    <cellStyle name="Millares 4" xfId="7"/>
    <cellStyle name="Moneda" xfId="8" builtinId="4"/>
    <cellStyle name="Moneda 2" xfId="9"/>
    <cellStyle name="Moneda 2 2" xfId="10"/>
    <cellStyle name="Moneda 2 2 2" xfId="11"/>
    <cellStyle name="Moneda 2 3" xfId="12"/>
    <cellStyle name="Moneda 3" xfId="13"/>
    <cellStyle name="Moneda 4" xfId="14"/>
    <cellStyle name="Normal" xfId="0" builtinId="0"/>
    <cellStyle name="Normal 2" xfId="15"/>
    <cellStyle name="Normal 2 10" xfId="16"/>
    <cellStyle name="Normal 3" xfId="17"/>
    <cellStyle name="Normal 3 2" xfId="18"/>
    <cellStyle name="Normal 4 2" xfId="19"/>
    <cellStyle name="Porcentaje" xfId="20" builtinId="5"/>
    <cellStyle name="Porcentaje 2" xfId="23"/>
    <cellStyle name="Porcentaje 3" xfId="24"/>
    <cellStyle name="Porcentaje 4" xfId="25"/>
    <cellStyle name="Porcentual 2" xfId="21"/>
    <cellStyle name="Porcentual 2 2" xfId="22"/>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733425</xdr:colOff>
      <xdr:row>0</xdr:row>
      <xdr:rowOff>57150</xdr:rowOff>
    </xdr:from>
    <xdr:to>
      <xdr:col>1</xdr:col>
      <xdr:colOff>1763738</xdr:colOff>
      <xdr:row>3</xdr:row>
      <xdr:rowOff>16048</xdr:rowOff>
    </xdr:to>
    <xdr:pic>
      <xdr:nvPicPr>
        <xdr:cNvPr id="2" name="Imagen 1">
          <a:extLst>
            <a:ext uri="{FF2B5EF4-FFF2-40B4-BE49-F238E27FC236}">
              <a16:creationId xmlns:a16="http://schemas.microsoft.com/office/drawing/2014/main" id="{C6D84548-C338-41E3-8180-1789DAD42216}"/>
            </a:ext>
          </a:extLst>
        </xdr:cNvPr>
        <xdr:cNvPicPr>
          <a:picLocks noChangeAspect="1"/>
        </xdr:cNvPicPr>
      </xdr:nvPicPr>
      <xdr:blipFill>
        <a:blip xmlns:r="http://schemas.openxmlformats.org/officeDocument/2006/relationships" r:embed="rId1"/>
        <a:stretch>
          <a:fillRect/>
        </a:stretch>
      </xdr:blipFill>
      <xdr:spPr>
        <a:xfrm>
          <a:off x="1495425" y="57150"/>
          <a:ext cx="1030313" cy="5303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OS\Myriam.Leon\Mis%20documentos\Myriam%202017\SEGUIMIENTOS%20SEGPLAN\1029\3er%20trimestre%201029\PLAN%20DE%20ACCI&#211;N%201029-2017-3o%20tri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ola.rodriguez/0097-2018/0097-2018/Abril/10-SPCI/Territorializacion1erTrimestre/1030%20-2018-1-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refreshError="1"/>
      <sheetData sheetId="1" refreshError="1">
        <row r="11">
          <cell r="M11"/>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s>
    <sheetDataSet>
      <sheetData sheetId="0" refreshError="1"/>
      <sheetData sheetId="1" refreshError="1">
        <row r="9">
          <cell r="H9">
            <v>0.3</v>
          </cell>
          <cell r="O9">
            <v>0.08</v>
          </cell>
          <cell r="AK9">
            <v>2.5000000000000001E-2</v>
          </cell>
        </row>
        <row r="10">
          <cell r="H10">
            <v>6016450881</v>
          </cell>
          <cell r="O10">
            <v>1425771668</v>
          </cell>
          <cell r="AK10">
            <v>611152000</v>
          </cell>
        </row>
        <row r="12">
          <cell r="O12">
            <v>625903419</v>
          </cell>
          <cell r="AK12">
            <v>189411082</v>
          </cell>
        </row>
        <row r="15">
          <cell r="H15">
            <v>0.5</v>
          </cell>
          <cell r="O15">
            <v>0.14000000000000001</v>
          </cell>
          <cell r="AK15">
            <v>8.4000000000000005E-2</v>
          </cell>
        </row>
        <row r="16">
          <cell r="H16">
            <v>4260737121</v>
          </cell>
          <cell r="O16">
            <v>296592000</v>
          </cell>
          <cell r="AK16">
            <v>197188032</v>
          </cell>
        </row>
        <row r="17">
          <cell r="O17">
            <v>0</v>
          </cell>
        </row>
        <row r="18">
          <cell r="O18">
            <v>1343085300</v>
          </cell>
          <cell r="AK18">
            <v>22050033</v>
          </cell>
        </row>
        <row r="21">
          <cell r="H21">
            <v>1.0000000000000002</v>
          </cell>
          <cell r="N21">
            <v>0.32</v>
          </cell>
          <cell r="AK21">
            <v>5.6000000000000001E-2</v>
          </cell>
        </row>
        <row r="22">
          <cell r="H22">
            <v>1071530374</v>
          </cell>
          <cell r="N22">
            <v>551655000</v>
          </cell>
          <cell r="AK22">
            <v>68101400</v>
          </cell>
        </row>
        <row r="23">
          <cell r="N23">
            <v>0</v>
          </cell>
        </row>
        <row r="24">
          <cell r="N24">
            <v>0</v>
          </cell>
          <cell r="AK24">
            <v>7432066</v>
          </cell>
        </row>
        <row r="27">
          <cell r="H27">
            <v>0.29899999999999999</v>
          </cell>
          <cell r="O27">
            <v>7.0000000000000007E-2</v>
          </cell>
          <cell r="AK27">
            <v>2.1999999999999999E-2</v>
          </cell>
        </row>
        <row r="28">
          <cell r="H28">
            <v>5973825915</v>
          </cell>
          <cell r="O28">
            <v>547663332</v>
          </cell>
          <cell r="AK28">
            <v>212806000</v>
          </cell>
        </row>
        <row r="29">
          <cell r="H29">
            <v>1E-3</v>
          </cell>
        </row>
        <row r="30">
          <cell r="O30">
            <v>463926449</v>
          </cell>
          <cell r="AK30">
            <v>9697100</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
  <sheetViews>
    <sheetView view="pageBreakPreview" zoomScale="50" zoomScaleNormal="60" zoomScaleSheetLayoutView="50" workbookViewId="0">
      <selection activeCell="S5" sqref="S5:AW5"/>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3.5703125" style="22" bestFit="1" customWidth="1"/>
    <col min="11" max="11" width="15.28515625" style="31" customWidth="1"/>
    <col min="12" max="12" width="15.28515625" style="30" hidden="1" customWidth="1"/>
    <col min="13" max="13" width="15.28515625" style="22" hidden="1" customWidth="1"/>
    <col min="14" max="14" width="15.28515625" style="31" customWidth="1"/>
    <col min="15" max="15" width="12.5703125" style="31" hidden="1" customWidth="1"/>
    <col min="16" max="16" width="12.5703125" style="30" hidden="1" customWidth="1"/>
    <col min="17" max="19" width="12.28515625" style="30" hidden="1" customWidth="1"/>
    <col min="20" max="21" width="12.7109375" style="31" customWidth="1"/>
    <col min="22" max="22" width="14.28515625" style="30" customWidth="1"/>
    <col min="23" max="25" width="12.7109375" style="30" hidden="1" customWidth="1"/>
    <col min="26" max="26" width="12.7109375" style="31" hidden="1" customWidth="1"/>
    <col min="27" max="27" width="12.7109375" style="31" customWidth="1"/>
    <col min="28" max="31" width="12.7109375" style="30" hidden="1" customWidth="1"/>
    <col min="32" max="32" width="12.7109375" style="31" hidden="1" customWidth="1"/>
    <col min="33" max="33" width="12.7109375" style="31" customWidth="1"/>
    <col min="34" max="38" width="12.7109375" style="31" hidden="1" customWidth="1"/>
    <col min="39" max="39" width="14.140625" style="1" customWidth="1"/>
    <col min="40" max="42" width="10.28515625" style="1" hidden="1" customWidth="1"/>
    <col min="43" max="43" width="13.140625" style="1" customWidth="1"/>
    <col min="44" max="44" width="12.28515625" style="1" customWidth="1"/>
    <col min="45" max="45" width="93.28515625" style="1" customWidth="1"/>
    <col min="46" max="47" width="32.28515625" style="1" customWidth="1"/>
    <col min="48" max="48" width="34.28515625" style="1" customWidth="1"/>
    <col min="49" max="49" width="29.85546875"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x14ac:dyDescent="0.25">
      <c r="B2" s="188"/>
      <c r="C2" s="189"/>
      <c r="D2" s="189"/>
      <c r="E2" s="189"/>
      <c r="F2" s="189"/>
      <c r="G2" s="190"/>
      <c r="H2" s="197" t="s">
        <v>0</v>
      </c>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9"/>
    </row>
    <row r="3" spans="1:49" ht="28.5" customHeight="1" x14ac:dyDescent="0.25">
      <c r="B3" s="191"/>
      <c r="C3" s="192"/>
      <c r="D3" s="192"/>
      <c r="E3" s="192"/>
      <c r="F3" s="192"/>
      <c r="G3" s="193"/>
      <c r="H3" s="185" t="s">
        <v>103</v>
      </c>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7"/>
    </row>
    <row r="4" spans="1:49" ht="27.75" customHeight="1" x14ac:dyDescent="0.25">
      <c r="B4" s="191"/>
      <c r="C4" s="192"/>
      <c r="D4" s="192"/>
      <c r="E4" s="192"/>
      <c r="F4" s="192"/>
      <c r="G4" s="193"/>
      <c r="H4" s="185" t="s">
        <v>130</v>
      </c>
      <c r="I4" s="186"/>
      <c r="J4" s="186"/>
      <c r="K4" s="186"/>
      <c r="L4" s="186"/>
      <c r="M4" s="186"/>
      <c r="N4" s="186"/>
      <c r="O4" s="186"/>
      <c r="P4" s="186"/>
      <c r="Q4" s="186"/>
      <c r="R4" s="200"/>
      <c r="S4" s="185" t="s">
        <v>131</v>
      </c>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7"/>
    </row>
    <row r="5" spans="1:49" ht="26.25" customHeight="1" x14ac:dyDescent="0.25">
      <c r="B5" s="191"/>
      <c r="C5" s="192"/>
      <c r="D5" s="192"/>
      <c r="E5" s="192"/>
      <c r="F5" s="192"/>
      <c r="G5" s="193"/>
      <c r="H5" s="185" t="s">
        <v>3</v>
      </c>
      <c r="I5" s="186"/>
      <c r="J5" s="186"/>
      <c r="K5" s="186"/>
      <c r="L5" s="186"/>
      <c r="M5" s="186"/>
      <c r="N5" s="186"/>
      <c r="O5" s="186"/>
      <c r="P5" s="186"/>
      <c r="Q5" s="186"/>
      <c r="R5" s="200"/>
      <c r="S5" s="185" t="s">
        <v>134</v>
      </c>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7"/>
    </row>
    <row r="6" spans="1:49" ht="15" customHeight="1" x14ac:dyDescent="0.25">
      <c r="B6" s="40"/>
      <c r="C6" s="41"/>
      <c r="D6" s="41"/>
      <c r="E6" s="41"/>
      <c r="F6" s="41"/>
      <c r="G6" s="41"/>
      <c r="H6" s="41"/>
      <c r="I6" s="41"/>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1"/>
      <c r="AN6" s="41"/>
      <c r="AO6" s="41"/>
      <c r="AP6" s="41"/>
      <c r="AQ6" s="41"/>
      <c r="AR6" s="41"/>
      <c r="AS6" s="41"/>
      <c r="AT6" s="41"/>
      <c r="AU6" s="41"/>
      <c r="AV6" s="41"/>
      <c r="AW6" s="43"/>
    </row>
    <row r="7" spans="1:49" ht="30" customHeight="1" x14ac:dyDescent="0.25">
      <c r="A7" s="195" t="s">
        <v>4</v>
      </c>
      <c r="B7" s="195"/>
      <c r="C7" s="195"/>
      <c r="D7" s="195"/>
      <c r="E7" s="195"/>
      <c r="F7" s="195"/>
      <c r="G7" s="195"/>
      <c r="H7" s="195"/>
      <c r="I7" s="195"/>
      <c r="J7" s="195"/>
      <c r="K7" s="195"/>
      <c r="L7" s="195"/>
      <c r="M7" s="195"/>
      <c r="N7" s="195"/>
      <c r="O7" s="195"/>
      <c r="P7" s="195"/>
      <c r="Q7" s="195"/>
      <c r="R7" s="196"/>
      <c r="S7" s="201" t="s">
        <v>135</v>
      </c>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3"/>
    </row>
    <row r="8" spans="1:49" ht="30" customHeight="1" thickBot="1" x14ac:dyDescent="0.3">
      <c r="A8" s="195" t="s">
        <v>2</v>
      </c>
      <c r="B8" s="195"/>
      <c r="C8" s="195"/>
      <c r="D8" s="195"/>
      <c r="E8" s="195"/>
      <c r="F8" s="195"/>
      <c r="G8" s="195"/>
      <c r="H8" s="195"/>
      <c r="I8" s="195"/>
      <c r="J8" s="195"/>
      <c r="K8" s="195"/>
      <c r="L8" s="195"/>
      <c r="M8" s="195"/>
      <c r="N8" s="195"/>
      <c r="O8" s="195"/>
      <c r="P8" s="195"/>
      <c r="Q8" s="195"/>
      <c r="R8" s="196"/>
      <c r="S8" s="204" t="s">
        <v>136</v>
      </c>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6"/>
    </row>
    <row r="9" spans="1:49" ht="36" customHeight="1" thickBot="1" x14ac:dyDescent="0.3">
      <c r="A9" s="194"/>
      <c r="B9" s="194"/>
      <c r="C9" s="194"/>
      <c r="D9" s="194"/>
      <c r="E9" s="194"/>
      <c r="F9" s="194"/>
      <c r="G9" s="194"/>
      <c r="H9" s="194"/>
      <c r="I9" s="194"/>
      <c r="J9" s="194"/>
      <c r="K9" s="194"/>
      <c r="L9" s="194"/>
      <c r="M9" s="194"/>
      <c r="N9" s="194"/>
      <c r="O9" s="194"/>
      <c r="P9" s="194"/>
      <c r="Q9" s="194"/>
      <c r="R9" s="39"/>
      <c r="S9" s="39"/>
      <c r="T9" s="39"/>
      <c r="U9" s="39"/>
      <c r="V9" s="39"/>
      <c r="W9" s="39"/>
      <c r="X9" s="39"/>
      <c r="Y9" s="39"/>
      <c r="Z9" s="39"/>
      <c r="AA9" s="39"/>
      <c r="AB9" s="39"/>
      <c r="AC9" s="39"/>
      <c r="AD9" s="39"/>
      <c r="AE9" s="39"/>
      <c r="AF9" s="39"/>
      <c r="AG9" s="39"/>
      <c r="AH9" s="39"/>
      <c r="AI9" s="39"/>
      <c r="AJ9" s="39"/>
      <c r="AK9" s="39"/>
      <c r="AL9" s="39"/>
      <c r="AM9" s="41"/>
      <c r="AN9" s="41"/>
      <c r="AO9" s="41"/>
      <c r="AP9" s="41"/>
      <c r="AQ9" s="41"/>
      <c r="AR9" s="41"/>
      <c r="AS9" s="41"/>
      <c r="AT9" s="41"/>
      <c r="AU9" s="41"/>
      <c r="AV9" s="41"/>
      <c r="AW9" s="43"/>
    </row>
    <row r="10" spans="1:49" s="2" customFormat="1" ht="70.5" customHeight="1" x14ac:dyDescent="0.25">
      <c r="A10" s="163" t="s">
        <v>118</v>
      </c>
      <c r="B10" s="163"/>
      <c r="C10" s="163"/>
      <c r="D10" s="167" t="s">
        <v>85</v>
      </c>
      <c r="E10" s="167"/>
      <c r="F10" s="167" t="s">
        <v>87</v>
      </c>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t="s">
        <v>95</v>
      </c>
      <c r="AR10" s="167" t="s">
        <v>96</v>
      </c>
      <c r="AS10" s="168" t="s">
        <v>159</v>
      </c>
      <c r="AT10" s="168" t="s">
        <v>97</v>
      </c>
      <c r="AU10" s="168" t="s">
        <v>98</v>
      </c>
      <c r="AV10" s="168" t="s">
        <v>99</v>
      </c>
      <c r="AW10" s="180" t="s">
        <v>100</v>
      </c>
    </row>
    <row r="11" spans="1:49" s="3" customFormat="1" ht="51.6" customHeight="1" x14ac:dyDescent="0.2">
      <c r="A11" s="161" t="s">
        <v>117</v>
      </c>
      <c r="B11" s="161" t="s">
        <v>84</v>
      </c>
      <c r="C11" s="163" t="s">
        <v>119</v>
      </c>
      <c r="D11" s="163" t="s">
        <v>70</v>
      </c>
      <c r="E11" s="163" t="s">
        <v>86</v>
      </c>
      <c r="F11" s="163" t="s">
        <v>88</v>
      </c>
      <c r="G11" s="163" t="s">
        <v>89</v>
      </c>
      <c r="H11" s="163" t="s">
        <v>90</v>
      </c>
      <c r="I11" s="163" t="s">
        <v>91</v>
      </c>
      <c r="J11" s="163" t="s">
        <v>92</v>
      </c>
      <c r="K11" s="76"/>
      <c r="L11" s="173" t="s">
        <v>93</v>
      </c>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5"/>
      <c r="AM11" s="172" t="s">
        <v>94</v>
      </c>
      <c r="AN11" s="172"/>
      <c r="AO11" s="172"/>
      <c r="AP11" s="172"/>
      <c r="AQ11" s="163"/>
      <c r="AR11" s="163"/>
      <c r="AS11" s="169"/>
      <c r="AT11" s="169"/>
      <c r="AU11" s="169"/>
      <c r="AV11" s="169"/>
      <c r="AW11" s="181"/>
    </row>
    <row r="12" spans="1:49" s="3" customFormat="1" ht="31.9" customHeight="1" x14ac:dyDescent="0.2">
      <c r="A12" s="161"/>
      <c r="B12" s="161"/>
      <c r="C12" s="163"/>
      <c r="D12" s="163"/>
      <c r="E12" s="163"/>
      <c r="F12" s="163"/>
      <c r="G12" s="163"/>
      <c r="H12" s="163"/>
      <c r="I12" s="163"/>
      <c r="J12" s="163"/>
      <c r="K12" s="183" t="s">
        <v>120</v>
      </c>
      <c r="L12" s="171">
        <v>2016</v>
      </c>
      <c r="M12" s="171"/>
      <c r="N12" s="171"/>
      <c r="O12" s="173">
        <v>2017</v>
      </c>
      <c r="P12" s="174"/>
      <c r="Q12" s="174"/>
      <c r="R12" s="174"/>
      <c r="S12" s="174"/>
      <c r="T12" s="175"/>
      <c r="U12" s="176">
        <v>2018</v>
      </c>
      <c r="V12" s="177"/>
      <c r="W12" s="177"/>
      <c r="X12" s="177"/>
      <c r="Y12" s="177"/>
      <c r="Z12" s="178"/>
      <c r="AA12" s="173">
        <v>2019</v>
      </c>
      <c r="AB12" s="174"/>
      <c r="AC12" s="174"/>
      <c r="AD12" s="174"/>
      <c r="AE12" s="174"/>
      <c r="AF12" s="175"/>
      <c r="AG12" s="173">
        <v>2020</v>
      </c>
      <c r="AH12" s="174"/>
      <c r="AI12" s="174"/>
      <c r="AJ12" s="174"/>
      <c r="AK12" s="174"/>
      <c r="AL12" s="175"/>
      <c r="AM12" s="163" t="s">
        <v>5</v>
      </c>
      <c r="AN12" s="163" t="s">
        <v>6</v>
      </c>
      <c r="AO12" s="163" t="s">
        <v>7</v>
      </c>
      <c r="AP12" s="163" t="s">
        <v>8</v>
      </c>
      <c r="AQ12" s="163"/>
      <c r="AR12" s="163"/>
      <c r="AS12" s="169"/>
      <c r="AT12" s="169"/>
      <c r="AU12" s="169"/>
      <c r="AV12" s="169"/>
      <c r="AW12" s="181"/>
    </row>
    <row r="13" spans="1:49" s="3" customFormat="1" ht="51.6" customHeight="1" thickBot="1" x14ac:dyDescent="0.25">
      <c r="A13" s="162"/>
      <c r="B13" s="162"/>
      <c r="C13" s="179"/>
      <c r="D13" s="179"/>
      <c r="E13" s="179"/>
      <c r="F13" s="179"/>
      <c r="G13" s="179"/>
      <c r="H13" s="179"/>
      <c r="I13" s="179"/>
      <c r="J13" s="179"/>
      <c r="K13" s="184"/>
      <c r="L13" s="77" t="s">
        <v>124</v>
      </c>
      <c r="M13" s="77" t="s">
        <v>128</v>
      </c>
      <c r="N13" s="48" t="s">
        <v>33</v>
      </c>
      <c r="O13" s="77" t="s">
        <v>123</v>
      </c>
      <c r="P13" s="77" t="s">
        <v>126</v>
      </c>
      <c r="Q13" s="77" t="s">
        <v>127</v>
      </c>
      <c r="R13" s="77" t="s">
        <v>124</v>
      </c>
      <c r="S13" s="77" t="s">
        <v>128</v>
      </c>
      <c r="T13" s="48" t="s">
        <v>33</v>
      </c>
      <c r="U13" s="77" t="s">
        <v>123</v>
      </c>
      <c r="V13" s="77" t="s">
        <v>126</v>
      </c>
      <c r="W13" s="77" t="s">
        <v>127</v>
      </c>
      <c r="X13" s="77" t="s">
        <v>124</v>
      </c>
      <c r="Y13" s="77" t="s">
        <v>128</v>
      </c>
      <c r="Z13" s="48" t="s">
        <v>33</v>
      </c>
      <c r="AA13" s="77" t="s">
        <v>123</v>
      </c>
      <c r="AB13" s="77" t="s">
        <v>126</v>
      </c>
      <c r="AC13" s="77" t="s">
        <v>127</v>
      </c>
      <c r="AD13" s="77" t="s">
        <v>124</v>
      </c>
      <c r="AE13" s="77" t="s">
        <v>128</v>
      </c>
      <c r="AF13" s="48" t="s">
        <v>33</v>
      </c>
      <c r="AG13" s="77" t="s">
        <v>123</v>
      </c>
      <c r="AH13" s="77" t="s">
        <v>126</v>
      </c>
      <c r="AI13" s="77" t="s">
        <v>127</v>
      </c>
      <c r="AJ13" s="77" t="s">
        <v>124</v>
      </c>
      <c r="AK13" s="77" t="s">
        <v>128</v>
      </c>
      <c r="AL13" s="49" t="s">
        <v>33</v>
      </c>
      <c r="AM13" s="179"/>
      <c r="AN13" s="179"/>
      <c r="AO13" s="179"/>
      <c r="AP13" s="179"/>
      <c r="AQ13" s="179"/>
      <c r="AR13" s="179"/>
      <c r="AS13" s="170"/>
      <c r="AT13" s="170"/>
      <c r="AU13" s="170"/>
      <c r="AV13" s="170"/>
      <c r="AW13" s="182"/>
    </row>
    <row r="14" spans="1:49" s="3" customFormat="1" ht="316.89999999999998" customHeight="1" thickBot="1" x14ac:dyDescent="0.25">
      <c r="A14" s="50">
        <v>42</v>
      </c>
      <c r="B14" s="50">
        <v>1030</v>
      </c>
      <c r="C14" s="51" t="s">
        <v>137</v>
      </c>
      <c r="D14" s="394">
        <v>70</v>
      </c>
      <c r="E14" s="395" t="s">
        <v>138</v>
      </c>
      <c r="F14" s="396">
        <v>390</v>
      </c>
      <c r="G14" s="397" t="s">
        <v>139</v>
      </c>
      <c r="H14" s="398" t="s">
        <v>140</v>
      </c>
      <c r="I14" s="396" t="s">
        <v>141</v>
      </c>
      <c r="J14" s="399">
        <v>1</v>
      </c>
      <c r="K14" s="105">
        <v>1</v>
      </c>
      <c r="L14" s="105">
        <v>0.04</v>
      </c>
      <c r="M14" s="105">
        <v>0.04</v>
      </c>
      <c r="N14" s="105">
        <v>0.04</v>
      </c>
      <c r="O14" s="400">
        <v>0.28000000000000003</v>
      </c>
      <c r="P14" s="400">
        <v>0.28000000000000003</v>
      </c>
      <c r="Q14" s="400">
        <v>0.28000000000000003</v>
      </c>
      <c r="R14" s="105">
        <v>0.28000000000000003</v>
      </c>
      <c r="S14" s="105">
        <v>0.28000000000000003</v>
      </c>
      <c r="T14" s="105">
        <v>0.28000000000000003</v>
      </c>
      <c r="U14" s="105">
        <v>0.28000000000000003</v>
      </c>
      <c r="V14" s="105">
        <v>0.28000000000000003</v>
      </c>
      <c r="W14" s="106"/>
      <c r="X14" s="106"/>
      <c r="Y14" s="105"/>
      <c r="Z14" s="105"/>
      <c r="AA14" s="105">
        <v>0.3</v>
      </c>
      <c r="AB14" s="105"/>
      <c r="AC14" s="105"/>
      <c r="AD14" s="401"/>
      <c r="AE14" s="402"/>
      <c r="AF14" s="402"/>
      <c r="AG14" s="105">
        <v>0.1</v>
      </c>
      <c r="AH14" s="403"/>
      <c r="AI14" s="404"/>
      <c r="AJ14" s="404"/>
      <c r="AK14" s="405"/>
      <c r="AL14" s="405"/>
      <c r="AM14" s="406">
        <v>7.0000000000000007E-2</v>
      </c>
      <c r="AN14" s="107"/>
      <c r="AO14" s="107"/>
      <c r="AP14" s="405"/>
      <c r="AQ14" s="407">
        <f>+AM14/V14</f>
        <v>0.25</v>
      </c>
      <c r="AR14" s="408">
        <f>+(T14+N14+AM14)/K14</f>
        <v>0.39</v>
      </c>
      <c r="AS14" s="409" t="s">
        <v>180</v>
      </c>
      <c r="AT14" s="153" t="s">
        <v>150</v>
      </c>
      <c r="AU14" s="153" t="s">
        <v>150</v>
      </c>
      <c r="AV14" s="154" t="s">
        <v>169</v>
      </c>
      <c r="AW14" s="154" t="s">
        <v>170</v>
      </c>
    </row>
    <row r="15" spans="1:49" ht="90.75" customHeight="1" thickBot="1" x14ac:dyDescent="0.3">
      <c r="B15" s="36"/>
      <c r="C15" s="37"/>
      <c r="D15" s="164" t="s">
        <v>129</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6"/>
    </row>
  </sheetData>
  <mergeCells count="45">
    <mergeCell ref="H3:AW3"/>
    <mergeCell ref="B2:G5"/>
    <mergeCell ref="A9:Q9"/>
    <mergeCell ref="A7:R7"/>
    <mergeCell ref="A8:R8"/>
    <mergeCell ref="H2:AW2"/>
    <mergeCell ref="H5:R5"/>
    <mergeCell ref="S4:AW4"/>
    <mergeCell ref="S7:AW7"/>
    <mergeCell ref="H4:R4"/>
    <mergeCell ref="S8:AW8"/>
    <mergeCell ref="S5:AW5"/>
    <mergeCell ref="B11:B13"/>
    <mergeCell ref="C11:C13"/>
    <mergeCell ref="D11:D13"/>
    <mergeCell ref="E11:E13"/>
    <mergeCell ref="F11:F13"/>
    <mergeCell ref="AT10:AT13"/>
    <mergeCell ref="L11:AL11"/>
    <mergeCell ref="AM12:AM13"/>
    <mergeCell ref="AN12:AN13"/>
    <mergeCell ref="F10:AP10"/>
    <mergeCell ref="AS10:AS13"/>
    <mergeCell ref="I11:I13"/>
    <mergeCell ref="AO12:AO13"/>
    <mergeCell ref="AP12:AP13"/>
    <mergeCell ref="AQ10:AQ13"/>
    <mergeCell ref="AR10:AR13"/>
    <mergeCell ref="K12:K13"/>
    <mergeCell ref="A11:A13"/>
    <mergeCell ref="A10:C10"/>
    <mergeCell ref="D15:AW15"/>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s>
  <phoneticPr fontId="9" type="noConversion"/>
  <dataValidations count="1">
    <dataValidation type="list" allowBlank="1" showInputMessage="1" showErrorMessage="1" sqref="I14">
      <formula1>$AS$14:$AS$14</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6"/>
  <sheetViews>
    <sheetView view="pageBreakPreview" topLeftCell="N5" zoomScale="60" zoomScaleNormal="50" workbookViewId="0">
      <selection activeCell="N11" sqref="N11"/>
    </sheetView>
  </sheetViews>
  <sheetFormatPr baseColWidth="10" defaultColWidth="11.42578125" defaultRowHeight="15.75" x14ac:dyDescent="0.25"/>
  <cols>
    <col min="1" max="1" width="12.85546875" style="1" customWidth="1"/>
    <col min="2" max="2" width="9.140625" style="1" customWidth="1"/>
    <col min="3" max="3" width="17.5703125" style="1" customWidth="1"/>
    <col min="4" max="4" width="12.28515625" style="7" customWidth="1"/>
    <col min="5" max="5" width="12.85546875" style="7" customWidth="1"/>
    <col min="6" max="6" width="11.5703125" style="7" customWidth="1"/>
    <col min="7" max="7" width="13.85546875" style="27" customWidth="1"/>
    <col min="8" max="9" width="16.28515625" style="8" customWidth="1"/>
    <col min="10" max="10" width="15.7109375" style="8" hidden="1" customWidth="1"/>
    <col min="11" max="11" width="13.7109375" style="8" hidden="1" customWidth="1"/>
    <col min="12" max="13" width="18.28515625" style="8" customWidth="1"/>
    <col min="14" max="14" width="16.42578125" style="8" customWidth="1"/>
    <col min="15" max="15" width="15.85546875" style="8" customWidth="1"/>
    <col min="16" max="17" width="16.7109375" style="8" customWidth="1"/>
    <col min="18" max="18" width="20.5703125" style="8" customWidth="1"/>
    <col min="19" max="19" width="18.28515625" style="8" customWidth="1"/>
    <col min="20" max="20" width="16.7109375" style="8" customWidth="1"/>
    <col min="21" max="21" width="13.140625" style="8" customWidth="1"/>
    <col min="22" max="22" width="14" style="8" customWidth="1"/>
    <col min="23" max="23" width="13.42578125" style="8" customWidth="1"/>
    <col min="24" max="25" width="18.28515625" style="8" customWidth="1"/>
    <col min="26" max="26" width="13.42578125" style="8" customWidth="1"/>
    <col min="27" max="29" width="16.28515625" style="8" customWidth="1"/>
    <col min="30" max="31" width="18.28515625" style="8" customWidth="1"/>
    <col min="32" max="35" width="16.28515625" style="8" customWidth="1"/>
    <col min="36" max="36" width="18.28515625" style="8" customWidth="1"/>
    <col min="37" max="37" width="18" style="1" customWidth="1"/>
    <col min="38" max="38" width="11.5703125" style="1" customWidth="1"/>
    <col min="39" max="40" width="11.5703125" style="22" customWidth="1"/>
    <col min="41" max="41" width="13.140625" style="1" customWidth="1"/>
    <col min="42" max="42" width="9.7109375" style="1" customWidth="1"/>
    <col min="43" max="43" width="37.42578125" style="1" customWidth="1"/>
    <col min="44" max="44" width="23.7109375" style="1" customWidth="1"/>
    <col min="45" max="45" width="20" style="1" customWidth="1"/>
    <col min="46" max="46" width="46.7109375" style="1" customWidth="1"/>
    <col min="47" max="47" width="81.28515625" style="1" customWidth="1"/>
    <col min="48" max="16384" width="11.42578125" style="1"/>
  </cols>
  <sheetData>
    <row r="1" spans="1:47" ht="38.25" customHeight="1" x14ac:dyDescent="0.25">
      <c r="A1" s="207"/>
      <c r="B1" s="208"/>
      <c r="C1" s="208"/>
      <c r="D1" s="208"/>
      <c r="E1" s="208"/>
      <c r="F1" s="197" t="s">
        <v>0</v>
      </c>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9"/>
    </row>
    <row r="2" spans="1:47" ht="30.75" customHeight="1" x14ac:dyDescent="0.25">
      <c r="A2" s="209"/>
      <c r="B2" s="210"/>
      <c r="C2" s="210"/>
      <c r="D2" s="210"/>
      <c r="E2" s="210"/>
      <c r="F2" s="185" t="s">
        <v>102</v>
      </c>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7"/>
    </row>
    <row r="3" spans="1:47" ht="27.75" customHeight="1" x14ac:dyDescent="0.25">
      <c r="A3" s="209"/>
      <c r="B3" s="210"/>
      <c r="C3" s="210"/>
      <c r="D3" s="210"/>
      <c r="E3" s="210"/>
      <c r="F3" s="214" t="s">
        <v>1</v>
      </c>
      <c r="G3" s="214"/>
      <c r="H3" s="214"/>
      <c r="I3" s="214"/>
      <c r="J3" s="214"/>
      <c r="K3" s="214"/>
      <c r="L3" s="214"/>
      <c r="M3" s="214"/>
      <c r="N3" s="214"/>
      <c r="O3" s="214"/>
      <c r="P3" s="214"/>
      <c r="Q3" s="185" t="s">
        <v>131</v>
      </c>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7"/>
    </row>
    <row r="4" spans="1:47" ht="26.25" customHeight="1" thickBot="1" x14ac:dyDescent="0.3">
      <c r="A4" s="211"/>
      <c r="B4" s="212"/>
      <c r="C4" s="212"/>
      <c r="D4" s="212"/>
      <c r="E4" s="212"/>
      <c r="F4" s="215" t="s">
        <v>3</v>
      </c>
      <c r="G4" s="215"/>
      <c r="H4" s="215"/>
      <c r="I4" s="215"/>
      <c r="J4" s="215"/>
      <c r="K4" s="215"/>
      <c r="L4" s="215"/>
      <c r="M4" s="215"/>
      <c r="N4" s="215"/>
      <c r="O4" s="215"/>
      <c r="P4" s="215"/>
      <c r="Q4" s="446" t="s">
        <v>134</v>
      </c>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8"/>
    </row>
    <row r="5" spans="1:47" ht="14.25" customHeight="1" thickBot="1" x14ac:dyDescent="0.3">
      <c r="AN5" s="28"/>
    </row>
    <row r="6" spans="1:47" s="38" customFormat="1" ht="27.6" customHeight="1" x14ac:dyDescent="0.25">
      <c r="A6" s="225" t="s">
        <v>59</v>
      </c>
      <c r="B6" s="167" t="s">
        <v>69</v>
      </c>
      <c r="C6" s="167"/>
      <c r="D6" s="167"/>
      <c r="E6" s="221" t="s">
        <v>73</v>
      </c>
      <c r="F6" s="216" t="s">
        <v>116</v>
      </c>
      <c r="G6" s="167" t="s">
        <v>74</v>
      </c>
      <c r="H6" s="163" t="s">
        <v>121</v>
      </c>
      <c r="I6" s="108"/>
      <c r="J6" s="238" t="s">
        <v>75</v>
      </c>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40"/>
      <c r="AK6" s="219" t="s">
        <v>76</v>
      </c>
      <c r="AL6" s="219"/>
      <c r="AM6" s="219"/>
      <c r="AN6" s="220"/>
      <c r="AO6" s="167" t="s">
        <v>78</v>
      </c>
      <c r="AP6" s="167" t="s">
        <v>79</v>
      </c>
      <c r="AQ6" s="167" t="s">
        <v>168</v>
      </c>
      <c r="AR6" s="167" t="s">
        <v>80</v>
      </c>
      <c r="AS6" s="167" t="s">
        <v>81</v>
      </c>
      <c r="AT6" s="167" t="s">
        <v>82</v>
      </c>
      <c r="AU6" s="226" t="s">
        <v>83</v>
      </c>
    </row>
    <row r="7" spans="1:47" s="38" customFormat="1" ht="53.25" customHeight="1" x14ac:dyDescent="0.25">
      <c r="A7" s="161"/>
      <c r="B7" s="163"/>
      <c r="C7" s="163"/>
      <c r="D7" s="163"/>
      <c r="E7" s="222"/>
      <c r="F7" s="217"/>
      <c r="G7" s="163"/>
      <c r="H7" s="163"/>
      <c r="I7" s="171">
        <v>2016</v>
      </c>
      <c r="J7" s="171"/>
      <c r="K7" s="171"/>
      <c r="L7" s="171"/>
      <c r="M7" s="171">
        <v>2017</v>
      </c>
      <c r="N7" s="171"/>
      <c r="O7" s="171"/>
      <c r="P7" s="171"/>
      <c r="Q7" s="171"/>
      <c r="R7" s="171"/>
      <c r="S7" s="171">
        <v>2018</v>
      </c>
      <c r="T7" s="171"/>
      <c r="U7" s="171"/>
      <c r="V7" s="171"/>
      <c r="W7" s="171"/>
      <c r="X7" s="171"/>
      <c r="Y7" s="171">
        <v>2019</v>
      </c>
      <c r="Z7" s="171"/>
      <c r="AA7" s="171"/>
      <c r="AB7" s="171"/>
      <c r="AC7" s="171"/>
      <c r="AD7" s="171"/>
      <c r="AE7" s="171">
        <v>2020</v>
      </c>
      <c r="AF7" s="171"/>
      <c r="AG7" s="171"/>
      <c r="AH7" s="171"/>
      <c r="AI7" s="171"/>
      <c r="AJ7" s="171"/>
      <c r="AK7" s="213" t="s">
        <v>77</v>
      </c>
      <c r="AL7" s="213"/>
      <c r="AM7" s="213"/>
      <c r="AN7" s="213"/>
      <c r="AO7" s="163"/>
      <c r="AP7" s="163"/>
      <c r="AQ7" s="163"/>
      <c r="AR7" s="163"/>
      <c r="AS7" s="163"/>
      <c r="AT7" s="163"/>
      <c r="AU7" s="227"/>
    </row>
    <row r="8" spans="1:47" s="38" customFormat="1" ht="55.5" customHeight="1" thickBot="1" x14ac:dyDescent="0.3">
      <c r="A8" s="162"/>
      <c r="B8" s="147" t="s">
        <v>70</v>
      </c>
      <c r="C8" s="147" t="s">
        <v>71</v>
      </c>
      <c r="D8" s="147" t="s">
        <v>72</v>
      </c>
      <c r="E8" s="223"/>
      <c r="F8" s="218"/>
      <c r="G8" s="179"/>
      <c r="H8" s="224"/>
      <c r="I8" s="149" t="s">
        <v>122</v>
      </c>
      <c r="J8" s="149" t="s">
        <v>124</v>
      </c>
      <c r="K8" s="149" t="s">
        <v>125</v>
      </c>
      <c r="L8" s="149" t="s">
        <v>33</v>
      </c>
      <c r="M8" s="149" t="s">
        <v>123</v>
      </c>
      <c r="N8" s="149" t="s">
        <v>126</v>
      </c>
      <c r="O8" s="149" t="s">
        <v>127</v>
      </c>
      <c r="P8" s="149" t="s">
        <v>124</v>
      </c>
      <c r="Q8" s="149" t="s">
        <v>128</v>
      </c>
      <c r="R8" s="149" t="s">
        <v>33</v>
      </c>
      <c r="S8" s="149" t="s">
        <v>123</v>
      </c>
      <c r="T8" s="149" t="s">
        <v>126</v>
      </c>
      <c r="U8" s="149" t="s">
        <v>127</v>
      </c>
      <c r="V8" s="149" t="s">
        <v>124</v>
      </c>
      <c r="W8" s="149" t="s">
        <v>128</v>
      </c>
      <c r="X8" s="149" t="s">
        <v>33</v>
      </c>
      <c r="Y8" s="149" t="s">
        <v>123</v>
      </c>
      <c r="Z8" s="149" t="s">
        <v>126</v>
      </c>
      <c r="AA8" s="149" t="s">
        <v>127</v>
      </c>
      <c r="AB8" s="149" t="s">
        <v>124</v>
      </c>
      <c r="AC8" s="149" t="s">
        <v>128</v>
      </c>
      <c r="AD8" s="149" t="s">
        <v>33</v>
      </c>
      <c r="AE8" s="149" t="s">
        <v>123</v>
      </c>
      <c r="AF8" s="149" t="s">
        <v>126</v>
      </c>
      <c r="AG8" s="149" t="s">
        <v>127</v>
      </c>
      <c r="AH8" s="149" t="s">
        <v>124</v>
      </c>
      <c r="AI8" s="149" t="s">
        <v>128</v>
      </c>
      <c r="AJ8" s="149" t="s">
        <v>33</v>
      </c>
      <c r="AK8" s="149" t="s">
        <v>5</v>
      </c>
      <c r="AL8" s="149" t="s">
        <v>6</v>
      </c>
      <c r="AM8" s="149" t="s">
        <v>7</v>
      </c>
      <c r="AN8" s="149" t="s">
        <v>8</v>
      </c>
      <c r="AO8" s="163"/>
      <c r="AP8" s="183"/>
      <c r="AQ8" s="179"/>
      <c r="AR8" s="179"/>
      <c r="AS8" s="179"/>
      <c r="AT8" s="179"/>
      <c r="AU8" s="228"/>
    </row>
    <row r="9" spans="1:47" s="5" customFormat="1" ht="64.900000000000006" customHeight="1" x14ac:dyDescent="0.25">
      <c r="A9" s="265" t="s">
        <v>142</v>
      </c>
      <c r="B9" s="229">
        <v>1</v>
      </c>
      <c r="C9" s="232" t="s">
        <v>143</v>
      </c>
      <c r="D9" s="235" t="s">
        <v>132</v>
      </c>
      <c r="E9" s="268">
        <f>+GESTIÓN!D14</f>
        <v>70</v>
      </c>
      <c r="F9" s="268" t="s">
        <v>150</v>
      </c>
      <c r="G9" s="46" t="s">
        <v>9</v>
      </c>
      <c r="H9" s="109">
        <v>0.3</v>
      </c>
      <c r="I9" s="449">
        <v>0.5</v>
      </c>
      <c r="J9" s="450"/>
      <c r="K9" s="79"/>
      <c r="L9" s="451">
        <v>0.04</v>
      </c>
      <c r="M9" s="109">
        <v>0.08</v>
      </c>
      <c r="N9" s="109">
        <v>0.08</v>
      </c>
      <c r="O9" s="109">
        <v>0.08</v>
      </c>
      <c r="P9" s="109">
        <v>0.08</v>
      </c>
      <c r="Q9" s="109">
        <v>0.08</v>
      </c>
      <c r="R9" s="451">
        <v>0.08</v>
      </c>
      <c r="S9" s="120">
        <v>0.1</v>
      </c>
      <c r="T9" s="120">
        <v>0.1</v>
      </c>
      <c r="U9" s="119"/>
      <c r="V9" s="119"/>
      <c r="W9" s="119"/>
      <c r="X9" s="150"/>
      <c r="Y9" s="119">
        <v>0.06</v>
      </c>
      <c r="Z9" s="119"/>
      <c r="AA9" s="119"/>
      <c r="AB9" s="119"/>
      <c r="AC9" s="119"/>
      <c r="AD9" s="150"/>
      <c r="AE9" s="120">
        <v>0.02</v>
      </c>
      <c r="AF9" s="79"/>
      <c r="AG9" s="151"/>
      <c r="AH9" s="151"/>
      <c r="AI9" s="151"/>
      <c r="AJ9" s="152"/>
      <c r="AK9" s="410">
        <v>2.5000000000000001E-2</v>
      </c>
      <c r="AL9" s="121"/>
      <c r="AM9" s="121"/>
      <c r="AN9" s="121"/>
      <c r="AO9" s="93">
        <f>+AK9/T9</f>
        <v>0.25</v>
      </c>
      <c r="AP9" s="411">
        <f>(L9+R9+AK9)/H9</f>
        <v>0.48333333333333334</v>
      </c>
      <c r="AQ9" s="412" t="s">
        <v>183</v>
      </c>
      <c r="AR9" s="413" t="s">
        <v>150</v>
      </c>
      <c r="AS9" s="413" t="s">
        <v>150</v>
      </c>
      <c r="AT9" s="414" t="s">
        <v>171</v>
      </c>
      <c r="AU9" s="241" t="s">
        <v>172</v>
      </c>
    </row>
    <row r="10" spans="1:47" s="5" customFormat="1" ht="49.5" customHeight="1" x14ac:dyDescent="0.25">
      <c r="A10" s="265"/>
      <c r="B10" s="230"/>
      <c r="C10" s="233"/>
      <c r="D10" s="236"/>
      <c r="E10" s="264"/>
      <c r="F10" s="264"/>
      <c r="G10" s="44" t="s">
        <v>10</v>
      </c>
      <c r="H10" s="78">
        <f>+L10+R10+S10+Y10+AE10</f>
        <v>6016450881</v>
      </c>
      <c r="I10" s="452">
        <v>145330130</v>
      </c>
      <c r="J10" s="436"/>
      <c r="K10" s="80"/>
      <c r="L10" s="453">
        <v>971913980</v>
      </c>
      <c r="M10" s="115">
        <v>1325800000</v>
      </c>
      <c r="N10" s="115">
        <v>1325800000</v>
      </c>
      <c r="O10" s="115">
        <v>1425771668</v>
      </c>
      <c r="P10" s="115">
        <v>1425771668</v>
      </c>
      <c r="Q10" s="115">
        <v>1349748501</v>
      </c>
      <c r="R10" s="415">
        <v>1349673901</v>
      </c>
      <c r="S10" s="115">
        <v>1294863000</v>
      </c>
      <c r="T10" s="115">
        <v>1294863000</v>
      </c>
      <c r="U10" s="29"/>
      <c r="V10" s="29"/>
      <c r="W10" s="29"/>
      <c r="X10" s="81"/>
      <c r="Y10" s="115">
        <v>1200000000</v>
      </c>
      <c r="Z10" s="78"/>
      <c r="AA10" s="29"/>
      <c r="AB10" s="29"/>
      <c r="AC10" s="29"/>
      <c r="AD10" s="81"/>
      <c r="AE10" s="115">
        <v>1200000000</v>
      </c>
      <c r="AF10" s="78"/>
      <c r="AG10" s="29"/>
      <c r="AH10" s="29"/>
      <c r="AI10" s="29"/>
      <c r="AJ10" s="81"/>
      <c r="AK10" s="113">
        <v>611152000</v>
      </c>
      <c r="AL10" s="113"/>
      <c r="AM10" s="415"/>
      <c r="AN10" s="415"/>
      <c r="AO10" s="93">
        <f>+AK10/T10</f>
        <v>0.47198197801620712</v>
      </c>
      <c r="AP10" s="411">
        <f>(L10+R10+AK10)/H10</f>
        <v>0.48745347365198577</v>
      </c>
      <c r="AQ10" s="416"/>
      <c r="AR10" s="417"/>
      <c r="AS10" s="417"/>
      <c r="AT10" s="418"/>
      <c r="AU10" s="242"/>
    </row>
    <row r="11" spans="1:47" s="5" customFormat="1" ht="64.900000000000006" customHeight="1" x14ac:dyDescent="0.25">
      <c r="A11" s="265"/>
      <c r="B11" s="230"/>
      <c r="C11" s="233"/>
      <c r="D11" s="236"/>
      <c r="E11" s="264"/>
      <c r="F11" s="264"/>
      <c r="G11" s="44" t="s">
        <v>11</v>
      </c>
      <c r="H11" s="419"/>
      <c r="I11" s="454"/>
      <c r="J11" s="420"/>
      <c r="K11" s="455"/>
      <c r="L11" s="456"/>
      <c r="M11" s="419">
        <v>0</v>
      </c>
      <c r="N11" s="419">
        <v>0</v>
      </c>
      <c r="O11" s="419">
        <v>0</v>
      </c>
      <c r="P11" s="419">
        <v>0</v>
      </c>
      <c r="Q11" s="419">
        <v>0</v>
      </c>
      <c r="R11" s="420"/>
      <c r="S11" s="419"/>
      <c r="T11" s="419"/>
      <c r="U11" s="32"/>
      <c r="V11" s="32"/>
      <c r="W11" s="32"/>
      <c r="X11" s="82"/>
      <c r="Y11" s="419"/>
      <c r="Z11" s="419"/>
      <c r="AA11" s="32"/>
      <c r="AB11" s="32"/>
      <c r="AC11" s="32"/>
      <c r="AD11" s="82"/>
      <c r="AE11" s="419"/>
      <c r="AF11" s="419"/>
      <c r="AG11" s="32"/>
      <c r="AH11" s="32"/>
      <c r="AI11" s="32"/>
      <c r="AJ11" s="82"/>
      <c r="AK11" s="420"/>
      <c r="AL11" s="420"/>
      <c r="AM11" s="420"/>
      <c r="AN11" s="420"/>
      <c r="AO11" s="421"/>
      <c r="AP11" s="420"/>
      <c r="AQ11" s="416"/>
      <c r="AR11" s="417"/>
      <c r="AS11" s="417"/>
      <c r="AT11" s="418"/>
      <c r="AU11" s="242"/>
    </row>
    <row r="12" spans="1:47" s="5" customFormat="1" ht="64.900000000000006" customHeight="1" x14ac:dyDescent="0.25">
      <c r="A12" s="265"/>
      <c r="B12" s="230"/>
      <c r="C12" s="233"/>
      <c r="D12" s="236"/>
      <c r="E12" s="264"/>
      <c r="F12" s="264"/>
      <c r="G12" s="44" t="s">
        <v>12</v>
      </c>
      <c r="H12" s="419"/>
      <c r="I12" s="454"/>
      <c r="J12" s="420"/>
      <c r="K12" s="455"/>
      <c r="L12" s="456"/>
      <c r="M12" s="115">
        <v>625903419</v>
      </c>
      <c r="N12" s="115">
        <v>625903419</v>
      </c>
      <c r="O12" s="115">
        <v>625903419</v>
      </c>
      <c r="P12" s="115">
        <v>620935578</v>
      </c>
      <c r="Q12" s="115">
        <v>620935578</v>
      </c>
      <c r="R12" s="433">
        <v>561384078</v>
      </c>
      <c r="S12" s="78">
        <v>646151292</v>
      </c>
      <c r="T12" s="78">
        <v>646151292</v>
      </c>
      <c r="U12" s="32"/>
      <c r="V12" s="32"/>
      <c r="W12" s="32"/>
      <c r="X12" s="82"/>
      <c r="Y12" s="422"/>
      <c r="Z12" s="422"/>
      <c r="AA12" s="32"/>
      <c r="AB12" s="32"/>
      <c r="AC12" s="32"/>
      <c r="AD12" s="82"/>
      <c r="AE12" s="419"/>
      <c r="AF12" s="419"/>
      <c r="AG12" s="32"/>
      <c r="AH12" s="32"/>
      <c r="AI12" s="32"/>
      <c r="AJ12" s="82"/>
      <c r="AK12" s="113">
        <v>189411082</v>
      </c>
      <c r="AL12" s="113"/>
      <c r="AM12" s="423"/>
      <c r="AN12" s="423"/>
      <c r="AO12" s="93">
        <f>+AK12/T12</f>
        <v>0.29313735706342903</v>
      </c>
      <c r="AP12" s="420"/>
      <c r="AQ12" s="416"/>
      <c r="AR12" s="417"/>
      <c r="AS12" s="417"/>
      <c r="AT12" s="418"/>
      <c r="AU12" s="242"/>
    </row>
    <row r="13" spans="1:47" s="5" customFormat="1" ht="64.900000000000006" customHeight="1" x14ac:dyDescent="0.25">
      <c r="A13" s="265"/>
      <c r="B13" s="230"/>
      <c r="C13" s="233"/>
      <c r="D13" s="236"/>
      <c r="E13" s="264"/>
      <c r="F13" s="264"/>
      <c r="G13" s="44" t="s">
        <v>13</v>
      </c>
      <c r="H13" s="109">
        <f t="shared" ref="H13" si="0">+H9+H11</f>
        <v>0.3</v>
      </c>
      <c r="I13" s="88">
        <f t="shared" ref="I13" si="1">+I9+I11</f>
        <v>0.5</v>
      </c>
      <c r="J13" s="85"/>
      <c r="K13" s="33"/>
      <c r="L13" s="110">
        <f t="shared" ref="L13:M14" si="2">+L9+L11</f>
        <v>0.04</v>
      </c>
      <c r="M13" s="114">
        <f t="shared" si="2"/>
        <v>0.08</v>
      </c>
      <c r="N13" s="114">
        <f t="shared" ref="N13:Q14" si="3">+N9+N11</f>
        <v>0.08</v>
      </c>
      <c r="O13" s="114">
        <f t="shared" si="3"/>
        <v>0.08</v>
      </c>
      <c r="P13" s="114">
        <f t="shared" si="3"/>
        <v>0.08</v>
      </c>
      <c r="Q13" s="114">
        <f t="shared" si="3"/>
        <v>0.08</v>
      </c>
      <c r="R13" s="110">
        <f t="shared" ref="R13:R14" si="4">+R9+R11</f>
        <v>0.08</v>
      </c>
      <c r="S13" s="114">
        <v>0.1</v>
      </c>
      <c r="T13" s="114">
        <v>0.1</v>
      </c>
      <c r="U13" s="33"/>
      <c r="V13" s="33"/>
      <c r="W13" s="33"/>
      <c r="X13" s="83"/>
      <c r="Y13" s="114">
        <f t="shared" ref="Y13:Y14" si="5">+Y9+Y11</f>
        <v>0.06</v>
      </c>
      <c r="Z13" s="33"/>
      <c r="AA13" s="33"/>
      <c r="AB13" s="33"/>
      <c r="AC13" s="33"/>
      <c r="AD13" s="83"/>
      <c r="AE13" s="114">
        <f t="shared" ref="AE13:AE14" si="6">+AE9+AE11</f>
        <v>0.02</v>
      </c>
      <c r="AF13" s="85"/>
      <c r="AG13" s="33"/>
      <c r="AH13" s="33"/>
      <c r="AI13" s="33"/>
      <c r="AJ13" s="83"/>
      <c r="AK13" s="110">
        <f t="shared" ref="AK13:AK14" si="7">+AK9+AK11</f>
        <v>2.5000000000000001E-2</v>
      </c>
      <c r="AL13" s="110"/>
      <c r="AM13" s="110"/>
      <c r="AN13" s="110"/>
      <c r="AO13" s="93">
        <f>+AK13/T13</f>
        <v>0.25</v>
      </c>
      <c r="AP13" s="411">
        <f>(L13+R13+AK13)/H13</f>
        <v>0.48333333333333334</v>
      </c>
      <c r="AQ13" s="416"/>
      <c r="AR13" s="417"/>
      <c r="AS13" s="417"/>
      <c r="AT13" s="418"/>
      <c r="AU13" s="242"/>
    </row>
    <row r="14" spans="1:47" s="5" customFormat="1" ht="64.900000000000006" customHeight="1" thickBot="1" x14ac:dyDescent="0.3">
      <c r="A14" s="266"/>
      <c r="B14" s="231"/>
      <c r="C14" s="234"/>
      <c r="D14" s="237"/>
      <c r="E14" s="264"/>
      <c r="F14" s="264"/>
      <c r="G14" s="45" t="s">
        <v>14</v>
      </c>
      <c r="H14" s="87">
        <f>+H10+H12</f>
        <v>6016450881</v>
      </c>
      <c r="I14" s="87">
        <f t="shared" ref="I14" si="8">+I10+I12</f>
        <v>145330130</v>
      </c>
      <c r="J14" s="87"/>
      <c r="K14" s="86"/>
      <c r="L14" s="111">
        <f t="shared" si="2"/>
        <v>971913980</v>
      </c>
      <c r="M14" s="86">
        <f t="shared" si="2"/>
        <v>1951703419</v>
      </c>
      <c r="N14" s="86">
        <f t="shared" si="3"/>
        <v>1951703419</v>
      </c>
      <c r="O14" s="86">
        <f t="shared" si="3"/>
        <v>2051675087</v>
      </c>
      <c r="P14" s="86">
        <f t="shared" si="3"/>
        <v>2046707246</v>
      </c>
      <c r="Q14" s="86">
        <f t="shared" si="3"/>
        <v>1970684079</v>
      </c>
      <c r="R14" s="111">
        <f t="shared" si="4"/>
        <v>1911057979</v>
      </c>
      <c r="S14" s="86">
        <v>1294863000</v>
      </c>
      <c r="T14" s="86">
        <v>1294863000</v>
      </c>
      <c r="U14" s="92"/>
      <c r="V14" s="92"/>
      <c r="W14" s="92"/>
      <c r="X14" s="91"/>
      <c r="Y14" s="86">
        <f t="shared" si="5"/>
        <v>1200000000</v>
      </c>
      <c r="Z14" s="87"/>
      <c r="AA14" s="92"/>
      <c r="AB14" s="92"/>
      <c r="AC14" s="92"/>
      <c r="AD14" s="91"/>
      <c r="AE14" s="86">
        <f t="shared" si="6"/>
        <v>1200000000</v>
      </c>
      <c r="AF14" s="87"/>
      <c r="AG14" s="92"/>
      <c r="AH14" s="92"/>
      <c r="AI14" s="92"/>
      <c r="AJ14" s="91"/>
      <c r="AK14" s="86">
        <f t="shared" si="7"/>
        <v>800563082</v>
      </c>
      <c r="AL14" s="146"/>
      <c r="AM14" s="111"/>
      <c r="AN14" s="111"/>
      <c r="AO14" s="139">
        <f>+AK14/T14</f>
        <v>0.61826083686073352</v>
      </c>
      <c r="AP14" s="424">
        <f>(L14+R14+AK14)/H14</f>
        <v>0.6122438483845406</v>
      </c>
      <c r="AQ14" s="425"/>
      <c r="AR14" s="426"/>
      <c r="AS14" s="426"/>
      <c r="AT14" s="427"/>
      <c r="AU14" s="243"/>
    </row>
    <row r="15" spans="1:47" s="5" customFormat="1" ht="45" customHeight="1" x14ac:dyDescent="0.25">
      <c r="A15" s="267" t="s">
        <v>144</v>
      </c>
      <c r="B15" s="254">
        <v>2</v>
      </c>
      <c r="C15" s="257" t="s">
        <v>145</v>
      </c>
      <c r="D15" s="263" t="s">
        <v>146</v>
      </c>
      <c r="E15" s="264">
        <v>433</v>
      </c>
      <c r="F15" s="264"/>
      <c r="G15" s="46" t="s">
        <v>9</v>
      </c>
      <c r="H15" s="109">
        <v>0.5</v>
      </c>
      <c r="I15" s="449"/>
      <c r="J15" s="450"/>
      <c r="K15" s="79"/>
      <c r="L15" s="109">
        <v>0.09</v>
      </c>
      <c r="M15" s="109">
        <v>0.14000000000000001</v>
      </c>
      <c r="N15" s="109">
        <v>0.14000000000000001</v>
      </c>
      <c r="O15" s="109">
        <v>0.14000000000000001</v>
      </c>
      <c r="P15" s="109">
        <v>0.14000000000000001</v>
      </c>
      <c r="Q15" s="109">
        <v>0.14000000000000001</v>
      </c>
      <c r="R15" s="117">
        <v>0.13</v>
      </c>
      <c r="S15" s="109">
        <v>0.28000000000000003</v>
      </c>
      <c r="T15" s="109">
        <v>0.28000000000000003</v>
      </c>
      <c r="U15" s="89"/>
      <c r="V15" s="89"/>
      <c r="W15" s="89"/>
      <c r="X15" s="90"/>
      <c r="Y15" s="109">
        <v>0.42</v>
      </c>
      <c r="Z15" s="89"/>
      <c r="AA15" s="89"/>
      <c r="AB15" s="89"/>
      <c r="AC15" s="89"/>
      <c r="AD15" s="90"/>
      <c r="AE15" s="109">
        <v>0.5</v>
      </c>
      <c r="AF15" s="84"/>
      <c r="AG15" s="89"/>
      <c r="AH15" s="89"/>
      <c r="AI15" s="89"/>
      <c r="AJ15" s="90"/>
      <c r="AK15" s="117">
        <v>8.4000000000000005E-2</v>
      </c>
      <c r="AL15" s="117"/>
      <c r="AM15" s="117"/>
      <c r="AN15" s="117"/>
      <c r="AO15" s="428">
        <f>+AK15/T15</f>
        <v>0.3</v>
      </c>
      <c r="AP15" s="429">
        <f>+(AK15+R15)/H15</f>
        <v>0.42800000000000005</v>
      </c>
      <c r="AQ15" s="430" t="s">
        <v>185</v>
      </c>
      <c r="AR15" s="431" t="s">
        <v>150</v>
      </c>
      <c r="AS15" s="431" t="s">
        <v>150</v>
      </c>
      <c r="AT15" s="430" t="s">
        <v>173</v>
      </c>
      <c r="AU15" s="245" t="s">
        <v>174</v>
      </c>
    </row>
    <row r="16" spans="1:47" s="5" customFormat="1" ht="36" customHeight="1" x14ac:dyDescent="0.25">
      <c r="A16" s="265"/>
      <c r="B16" s="255"/>
      <c r="C16" s="258"/>
      <c r="D16" s="236"/>
      <c r="E16" s="264"/>
      <c r="F16" s="264"/>
      <c r="G16" s="44" t="s">
        <v>10</v>
      </c>
      <c r="H16" s="78">
        <f>+L16+R16+S16+Y16+AE16</f>
        <v>4260737121</v>
      </c>
      <c r="I16" s="452"/>
      <c r="J16" s="436"/>
      <c r="K16" s="80"/>
      <c r="L16" s="436">
        <v>1435292010</v>
      </c>
      <c r="M16" s="115">
        <v>386092000</v>
      </c>
      <c r="N16" s="115">
        <v>386092000</v>
      </c>
      <c r="O16" s="115">
        <v>296592000</v>
      </c>
      <c r="P16" s="115">
        <v>296592000</v>
      </c>
      <c r="Q16" s="115">
        <v>396774367</v>
      </c>
      <c r="R16" s="433">
        <v>363574367</v>
      </c>
      <c r="S16" s="78">
        <v>899618000</v>
      </c>
      <c r="T16" s="78">
        <v>899618000</v>
      </c>
      <c r="U16" s="29"/>
      <c r="V16" s="29"/>
      <c r="W16" s="29"/>
      <c r="X16" s="81"/>
      <c r="Y16" s="422">
        <f>1390000000-68873628</f>
        <v>1321126372</v>
      </c>
      <c r="Z16" s="78"/>
      <c r="AA16" s="29"/>
      <c r="AB16" s="29"/>
      <c r="AC16" s="29"/>
      <c r="AD16" s="81"/>
      <c r="AE16" s="78">
        <f>310000000-68873628</f>
        <v>241126372</v>
      </c>
      <c r="AF16" s="78"/>
      <c r="AG16" s="29"/>
      <c r="AH16" s="29"/>
      <c r="AI16" s="29"/>
      <c r="AJ16" s="81"/>
      <c r="AK16" s="432">
        <v>197188032</v>
      </c>
      <c r="AL16" s="432"/>
      <c r="AM16" s="433"/>
      <c r="AN16" s="433"/>
      <c r="AO16" s="434">
        <f>+AK16/T16</f>
        <v>0.2191908476709003</v>
      </c>
      <c r="AP16" s="411">
        <f>(L16+R16+AK16)/H16</f>
        <v>0.46847631109696897</v>
      </c>
      <c r="AQ16" s="435"/>
      <c r="AR16" s="435"/>
      <c r="AS16" s="435"/>
      <c r="AT16" s="435"/>
      <c r="AU16" s="246"/>
    </row>
    <row r="17" spans="1:47" s="5" customFormat="1" ht="40.5" customHeight="1" x14ac:dyDescent="0.25">
      <c r="A17" s="265"/>
      <c r="B17" s="255"/>
      <c r="C17" s="258"/>
      <c r="D17" s="236"/>
      <c r="E17" s="264"/>
      <c r="F17" s="264"/>
      <c r="G17" s="44" t="s">
        <v>11</v>
      </c>
      <c r="H17" s="419"/>
      <c r="I17" s="454"/>
      <c r="J17" s="420"/>
      <c r="K17" s="455"/>
      <c r="L17" s="420"/>
      <c r="M17" s="419">
        <v>0</v>
      </c>
      <c r="N17" s="419">
        <v>0</v>
      </c>
      <c r="O17" s="419">
        <v>0</v>
      </c>
      <c r="P17" s="419">
        <v>0</v>
      </c>
      <c r="Q17" s="419">
        <v>0</v>
      </c>
      <c r="R17" s="420"/>
      <c r="S17" s="419"/>
      <c r="T17" s="419"/>
      <c r="U17" s="32"/>
      <c r="V17" s="32"/>
      <c r="W17" s="32"/>
      <c r="X17" s="82"/>
      <c r="Y17" s="419"/>
      <c r="Z17" s="419"/>
      <c r="AA17" s="32"/>
      <c r="AB17" s="32"/>
      <c r="AC17" s="32"/>
      <c r="AD17" s="82"/>
      <c r="AE17" s="419"/>
      <c r="AF17" s="419"/>
      <c r="AG17" s="32"/>
      <c r="AH17" s="32"/>
      <c r="AI17" s="32"/>
      <c r="AJ17" s="82"/>
      <c r="AK17" s="420"/>
      <c r="AL17" s="420"/>
      <c r="AM17" s="420"/>
      <c r="AN17" s="420"/>
      <c r="AO17" s="421"/>
      <c r="AP17" s="420"/>
      <c r="AQ17" s="435"/>
      <c r="AR17" s="435"/>
      <c r="AS17" s="435"/>
      <c r="AT17" s="435"/>
      <c r="AU17" s="246"/>
    </row>
    <row r="18" spans="1:47" s="5" customFormat="1" ht="33" customHeight="1" x14ac:dyDescent="0.25">
      <c r="A18" s="265"/>
      <c r="B18" s="255"/>
      <c r="C18" s="258"/>
      <c r="D18" s="236"/>
      <c r="E18" s="264"/>
      <c r="F18" s="264"/>
      <c r="G18" s="44" t="s">
        <v>12</v>
      </c>
      <c r="H18" s="457"/>
      <c r="I18" s="454"/>
      <c r="J18" s="420"/>
      <c r="K18" s="455"/>
      <c r="L18" s="436"/>
      <c r="M18" s="457">
        <v>1343085300</v>
      </c>
      <c r="N18" s="457">
        <v>1343085300</v>
      </c>
      <c r="O18" s="457">
        <v>1343085300</v>
      </c>
      <c r="P18" s="457">
        <v>1331606362</v>
      </c>
      <c r="Q18" s="457">
        <v>1331606362</v>
      </c>
      <c r="R18" s="436">
        <v>1267034062</v>
      </c>
      <c r="S18" s="436">
        <v>192550033</v>
      </c>
      <c r="T18" s="436">
        <v>192550033</v>
      </c>
      <c r="U18" s="32"/>
      <c r="V18" s="32"/>
      <c r="W18" s="32"/>
      <c r="X18" s="82"/>
      <c r="Y18" s="422"/>
      <c r="Z18" s="422"/>
      <c r="AA18" s="32"/>
      <c r="AB18" s="32"/>
      <c r="AC18" s="32"/>
      <c r="AD18" s="82"/>
      <c r="AE18" s="419"/>
      <c r="AF18" s="419"/>
      <c r="AG18" s="32"/>
      <c r="AH18" s="32"/>
      <c r="AI18" s="32"/>
      <c r="AJ18" s="82"/>
      <c r="AK18" s="432">
        <v>22050033</v>
      </c>
      <c r="AL18" s="432"/>
      <c r="AM18" s="436"/>
      <c r="AN18" s="436"/>
      <c r="AO18" s="93">
        <f>+AK18/T18</f>
        <v>0.1145158619630047</v>
      </c>
      <c r="AP18" s="420"/>
      <c r="AQ18" s="435"/>
      <c r="AR18" s="435"/>
      <c r="AS18" s="435"/>
      <c r="AT18" s="435"/>
      <c r="AU18" s="246"/>
    </row>
    <row r="19" spans="1:47" s="5" customFormat="1" ht="36" customHeight="1" x14ac:dyDescent="0.25">
      <c r="A19" s="265"/>
      <c r="B19" s="255"/>
      <c r="C19" s="258"/>
      <c r="D19" s="236"/>
      <c r="E19" s="264"/>
      <c r="F19" s="264"/>
      <c r="G19" s="44" t="s">
        <v>13</v>
      </c>
      <c r="H19" s="109">
        <f t="shared" ref="H19" si="9">+H15+H17</f>
        <v>0.5</v>
      </c>
      <c r="I19" s="88"/>
      <c r="J19" s="85"/>
      <c r="K19" s="33">
        <f t="shared" ref="K19:M20" si="10">+K15+K17</f>
        <v>0</v>
      </c>
      <c r="L19" s="110">
        <f t="shared" si="10"/>
        <v>0.09</v>
      </c>
      <c r="M19" s="114">
        <f t="shared" si="10"/>
        <v>0.14000000000000001</v>
      </c>
      <c r="N19" s="114">
        <f t="shared" ref="N19:Q20" si="11">+N15+N17</f>
        <v>0.14000000000000001</v>
      </c>
      <c r="O19" s="114">
        <f t="shared" si="11"/>
        <v>0.14000000000000001</v>
      </c>
      <c r="P19" s="114">
        <f t="shared" si="11"/>
        <v>0.14000000000000001</v>
      </c>
      <c r="Q19" s="114">
        <f t="shared" si="11"/>
        <v>0.14000000000000001</v>
      </c>
      <c r="R19" s="110">
        <f t="shared" ref="R19:R20" si="12">+R15+R17</f>
        <v>0.13</v>
      </c>
      <c r="S19" s="114">
        <v>0.28000000000000003</v>
      </c>
      <c r="T19" s="114">
        <v>0.28000000000000003</v>
      </c>
      <c r="U19" s="33"/>
      <c r="V19" s="33"/>
      <c r="W19" s="33"/>
      <c r="X19" s="83"/>
      <c r="Y19" s="114">
        <f t="shared" ref="Y19:Y20" si="13">+Y15+Y17</f>
        <v>0.42</v>
      </c>
      <c r="Z19" s="33"/>
      <c r="AA19" s="33"/>
      <c r="AB19" s="33"/>
      <c r="AC19" s="33"/>
      <c r="AD19" s="83"/>
      <c r="AE19" s="114">
        <f t="shared" ref="AE19:AE20" si="14">+AE15+AE17</f>
        <v>0.5</v>
      </c>
      <c r="AF19" s="85"/>
      <c r="AG19" s="33"/>
      <c r="AH19" s="33"/>
      <c r="AI19" s="33"/>
      <c r="AJ19" s="83"/>
      <c r="AK19" s="110">
        <f t="shared" ref="AK19:AK20" si="15">+AK15+AK17</f>
        <v>8.4000000000000005E-2</v>
      </c>
      <c r="AL19" s="110"/>
      <c r="AM19" s="110"/>
      <c r="AN19" s="110"/>
      <c r="AO19" s="94">
        <f>+AK19/T19</f>
        <v>0.3</v>
      </c>
      <c r="AP19" s="429">
        <f>+(AK19+R19)/H19</f>
        <v>0.42800000000000005</v>
      </c>
      <c r="AQ19" s="435"/>
      <c r="AR19" s="435"/>
      <c r="AS19" s="435"/>
      <c r="AT19" s="435"/>
      <c r="AU19" s="246"/>
    </row>
    <row r="20" spans="1:47" s="5" customFormat="1" ht="49.5" customHeight="1" thickBot="1" x14ac:dyDescent="0.3">
      <c r="A20" s="265"/>
      <c r="B20" s="256"/>
      <c r="C20" s="259"/>
      <c r="D20" s="237"/>
      <c r="E20" s="264"/>
      <c r="F20" s="264"/>
      <c r="G20" s="45" t="s">
        <v>14</v>
      </c>
      <c r="H20" s="87">
        <f>+H16+H18</f>
        <v>4260737121</v>
      </c>
      <c r="I20" s="87"/>
      <c r="J20" s="87"/>
      <c r="K20" s="86">
        <f t="shared" si="10"/>
        <v>0</v>
      </c>
      <c r="L20" s="86">
        <f t="shared" si="10"/>
        <v>1435292010</v>
      </c>
      <c r="M20" s="86">
        <f t="shared" si="10"/>
        <v>1729177300</v>
      </c>
      <c r="N20" s="86">
        <f t="shared" si="11"/>
        <v>1729177300</v>
      </c>
      <c r="O20" s="86">
        <f t="shared" si="11"/>
        <v>1639677300</v>
      </c>
      <c r="P20" s="86">
        <f t="shared" si="11"/>
        <v>1628198362</v>
      </c>
      <c r="Q20" s="86">
        <f t="shared" si="11"/>
        <v>1728380729</v>
      </c>
      <c r="R20" s="111">
        <f t="shared" si="12"/>
        <v>1630608429</v>
      </c>
      <c r="S20" s="86">
        <v>899618000</v>
      </c>
      <c r="T20" s="86">
        <v>899618000</v>
      </c>
      <c r="U20" s="92"/>
      <c r="V20" s="92"/>
      <c r="W20" s="92"/>
      <c r="X20" s="91"/>
      <c r="Y20" s="86">
        <f t="shared" si="13"/>
        <v>1321126372</v>
      </c>
      <c r="Z20" s="87"/>
      <c r="AA20" s="92"/>
      <c r="AB20" s="92"/>
      <c r="AC20" s="92"/>
      <c r="AD20" s="91"/>
      <c r="AE20" s="86">
        <f t="shared" si="14"/>
        <v>241126372</v>
      </c>
      <c r="AF20" s="87"/>
      <c r="AG20" s="92"/>
      <c r="AH20" s="92"/>
      <c r="AI20" s="92"/>
      <c r="AJ20" s="91"/>
      <c r="AK20" s="86">
        <f t="shared" si="15"/>
        <v>219238065</v>
      </c>
      <c r="AL20" s="111"/>
      <c r="AM20" s="111"/>
      <c r="AN20" s="111"/>
      <c r="AO20" s="139">
        <f>+AK20/T20</f>
        <v>0.24370128765765026</v>
      </c>
      <c r="AP20" s="424">
        <f>(L20+R20+AK20)/H20</f>
        <v>0.77102586024574404</v>
      </c>
      <c r="AQ20" s="437"/>
      <c r="AR20" s="437"/>
      <c r="AS20" s="437"/>
      <c r="AT20" s="437"/>
      <c r="AU20" s="247"/>
    </row>
    <row r="21" spans="1:47" s="5" customFormat="1" ht="39" customHeight="1" x14ac:dyDescent="0.25">
      <c r="A21" s="265"/>
      <c r="B21" s="254">
        <v>3</v>
      </c>
      <c r="C21" s="257" t="s">
        <v>147</v>
      </c>
      <c r="D21" s="264" t="s">
        <v>132</v>
      </c>
      <c r="E21" s="264">
        <v>433</v>
      </c>
      <c r="F21" s="264"/>
      <c r="G21" s="46" t="s">
        <v>9</v>
      </c>
      <c r="H21" s="109">
        <f>+L21+R21+S21+Y21+AE21</f>
        <v>1.0000000000000002</v>
      </c>
      <c r="I21" s="458"/>
      <c r="J21" s="459"/>
      <c r="K21" s="84"/>
      <c r="L21" s="112">
        <v>0</v>
      </c>
      <c r="M21" s="109">
        <v>0.32</v>
      </c>
      <c r="N21" s="109">
        <v>0.32</v>
      </c>
      <c r="O21" s="109">
        <v>0.32</v>
      </c>
      <c r="P21" s="109">
        <v>0.32</v>
      </c>
      <c r="Q21" s="109">
        <v>0.32</v>
      </c>
      <c r="R21" s="121">
        <v>0.32</v>
      </c>
      <c r="S21" s="109">
        <v>0.28000000000000003</v>
      </c>
      <c r="T21" s="109">
        <v>0.28000000000000003</v>
      </c>
      <c r="U21" s="89"/>
      <c r="V21" s="89"/>
      <c r="W21" s="89"/>
      <c r="X21" s="90"/>
      <c r="Y21" s="109">
        <v>0.3</v>
      </c>
      <c r="Z21" s="89"/>
      <c r="AA21" s="89"/>
      <c r="AB21" s="89"/>
      <c r="AC21" s="89"/>
      <c r="AD21" s="90"/>
      <c r="AE21" s="109">
        <v>0.1</v>
      </c>
      <c r="AF21" s="84"/>
      <c r="AG21" s="89"/>
      <c r="AH21" s="89"/>
      <c r="AI21" s="89"/>
      <c r="AJ21" s="90"/>
      <c r="AK21" s="438">
        <v>7.0000000000000007E-2</v>
      </c>
      <c r="AL21" s="438"/>
      <c r="AM21" s="121"/>
      <c r="AN21" s="121"/>
      <c r="AO21" s="93">
        <f t="shared" ref="AO21:AO22" si="16">+AK21/T21</f>
        <v>0.25</v>
      </c>
      <c r="AP21" s="411">
        <f t="shared" ref="AP21:AP22" si="17">(L21+R21+AK21)/H21</f>
        <v>0.3899999999999999</v>
      </c>
      <c r="AQ21" s="430" t="s">
        <v>187</v>
      </c>
      <c r="AR21" s="431" t="s">
        <v>150</v>
      </c>
      <c r="AS21" s="431" t="s">
        <v>150</v>
      </c>
      <c r="AT21" s="430" t="s">
        <v>175</v>
      </c>
      <c r="AU21" s="245" t="s">
        <v>176</v>
      </c>
    </row>
    <row r="22" spans="1:47" s="5" customFormat="1" ht="39" customHeight="1" x14ac:dyDescent="0.25">
      <c r="A22" s="265"/>
      <c r="B22" s="255"/>
      <c r="C22" s="258"/>
      <c r="D22" s="264"/>
      <c r="E22" s="264"/>
      <c r="F22" s="264"/>
      <c r="G22" s="44" t="s">
        <v>10</v>
      </c>
      <c r="H22" s="78">
        <f>+L22+R22+S22+Y22+AE22</f>
        <v>1071530374</v>
      </c>
      <c r="I22" s="452"/>
      <c r="J22" s="436"/>
      <c r="K22" s="80"/>
      <c r="L22" s="113">
        <v>0</v>
      </c>
      <c r="M22" s="80">
        <v>551655000</v>
      </c>
      <c r="N22" s="80">
        <v>551655000</v>
      </c>
      <c r="O22" s="80">
        <v>561155000</v>
      </c>
      <c r="P22" s="80">
        <v>561155000</v>
      </c>
      <c r="Q22" s="80">
        <v>567148733</v>
      </c>
      <c r="R22" s="113">
        <v>564070118</v>
      </c>
      <c r="S22" s="80">
        <v>369713000</v>
      </c>
      <c r="T22" s="80">
        <v>369713000</v>
      </c>
      <c r="U22" s="29"/>
      <c r="V22" s="29"/>
      <c r="W22" s="29"/>
      <c r="X22" s="81"/>
      <c r="Y22" s="80">
        <v>68873628</v>
      </c>
      <c r="Z22" s="78"/>
      <c r="AA22" s="29"/>
      <c r="AB22" s="29"/>
      <c r="AC22" s="29"/>
      <c r="AD22" s="81"/>
      <c r="AE22" s="80">
        <v>68873628</v>
      </c>
      <c r="AF22" s="78"/>
      <c r="AG22" s="29"/>
      <c r="AH22" s="29"/>
      <c r="AI22" s="29"/>
      <c r="AJ22" s="81"/>
      <c r="AK22" s="432">
        <v>68101400</v>
      </c>
      <c r="AL22" s="432"/>
      <c r="AM22" s="113"/>
      <c r="AN22" s="113"/>
      <c r="AO22" s="93">
        <f t="shared" si="16"/>
        <v>0.18420071785411929</v>
      </c>
      <c r="AP22" s="411">
        <f t="shared" si="17"/>
        <v>0.58997069363523236</v>
      </c>
      <c r="AQ22" s="435"/>
      <c r="AR22" s="435"/>
      <c r="AS22" s="435"/>
      <c r="AT22" s="435"/>
      <c r="AU22" s="246"/>
    </row>
    <row r="23" spans="1:47" s="5" customFormat="1" ht="39" customHeight="1" x14ac:dyDescent="0.25">
      <c r="A23" s="265"/>
      <c r="B23" s="255"/>
      <c r="C23" s="258"/>
      <c r="D23" s="264"/>
      <c r="E23" s="264"/>
      <c r="F23" s="264"/>
      <c r="G23" s="44" t="s">
        <v>11</v>
      </c>
      <c r="H23" s="419"/>
      <c r="I23" s="454"/>
      <c r="J23" s="420"/>
      <c r="K23" s="455"/>
      <c r="L23" s="432"/>
      <c r="M23" s="439">
        <v>0</v>
      </c>
      <c r="N23" s="439">
        <v>0</v>
      </c>
      <c r="O23" s="439">
        <v>0</v>
      </c>
      <c r="P23" s="439">
        <v>0</v>
      </c>
      <c r="Q23" s="439">
        <v>0</v>
      </c>
      <c r="R23" s="432"/>
      <c r="S23" s="439"/>
      <c r="T23" s="439"/>
      <c r="U23" s="32"/>
      <c r="V23" s="32"/>
      <c r="W23" s="32"/>
      <c r="X23" s="82"/>
      <c r="Y23" s="439"/>
      <c r="Z23" s="419"/>
      <c r="AA23" s="32"/>
      <c r="AB23" s="32"/>
      <c r="AC23" s="32"/>
      <c r="AD23" s="82"/>
      <c r="AE23" s="439"/>
      <c r="AF23" s="419"/>
      <c r="AG23" s="32"/>
      <c r="AH23" s="32"/>
      <c r="AI23" s="32"/>
      <c r="AJ23" s="82"/>
      <c r="AK23" s="420"/>
      <c r="AL23" s="420"/>
      <c r="AM23" s="432"/>
      <c r="AN23" s="432"/>
      <c r="AO23" s="421"/>
      <c r="AP23" s="420"/>
      <c r="AQ23" s="435"/>
      <c r="AR23" s="435"/>
      <c r="AS23" s="435"/>
      <c r="AT23" s="435"/>
      <c r="AU23" s="246"/>
    </row>
    <row r="24" spans="1:47" s="5" customFormat="1" ht="39" customHeight="1" x14ac:dyDescent="0.25">
      <c r="A24" s="265"/>
      <c r="B24" s="255"/>
      <c r="C24" s="258"/>
      <c r="D24" s="264"/>
      <c r="E24" s="264"/>
      <c r="F24" s="264"/>
      <c r="G24" s="44" t="s">
        <v>12</v>
      </c>
      <c r="H24" s="419"/>
      <c r="I24" s="454"/>
      <c r="J24" s="420"/>
      <c r="K24" s="455"/>
      <c r="L24" s="113"/>
      <c r="M24" s="460">
        <v>0</v>
      </c>
      <c r="N24" s="460">
        <v>0</v>
      </c>
      <c r="O24" s="460">
        <v>0</v>
      </c>
      <c r="P24" s="460">
        <v>0</v>
      </c>
      <c r="Q24" s="460">
        <v>0</v>
      </c>
      <c r="R24" s="113"/>
      <c r="S24" s="440">
        <v>54359346</v>
      </c>
      <c r="T24" s="440">
        <v>54359346</v>
      </c>
      <c r="U24" s="32"/>
      <c r="V24" s="32"/>
      <c r="W24" s="32"/>
      <c r="X24" s="82"/>
      <c r="Y24" s="78"/>
      <c r="Z24" s="422"/>
      <c r="AA24" s="32"/>
      <c r="AB24" s="32"/>
      <c r="AC24" s="32"/>
      <c r="AD24" s="82"/>
      <c r="AE24" s="419"/>
      <c r="AF24" s="419"/>
      <c r="AG24" s="32"/>
      <c r="AH24" s="32"/>
      <c r="AI24" s="32"/>
      <c r="AJ24" s="82"/>
      <c r="AK24" s="441">
        <v>7432066</v>
      </c>
      <c r="AL24" s="420"/>
      <c r="AM24" s="113"/>
      <c r="AN24" s="113"/>
      <c r="AO24" s="93">
        <f t="shared" ref="AO24:AO35" si="18">+AK24/T24</f>
        <v>0.13672103413459022</v>
      </c>
      <c r="AP24" s="420"/>
      <c r="AQ24" s="435"/>
      <c r="AR24" s="435"/>
      <c r="AS24" s="435"/>
      <c r="AT24" s="435"/>
      <c r="AU24" s="246"/>
    </row>
    <row r="25" spans="1:47" s="5" customFormat="1" ht="39" customHeight="1" x14ac:dyDescent="0.25">
      <c r="A25" s="265"/>
      <c r="B25" s="255"/>
      <c r="C25" s="258"/>
      <c r="D25" s="264"/>
      <c r="E25" s="264"/>
      <c r="F25" s="264"/>
      <c r="G25" s="44" t="s">
        <v>13</v>
      </c>
      <c r="H25" s="109">
        <f t="shared" ref="H25" si="19">+H21+H23</f>
        <v>1.0000000000000002</v>
      </c>
      <c r="I25" s="88"/>
      <c r="J25" s="85"/>
      <c r="K25" s="33">
        <f t="shared" ref="K25:M26" si="20">+K21+K23</f>
        <v>0</v>
      </c>
      <c r="L25" s="114">
        <f t="shared" si="20"/>
        <v>0</v>
      </c>
      <c r="M25" s="114">
        <f t="shared" si="20"/>
        <v>0.32</v>
      </c>
      <c r="N25" s="114">
        <f t="shared" ref="N25:Q26" si="21">+N21+N23</f>
        <v>0.32</v>
      </c>
      <c r="O25" s="114">
        <f t="shared" si="21"/>
        <v>0.32</v>
      </c>
      <c r="P25" s="114">
        <f t="shared" si="21"/>
        <v>0.32</v>
      </c>
      <c r="Q25" s="114">
        <f t="shared" si="21"/>
        <v>0.32</v>
      </c>
      <c r="R25" s="110">
        <f t="shared" ref="R25:R26" si="22">+R21+R23</f>
        <v>0.32</v>
      </c>
      <c r="S25" s="114">
        <v>0.28000000000000003</v>
      </c>
      <c r="T25" s="114">
        <v>0.28000000000000003</v>
      </c>
      <c r="U25" s="33"/>
      <c r="V25" s="33"/>
      <c r="W25" s="33"/>
      <c r="X25" s="83"/>
      <c r="Y25" s="114">
        <f t="shared" ref="Y25:Y26" si="23">+Y21+Y23</f>
        <v>0.3</v>
      </c>
      <c r="Z25" s="33"/>
      <c r="AA25" s="33"/>
      <c r="AB25" s="33"/>
      <c r="AC25" s="33"/>
      <c r="AD25" s="83"/>
      <c r="AE25" s="114">
        <f t="shared" ref="AE25:AE26" si="24">+AE21+AE23</f>
        <v>0.1</v>
      </c>
      <c r="AF25" s="85"/>
      <c r="AG25" s="33"/>
      <c r="AH25" s="33"/>
      <c r="AI25" s="33"/>
      <c r="AJ25" s="83"/>
      <c r="AK25" s="110">
        <f t="shared" ref="AK25:AK26" si="25">+AK21+AK23</f>
        <v>7.0000000000000007E-2</v>
      </c>
      <c r="AL25" s="110"/>
      <c r="AM25" s="110"/>
      <c r="AN25" s="110"/>
      <c r="AO25" s="93">
        <f t="shared" si="18"/>
        <v>0.25</v>
      </c>
      <c r="AP25" s="411">
        <f t="shared" ref="AP25:AP28" si="26">(L25+R25+AK25)/H25</f>
        <v>0.3899999999999999</v>
      </c>
      <c r="AQ25" s="435"/>
      <c r="AR25" s="435"/>
      <c r="AS25" s="435"/>
      <c r="AT25" s="435"/>
      <c r="AU25" s="246"/>
    </row>
    <row r="26" spans="1:47" s="5" customFormat="1" ht="39" customHeight="1" thickBot="1" x14ac:dyDescent="0.3">
      <c r="A26" s="266"/>
      <c r="B26" s="256"/>
      <c r="C26" s="259"/>
      <c r="D26" s="264"/>
      <c r="E26" s="264"/>
      <c r="F26" s="264"/>
      <c r="G26" s="45" t="s">
        <v>14</v>
      </c>
      <c r="H26" s="87">
        <f>+H22+H24</f>
        <v>1071530374</v>
      </c>
      <c r="I26" s="87"/>
      <c r="J26" s="87"/>
      <c r="K26" s="86">
        <f t="shared" si="20"/>
        <v>0</v>
      </c>
      <c r="L26" s="86">
        <f t="shared" si="20"/>
        <v>0</v>
      </c>
      <c r="M26" s="86">
        <f t="shared" si="20"/>
        <v>551655000</v>
      </c>
      <c r="N26" s="86">
        <f t="shared" si="21"/>
        <v>551655000</v>
      </c>
      <c r="O26" s="86">
        <f t="shared" si="21"/>
        <v>561155000</v>
      </c>
      <c r="P26" s="86">
        <f t="shared" si="21"/>
        <v>561155000</v>
      </c>
      <c r="Q26" s="86">
        <f t="shared" si="21"/>
        <v>567148733</v>
      </c>
      <c r="R26" s="111">
        <f t="shared" si="22"/>
        <v>564070118</v>
      </c>
      <c r="S26" s="86">
        <v>369713000</v>
      </c>
      <c r="T26" s="86">
        <v>369713000</v>
      </c>
      <c r="U26" s="92"/>
      <c r="V26" s="92"/>
      <c r="W26" s="92"/>
      <c r="X26" s="91"/>
      <c r="Y26" s="86">
        <f t="shared" si="23"/>
        <v>68873628</v>
      </c>
      <c r="Z26" s="87"/>
      <c r="AA26" s="92"/>
      <c r="AB26" s="92"/>
      <c r="AC26" s="92"/>
      <c r="AD26" s="91"/>
      <c r="AE26" s="86">
        <f t="shared" si="24"/>
        <v>68873628</v>
      </c>
      <c r="AF26" s="87"/>
      <c r="AG26" s="92"/>
      <c r="AH26" s="92"/>
      <c r="AI26" s="92"/>
      <c r="AJ26" s="91"/>
      <c r="AK26" s="86">
        <f t="shared" si="25"/>
        <v>75533466</v>
      </c>
      <c r="AL26" s="111"/>
      <c r="AM26" s="111"/>
      <c r="AN26" s="145"/>
      <c r="AO26" s="139">
        <f t="shared" si="18"/>
        <v>0.20430297555130603</v>
      </c>
      <c r="AP26" s="424">
        <f t="shared" si="26"/>
        <v>0.59690662954552887</v>
      </c>
      <c r="AQ26" s="437"/>
      <c r="AR26" s="437"/>
      <c r="AS26" s="437"/>
      <c r="AT26" s="437"/>
      <c r="AU26" s="247"/>
    </row>
    <row r="27" spans="1:47" s="5" customFormat="1" ht="40.15" customHeight="1" x14ac:dyDescent="0.25">
      <c r="A27" s="267" t="s">
        <v>148</v>
      </c>
      <c r="B27" s="254">
        <v>4</v>
      </c>
      <c r="C27" s="260" t="s">
        <v>149</v>
      </c>
      <c r="D27" s="268" t="s">
        <v>132</v>
      </c>
      <c r="E27" s="264">
        <v>433</v>
      </c>
      <c r="F27" s="264"/>
      <c r="G27" s="46" t="s">
        <v>9</v>
      </c>
      <c r="H27" s="116">
        <f>+L27+R27+S27+Y27+AE27</f>
        <v>0.29899999999999999</v>
      </c>
      <c r="I27" s="458"/>
      <c r="J27" s="459"/>
      <c r="K27" s="84"/>
      <c r="L27" s="461">
        <v>1.4E-2</v>
      </c>
      <c r="M27" s="116">
        <v>7.0000000000000007E-2</v>
      </c>
      <c r="N27" s="116">
        <v>7.0000000000000007E-2</v>
      </c>
      <c r="O27" s="116">
        <v>7.0000000000000007E-2</v>
      </c>
      <c r="P27" s="116">
        <v>7.0000000000000007E-2</v>
      </c>
      <c r="Q27" s="116">
        <v>7.0000000000000007E-2</v>
      </c>
      <c r="R27" s="121">
        <v>6.4000000000000001E-2</v>
      </c>
      <c r="S27" s="117">
        <v>8.7999999999999995E-2</v>
      </c>
      <c r="T27" s="117">
        <v>8.7999999999999995E-2</v>
      </c>
      <c r="U27" s="89"/>
      <c r="V27" s="89"/>
      <c r="W27" s="89"/>
      <c r="X27" s="90"/>
      <c r="Y27" s="117">
        <v>8.3000000000000004E-2</v>
      </c>
      <c r="Z27" s="89"/>
      <c r="AA27" s="89"/>
      <c r="AB27" s="89"/>
      <c r="AC27" s="89"/>
      <c r="AD27" s="90"/>
      <c r="AE27" s="117">
        <v>0.05</v>
      </c>
      <c r="AF27" s="84"/>
      <c r="AG27" s="89"/>
      <c r="AH27" s="89"/>
      <c r="AI27" s="89"/>
      <c r="AJ27" s="90"/>
      <c r="AK27" s="438">
        <v>2.1999999999999999E-2</v>
      </c>
      <c r="AL27" s="438"/>
      <c r="AM27" s="121"/>
      <c r="AN27" s="121"/>
      <c r="AO27" s="93">
        <f t="shared" si="18"/>
        <v>0.25</v>
      </c>
      <c r="AP27" s="411">
        <f t="shared" si="26"/>
        <v>0.33444816053511711</v>
      </c>
      <c r="AQ27" s="430" t="s">
        <v>189</v>
      </c>
      <c r="AR27" s="431" t="s">
        <v>150</v>
      </c>
      <c r="AS27" s="431" t="s">
        <v>150</v>
      </c>
      <c r="AT27" s="442" t="s">
        <v>177</v>
      </c>
      <c r="AU27" s="245" t="s">
        <v>178</v>
      </c>
    </row>
    <row r="28" spans="1:47" s="5" customFormat="1" ht="40.15" customHeight="1" x14ac:dyDescent="0.25">
      <c r="A28" s="265"/>
      <c r="B28" s="255"/>
      <c r="C28" s="261"/>
      <c r="D28" s="264"/>
      <c r="E28" s="264"/>
      <c r="F28" s="264"/>
      <c r="G28" s="44" t="s">
        <v>10</v>
      </c>
      <c r="H28" s="78">
        <f>+L28+R28+S28+Y28+AE28</f>
        <v>5973825915</v>
      </c>
      <c r="I28" s="452"/>
      <c r="J28" s="436"/>
      <c r="K28" s="80"/>
      <c r="L28" s="113">
        <v>531056664</v>
      </c>
      <c r="M28" s="80">
        <v>647635000</v>
      </c>
      <c r="N28" s="80">
        <v>647635000</v>
      </c>
      <c r="O28" s="80">
        <v>547663332</v>
      </c>
      <c r="P28" s="80">
        <v>547663332</v>
      </c>
      <c r="Q28" s="80">
        <v>517510399</v>
      </c>
      <c r="R28" s="113">
        <v>489963251</v>
      </c>
      <c r="S28" s="80">
        <v>902806000</v>
      </c>
      <c r="T28" s="80">
        <v>902806000</v>
      </c>
      <c r="U28" s="29"/>
      <c r="V28" s="29"/>
      <c r="W28" s="29"/>
      <c r="X28" s="81"/>
      <c r="Y28" s="80">
        <v>2160000000</v>
      </c>
      <c r="Z28" s="78"/>
      <c r="AA28" s="29"/>
      <c r="AB28" s="29"/>
      <c r="AC28" s="29"/>
      <c r="AD28" s="81"/>
      <c r="AE28" s="80">
        <v>1890000000</v>
      </c>
      <c r="AF28" s="78"/>
      <c r="AG28" s="29"/>
      <c r="AH28" s="29"/>
      <c r="AI28" s="29"/>
      <c r="AJ28" s="81"/>
      <c r="AK28" s="432">
        <v>212806000</v>
      </c>
      <c r="AL28" s="432"/>
      <c r="AM28" s="113"/>
      <c r="AN28" s="113"/>
      <c r="AO28" s="93">
        <f t="shared" si="18"/>
        <v>0.23571620037970506</v>
      </c>
      <c r="AP28" s="411">
        <f t="shared" si="26"/>
        <v>0.20653864584535689</v>
      </c>
      <c r="AQ28" s="435"/>
      <c r="AR28" s="435"/>
      <c r="AS28" s="435"/>
      <c r="AT28" s="443"/>
      <c r="AU28" s="246"/>
    </row>
    <row r="29" spans="1:47" s="5" customFormat="1" ht="40.15" customHeight="1" x14ac:dyDescent="0.25">
      <c r="A29" s="265"/>
      <c r="B29" s="255"/>
      <c r="C29" s="261"/>
      <c r="D29" s="264"/>
      <c r="E29" s="264"/>
      <c r="F29" s="264"/>
      <c r="G29" s="44" t="s">
        <v>11</v>
      </c>
      <c r="H29" s="462">
        <f>+S29</f>
        <v>1E-3</v>
      </c>
      <c r="I29" s="454"/>
      <c r="J29" s="420"/>
      <c r="K29" s="455"/>
      <c r="L29" s="432"/>
      <c r="M29" s="439"/>
      <c r="N29" s="439"/>
      <c r="O29" s="439"/>
      <c r="P29" s="439"/>
      <c r="Q29" s="439"/>
      <c r="R29" s="432"/>
      <c r="S29" s="444">
        <v>1E-3</v>
      </c>
      <c r="T29" s="444">
        <v>1E-3</v>
      </c>
      <c r="U29" s="32"/>
      <c r="V29" s="32"/>
      <c r="W29" s="32"/>
      <c r="X29" s="82"/>
      <c r="Y29" s="439"/>
      <c r="Z29" s="419"/>
      <c r="AA29" s="32"/>
      <c r="AB29" s="32"/>
      <c r="AC29" s="32"/>
      <c r="AD29" s="82"/>
      <c r="AE29" s="439"/>
      <c r="AF29" s="419"/>
      <c r="AG29" s="32"/>
      <c r="AH29" s="32"/>
      <c r="AI29" s="32"/>
      <c r="AJ29" s="82"/>
      <c r="AK29" s="420"/>
      <c r="AL29" s="420"/>
      <c r="AM29" s="432"/>
      <c r="AN29" s="432"/>
      <c r="AO29" s="421"/>
      <c r="AP29" s="420"/>
      <c r="AQ29" s="435"/>
      <c r="AR29" s="435"/>
      <c r="AS29" s="435"/>
      <c r="AT29" s="443"/>
      <c r="AU29" s="246"/>
    </row>
    <row r="30" spans="1:47" s="5" customFormat="1" ht="40.15" customHeight="1" x14ac:dyDescent="0.25">
      <c r="A30" s="265"/>
      <c r="B30" s="255"/>
      <c r="C30" s="261"/>
      <c r="D30" s="264"/>
      <c r="E30" s="264"/>
      <c r="F30" s="264"/>
      <c r="G30" s="44" t="s">
        <v>12</v>
      </c>
      <c r="H30" s="419"/>
      <c r="I30" s="454"/>
      <c r="J30" s="420"/>
      <c r="K30" s="455"/>
      <c r="L30" s="113"/>
      <c r="M30" s="460">
        <v>463926449</v>
      </c>
      <c r="N30" s="460">
        <v>463926449</v>
      </c>
      <c r="O30" s="460">
        <v>463926449</v>
      </c>
      <c r="P30" s="460">
        <v>463926449</v>
      </c>
      <c r="Q30" s="460">
        <v>463926449</v>
      </c>
      <c r="R30" s="113">
        <v>463926449</v>
      </c>
      <c r="S30" s="113">
        <v>129497100</v>
      </c>
      <c r="T30" s="113">
        <v>129497100</v>
      </c>
      <c r="U30" s="32"/>
      <c r="V30" s="32"/>
      <c r="W30" s="32"/>
      <c r="X30" s="82"/>
      <c r="Y30" s="78"/>
      <c r="Z30" s="422"/>
      <c r="AA30" s="32"/>
      <c r="AB30" s="32"/>
      <c r="AC30" s="32"/>
      <c r="AD30" s="82"/>
      <c r="AE30" s="419"/>
      <c r="AF30" s="419"/>
      <c r="AG30" s="32"/>
      <c r="AH30" s="32"/>
      <c r="AI30" s="32"/>
      <c r="AJ30" s="82"/>
      <c r="AK30" s="432">
        <v>9697100</v>
      </c>
      <c r="AL30" s="432"/>
      <c r="AM30" s="113"/>
      <c r="AN30" s="113"/>
      <c r="AO30" s="93">
        <f t="shared" ref="AO30:AO32" si="27">+AK30/T30</f>
        <v>7.4882757992263918E-2</v>
      </c>
      <c r="AP30" s="420"/>
      <c r="AQ30" s="435"/>
      <c r="AR30" s="435"/>
      <c r="AS30" s="435"/>
      <c r="AT30" s="443"/>
      <c r="AU30" s="246"/>
    </row>
    <row r="31" spans="1:47" s="5" customFormat="1" ht="40.15" customHeight="1" x14ac:dyDescent="0.25">
      <c r="A31" s="265"/>
      <c r="B31" s="255"/>
      <c r="C31" s="261"/>
      <c r="D31" s="264"/>
      <c r="E31" s="264"/>
      <c r="F31" s="264"/>
      <c r="G31" s="44" t="s">
        <v>13</v>
      </c>
      <c r="H31" s="116">
        <f t="shared" ref="H31" si="28">+H27+H29</f>
        <v>0.3</v>
      </c>
      <c r="I31" s="88"/>
      <c r="J31" s="85"/>
      <c r="K31" s="33">
        <f t="shared" ref="K31:M32" si="29">+K27+K29</f>
        <v>0</v>
      </c>
      <c r="L31" s="110">
        <f t="shared" si="29"/>
        <v>1.4E-2</v>
      </c>
      <c r="M31" s="114">
        <f t="shared" si="29"/>
        <v>7.0000000000000007E-2</v>
      </c>
      <c r="N31" s="114">
        <f t="shared" ref="N31:Q32" si="30">+N27+N29</f>
        <v>7.0000000000000007E-2</v>
      </c>
      <c r="O31" s="114">
        <f t="shared" si="30"/>
        <v>7.0000000000000007E-2</v>
      </c>
      <c r="P31" s="114">
        <f t="shared" si="30"/>
        <v>7.0000000000000007E-2</v>
      </c>
      <c r="Q31" s="114">
        <f t="shared" si="30"/>
        <v>7.0000000000000007E-2</v>
      </c>
      <c r="R31" s="110">
        <f t="shared" ref="R31:R32" si="31">+R27+R29</f>
        <v>6.4000000000000001E-2</v>
      </c>
      <c r="S31" s="110">
        <f>+S27+S29</f>
        <v>8.8999999999999996E-2</v>
      </c>
      <c r="T31" s="110">
        <f>+T27+T29</f>
        <v>8.8999999999999996E-2</v>
      </c>
      <c r="U31" s="33"/>
      <c r="V31" s="33"/>
      <c r="W31" s="33"/>
      <c r="X31" s="83"/>
      <c r="Y31" s="118">
        <f t="shared" ref="Y31:Y32" si="32">+Y27+Y29</f>
        <v>8.3000000000000004E-2</v>
      </c>
      <c r="Z31" s="33"/>
      <c r="AA31" s="33"/>
      <c r="AB31" s="33"/>
      <c r="AC31" s="33"/>
      <c r="AD31" s="83"/>
      <c r="AE31" s="114">
        <f t="shared" ref="AE31:AE32" si="33">+AE27+AE29</f>
        <v>0.05</v>
      </c>
      <c r="AF31" s="85"/>
      <c r="AG31" s="33"/>
      <c r="AH31" s="33"/>
      <c r="AI31" s="33"/>
      <c r="AJ31" s="83"/>
      <c r="AK31" s="110">
        <f t="shared" ref="AK31:AK32" si="34">+AK27+AK29</f>
        <v>2.1999999999999999E-2</v>
      </c>
      <c r="AL31" s="110"/>
      <c r="AM31" s="110"/>
      <c r="AN31" s="110"/>
      <c r="AO31" s="93">
        <f t="shared" si="27"/>
        <v>0.24719101123595505</v>
      </c>
      <c r="AP31" s="411">
        <f t="shared" ref="AP31:AP32" si="35">(L31+R31+AK31)/H31</f>
        <v>0.33333333333333337</v>
      </c>
      <c r="AQ31" s="435"/>
      <c r="AR31" s="435"/>
      <c r="AS31" s="435"/>
      <c r="AT31" s="443"/>
      <c r="AU31" s="246"/>
    </row>
    <row r="32" spans="1:47" s="5" customFormat="1" ht="40.15" customHeight="1" thickBot="1" x14ac:dyDescent="0.3">
      <c r="A32" s="266"/>
      <c r="B32" s="256"/>
      <c r="C32" s="262"/>
      <c r="D32" s="269"/>
      <c r="E32" s="269"/>
      <c r="F32" s="269"/>
      <c r="G32" s="45" t="s">
        <v>14</v>
      </c>
      <c r="H32" s="87">
        <f>+H28+H30</f>
        <v>5973825915</v>
      </c>
      <c r="I32" s="87"/>
      <c r="J32" s="87"/>
      <c r="K32" s="86">
        <f t="shared" si="29"/>
        <v>0</v>
      </c>
      <c r="L32" s="86">
        <f t="shared" si="29"/>
        <v>531056664</v>
      </c>
      <c r="M32" s="86">
        <f t="shared" si="29"/>
        <v>1111561449</v>
      </c>
      <c r="N32" s="86">
        <f t="shared" si="30"/>
        <v>1111561449</v>
      </c>
      <c r="O32" s="86">
        <f t="shared" si="30"/>
        <v>1011589781</v>
      </c>
      <c r="P32" s="86">
        <f t="shared" si="30"/>
        <v>1011589781</v>
      </c>
      <c r="Q32" s="86">
        <f t="shared" si="30"/>
        <v>981436848</v>
      </c>
      <c r="R32" s="111">
        <f t="shared" si="31"/>
        <v>953889700</v>
      </c>
      <c r="S32" s="86">
        <v>902806000</v>
      </c>
      <c r="T32" s="86">
        <v>902806000</v>
      </c>
      <c r="U32" s="92"/>
      <c r="V32" s="92"/>
      <c r="W32" s="92"/>
      <c r="X32" s="91"/>
      <c r="Y32" s="86">
        <f t="shared" si="32"/>
        <v>2160000000</v>
      </c>
      <c r="Z32" s="87"/>
      <c r="AA32" s="92"/>
      <c r="AB32" s="92"/>
      <c r="AC32" s="92"/>
      <c r="AD32" s="91"/>
      <c r="AE32" s="86">
        <f t="shared" si="33"/>
        <v>1890000000</v>
      </c>
      <c r="AF32" s="87"/>
      <c r="AG32" s="92"/>
      <c r="AH32" s="92"/>
      <c r="AI32" s="92"/>
      <c r="AJ32" s="91"/>
      <c r="AK32" s="86">
        <f t="shared" si="34"/>
        <v>222503100</v>
      </c>
      <c r="AL32" s="111"/>
      <c r="AM32" s="111"/>
      <c r="AN32" s="145"/>
      <c r="AO32" s="139">
        <f t="shared" si="27"/>
        <v>0.24645726767433979</v>
      </c>
      <c r="AP32" s="424">
        <f t="shared" si="35"/>
        <v>0.28582176452659486</v>
      </c>
      <c r="AQ32" s="437"/>
      <c r="AR32" s="437"/>
      <c r="AS32" s="437"/>
      <c r="AT32" s="445"/>
      <c r="AU32" s="247"/>
    </row>
    <row r="33" spans="1:51" ht="31.5" customHeight="1" x14ac:dyDescent="0.25">
      <c r="A33" s="248" t="s">
        <v>15</v>
      </c>
      <c r="B33" s="249"/>
      <c r="C33" s="249"/>
      <c r="D33" s="249"/>
      <c r="E33" s="249"/>
      <c r="F33" s="250"/>
      <c r="G33" s="46" t="s">
        <v>10</v>
      </c>
      <c r="H33" s="34">
        <f>H10+H16+H28+H22</f>
        <v>17322544291</v>
      </c>
      <c r="I33" s="34">
        <f t="shared" ref="I33:L33" si="36">I10+I16+I22+I28</f>
        <v>145330130</v>
      </c>
      <c r="J33" s="34">
        <f t="shared" si="36"/>
        <v>0</v>
      </c>
      <c r="K33" s="34">
        <f t="shared" si="36"/>
        <v>0</v>
      </c>
      <c r="L33" s="34">
        <f t="shared" si="36"/>
        <v>2938262654</v>
      </c>
      <c r="M33" s="34">
        <f t="shared" ref="M33:AN34" si="37">M10+M16+M22+M28</f>
        <v>2911182000</v>
      </c>
      <c r="N33" s="34">
        <f t="shared" si="37"/>
        <v>2911182000</v>
      </c>
      <c r="O33" s="34">
        <f t="shared" si="37"/>
        <v>2831182000</v>
      </c>
      <c r="P33" s="34">
        <f t="shared" si="37"/>
        <v>2831182000</v>
      </c>
      <c r="Q33" s="34">
        <f t="shared" si="37"/>
        <v>2831182000</v>
      </c>
      <c r="R33" s="34">
        <f t="shared" si="37"/>
        <v>2767281637</v>
      </c>
      <c r="S33" s="157">
        <f t="shared" si="37"/>
        <v>3467000000</v>
      </c>
      <c r="T33" s="34">
        <f t="shared" si="37"/>
        <v>3467000000</v>
      </c>
      <c r="U33" s="34">
        <f t="shared" si="37"/>
        <v>0</v>
      </c>
      <c r="V33" s="34">
        <f t="shared" si="37"/>
        <v>0</v>
      </c>
      <c r="W33" s="34">
        <f t="shared" si="37"/>
        <v>0</v>
      </c>
      <c r="X33" s="34">
        <f t="shared" si="37"/>
        <v>0</v>
      </c>
      <c r="Y33" s="34">
        <f t="shared" si="37"/>
        <v>4750000000</v>
      </c>
      <c r="Z33" s="34">
        <f t="shared" si="37"/>
        <v>0</v>
      </c>
      <c r="AA33" s="34">
        <f t="shared" si="37"/>
        <v>0</v>
      </c>
      <c r="AB33" s="34">
        <f t="shared" si="37"/>
        <v>0</v>
      </c>
      <c r="AC33" s="34">
        <f t="shared" si="37"/>
        <v>0</v>
      </c>
      <c r="AD33" s="34">
        <f t="shared" si="37"/>
        <v>0</v>
      </c>
      <c r="AE33" s="34">
        <f t="shared" si="37"/>
        <v>3400000000</v>
      </c>
      <c r="AF33" s="34">
        <f t="shared" si="37"/>
        <v>0</v>
      </c>
      <c r="AG33" s="34">
        <f t="shared" si="37"/>
        <v>0</v>
      </c>
      <c r="AH33" s="34">
        <f t="shared" si="37"/>
        <v>0</v>
      </c>
      <c r="AI33" s="34">
        <f t="shared" si="37"/>
        <v>0</v>
      </c>
      <c r="AJ33" s="34">
        <f t="shared" si="37"/>
        <v>0</v>
      </c>
      <c r="AK33" s="34">
        <f t="shared" si="37"/>
        <v>1089247432</v>
      </c>
      <c r="AL33" s="34">
        <f t="shared" si="37"/>
        <v>0</v>
      </c>
      <c r="AM33" s="34">
        <f t="shared" si="37"/>
        <v>0</v>
      </c>
      <c r="AN33" s="34">
        <f t="shared" si="37"/>
        <v>0</v>
      </c>
      <c r="AO33" s="93">
        <f t="shared" si="18"/>
        <v>0.31417578079030861</v>
      </c>
      <c r="AP33" s="148">
        <f>(L33+R33+AK33)/H33</f>
        <v>0.39225136959414575</v>
      </c>
      <c r="AQ33" s="47"/>
      <c r="AR33" s="47"/>
      <c r="AS33" s="47"/>
      <c r="AT33" s="47"/>
      <c r="AU33" s="52"/>
    </row>
    <row r="34" spans="1:51" ht="28.5" customHeight="1" x14ac:dyDescent="0.25">
      <c r="A34" s="248"/>
      <c r="B34" s="249"/>
      <c r="C34" s="249"/>
      <c r="D34" s="249"/>
      <c r="E34" s="249"/>
      <c r="F34" s="250"/>
      <c r="G34" s="44" t="s">
        <v>12</v>
      </c>
      <c r="H34" s="124">
        <f t="shared" ref="H34:L34" si="38">+H12+H18+H30</f>
        <v>0</v>
      </c>
      <c r="I34" s="124">
        <f t="shared" si="38"/>
        <v>0</v>
      </c>
      <c r="J34" s="124">
        <f t="shared" si="38"/>
        <v>0</v>
      </c>
      <c r="K34" s="124">
        <f t="shared" si="38"/>
        <v>0</v>
      </c>
      <c r="L34" s="124">
        <f t="shared" si="38"/>
        <v>0</v>
      </c>
      <c r="M34" s="124">
        <f t="shared" ref="M34:AM34" si="39">+M12+M18+M30</f>
        <v>2432915168</v>
      </c>
      <c r="N34" s="125">
        <f t="shared" si="39"/>
        <v>2432915168</v>
      </c>
      <c r="O34" s="125">
        <f t="shared" si="39"/>
        <v>2432915168</v>
      </c>
      <c r="P34" s="34">
        <f t="shared" si="39"/>
        <v>2416468389</v>
      </c>
      <c r="Q34" s="34">
        <f t="shared" si="39"/>
        <v>2416468389</v>
      </c>
      <c r="R34" s="34">
        <f t="shared" si="39"/>
        <v>2292344589</v>
      </c>
      <c r="S34" s="157">
        <f>+S12+S18+S30+S24</f>
        <v>1022557771</v>
      </c>
      <c r="T34" s="34">
        <f t="shared" si="39"/>
        <v>968198425</v>
      </c>
      <c r="U34" s="34">
        <f t="shared" si="39"/>
        <v>0</v>
      </c>
      <c r="V34" s="34">
        <f t="shared" si="39"/>
        <v>0</v>
      </c>
      <c r="W34" s="34">
        <f t="shared" si="39"/>
        <v>0</v>
      </c>
      <c r="X34" s="34">
        <f t="shared" si="39"/>
        <v>0</v>
      </c>
      <c r="Y34" s="34">
        <f t="shared" si="39"/>
        <v>0</v>
      </c>
      <c r="Z34" s="34">
        <f t="shared" si="39"/>
        <v>0</v>
      </c>
      <c r="AA34" s="34">
        <f t="shared" si="39"/>
        <v>0</v>
      </c>
      <c r="AB34" s="34">
        <f t="shared" si="39"/>
        <v>0</v>
      </c>
      <c r="AC34" s="34">
        <f t="shared" si="39"/>
        <v>0</v>
      </c>
      <c r="AD34" s="34">
        <f t="shared" si="39"/>
        <v>0</v>
      </c>
      <c r="AE34" s="34">
        <f t="shared" si="39"/>
        <v>0</v>
      </c>
      <c r="AF34" s="34">
        <f t="shared" si="39"/>
        <v>0</v>
      </c>
      <c r="AG34" s="34">
        <f t="shared" si="39"/>
        <v>0</v>
      </c>
      <c r="AH34" s="34">
        <f t="shared" si="39"/>
        <v>0</v>
      </c>
      <c r="AI34" s="34">
        <f t="shared" si="39"/>
        <v>0</v>
      </c>
      <c r="AJ34" s="34">
        <f t="shared" si="39"/>
        <v>0</v>
      </c>
      <c r="AK34" s="34">
        <f>+AK12+AK18+AK30+AK24</f>
        <v>228590281</v>
      </c>
      <c r="AL34" s="34">
        <f t="shared" si="39"/>
        <v>0</v>
      </c>
      <c r="AM34" s="34">
        <f t="shared" si="39"/>
        <v>0</v>
      </c>
      <c r="AN34" s="34">
        <f t="shared" si="37"/>
        <v>0</v>
      </c>
      <c r="AO34" s="93">
        <f t="shared" si="18"/>
        <v>0.23609858795215455</v>
      </c>
      <c r="AP34" s="122"/>
      <c r="AQ34" s="47"/>
      <c r="AR34" s="47"/>
      <c r="AS34" s="47"/>
      <c r="AT34" s="47"/>
      <c r="AU34" s="52"/>
    </row>
    <row r="35" spans="1:51" ht="35.25" customHeight="1" thickBot="1" x14ac:dyDescent="0.3">
      <c r="A35" s="251"/>
      <c r="B35" s="252"/>
      <c r="C35" s="252"/>
      <c r="D35" s="252"/>
      <c r="E35" s="252"/>
      <c r="F35" s="253"/>
      <c r="G35" s="45" t="s">
        <v>15</v>
      </c>
      <c r="H35" s="34">
        <f>+H33+H34</f>
        <v>17322544291</v>
      </c>
      <c r="I35" s="34">
        <f t="shared" ref="I35:AN35" si="40">+I33+I34</f>
        <v>145330130</v>
      </c>
      <c r="J35" s="34">
        <f t="shared" si="40"/>
        <v>0</v>
      </c>
      <c r="K35" s="34">
        <f t="shared" si="40"/>
        <v>0</v>
      </c>
      <c r="L35" s="34">
        <f t="shared" si="40"/>
        <v>2938262654</v>
      </c>
      <c r="M35" s="34">
        <f t="shared" si="40"/>
        <v>5344097168</v>
      </c>
      <c r="N35" s="34">
        <f t="shared" si="40"/>
        <v>5344097168</v>
      </c>
      <c r="O35" s="34">
        <f t="shared" si="40"/>
        <v>5264097168</v>
      </c>
      <c r="P35" s="34">
        <f t="shared" si="40"/>
        <v>5247650389</v>
      </c>
      <c r="Q35" s="34">
        <f t="shared" si="40"/>
        <v>5247650389</v>
      </c>
      <c r="R35" s="34">
        <f t="shared" si="40"/>
        <v>5059626226</v>
      </c>
      <c r="S35" s="34">
        <f t="shared" si="40"/>
        <v>4489557771</v>
      </c>
      <c r="T35" s="34">
        <f t="shared" si="40"/>
        <v>4435198425</v>
      </c>
      <c r="U35" s="34">
        <f t="shared" si="40"/>
        <v>0</v>
      </c>
      <c r="V35" s="34">
        <f t="shared" si="40"/>
        <v>0</v>
      </c>
      <c r="W35" s="34">
        <f t="shared" si="40"/>
        <v>0</v>
      </c>
      <c r="X35" s="34">
        <f t="shared" si="40"/>
        <v>0</v>
      </c>
      <c r="Y35" s="34">
        <f t="shared" si="40"/>
        <v>4750000000</v>
      </c>
      <c r="Z35" s="34">
        <f t="shared" si="40"/>
        <v>0</v>
      </c>
      <c r="AA35" s="34">
        <f t="shared" si="40"/>
        <v>0</v>
      </c>
      <c r="AB35" s="34">
        <f t="shared" si="40"/>
        <v>0</v>
      </c>
      <c r="AC35" s="34">
        <f t="shared" si="40"/>
        <v>0</v>
      </c>
      <c r="AD35" s="34">
        <f t="shared" si="40"/>
        <v>0</v>
      </c>
      <c r="AE35" s="34">
        <f t="shared" si="40"/>
        <v>3400000000</v>
      </c>
      <c r="AF35" s="34">
        <f t="shared" si="40"/>
        <v>0</v>
      </c>
      <c r="AG35" s="34">
        <f t="shared" si="40"/>
        <v>0</v>
      </c>
      <c r="AH35" s="34">
        <f t="shared" si="40"/>
        <v>0</v>
      </c>
      <c r="AI35" s="34">
        <f t="shared" si="40"/>
        <v>0</v>
      </c>
      <c r="AJ35" s="34">
        <f t="shared" si="40"/>
        <v>0</v>
      </c>
      <c r="AK35" s="34">
        <f t="shared" si="40"/>
        <v>1317837713</v>
      </c>
      <c r="AL35" s="34">
        <f t="shared" si="40"/>
        <v>0</v>
      </c>
      <c r="AM35" s="34">
        <f t="shared" si="40"/>
        <v>0</v>
      </c>
      <c r="AN35" s="126">
        <f t="shared" si="40"/>
        <v>0</v>
      </c>
      <c r="AO35" s="93">
        <f t="shared" si="18"/>
        <v>0.29713162449997937</v>
      </c>
      <c r="AP35" s="123"/>
      <c r="AQ35" s="53"/>
      <c r="AR35" s="53"/>
      <c r="AS35" s="53"/>
      <c r="AT35" s="53"/>
      <c r="AU35" s="54"/>
      <c r="AV35" s="6"/>
      <c r="AW35" s="6"/>
      <c r="AX35" s="6"/>
      <c r="AY35" s="6"/>
    </row>
    <row r="36" spans="1:51" ht="71.25" customHeight="1" x14ac:dyDescent="0.25">
      <c r="A36" s="244" t="s">
        <v>129</v>
      </c>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row>
  </sheetData>
  <mergeCells count="67">
    <mergeCell ref="AT21:AT26"/>
    <mergeCell ref="AU21:AU26"/>
    <mergeCell ref="AQ27:AQ32"/>
    <mergeCell ref="AR27:AR32"/>
    <mergeCell ref="AS27:AS32"/>
    <mergeCell ref="AT27:AT32"/>
    <mergeCell ref="AU27:AU32"/>
    <mergeCell ref="A9:A14"/>
    <mergeCell ref="A15:A26"/>
    <mergeCell ref="A27:A32"/>
    <mergeCell ref="F9:F32"/>
    <mergeCell ref="E9:E32"/>
    <mergeCell ref="D27:D32"/>
    <mergeCell ref="AS15:AS20"/>
    <mergeCell ref="D15:D20"/>
    <mergeCell ref="AQ21:AQ26"/>
    <mergeCell ref="AR21:AR26"/>
    <mergeCell ref="AS21:AS26"/>
    <mergeCell ref="D21:D26"/>
    <mergeCell ref="AU9:AU14"/>
    <mergeCell ref="AR9:AR14"/>
    <mergeCell ref="A36:AU36"/>
    <mergeCell ref="AT15:AT20"/>
    <mergeCell ref="AU15:AU20"/>
    <mergeCell ref="AS9:AS14"/>
    <mergeCell ref="AT9:AT14"/>
    <mergeCell ref="A33:F35"/>
    <mergeCell ref="B15:B20"/>
    <mergeCell ref="C15:C20"/>
    <mergeCell ref="AQ15:AQ20"/>
    <mergeCell ref="AR15:AR20"/>
    <mergeCell ref="B21:B26"/>
    <mergeCell ref="C21:C26"/>
    <mergeCell ref="B27:B32"/>
    <mergeCell ref="C27:C32"/>
    <mergeCell ref="A6:A8"/>
    <mergeCell ref="AS6:AS8"/>
    <mergeCell ref="AT6:AT8"/>
    <mergeCell ref="AU6:AU8"/>
    <mergeCell ref="B9:B14"/>
    <mergeCell ref="C9:C14"/>
    <mergeCell ref="D9:D14"/>
    <mergeCell ref="AQ9:AQ14"/>
    <mergeCell ref="AQ6:AQ8"/>
    <mergeCell ref="B6:D7"/>
    <mergeCell ref="J6:AJ6"/>
    <mergeCell ref="I7:L7"/>
    <mergeCell ref="M7:R7"/>
    <mergeCell ref="S7:X7"/>
    <mergeCell ref="Y7:AD7"/>
    <mergeCell ref="AE7:AJ7"/>
    <mergeCell ref="A1:E4"/>
    <mergeCell ref="AK7:AN7"/>
    <mergeCell ref="F3:P3"/>
    <mergeCell ref="F4:P4"/>
    <mergeCell ref="Q3:AU3"/>
    <mergeCell ref="Q4:AU4"/>
    <mergeCell ref="F1:AU1"/>
    <mergeCell ref="F2:AU2"/>
    <mergeCell ref="F6:F8"/>
    <mergeCell ref="AK6:AN6"/>
    <mergeCell ref="AO6:AO8"/>
    <mergeCell ref="AR6:AR8"/>
    <mergeCell ref="E6:E8"/>
    <mergeCell ref="G6:G8"/>
    <mergeCell ref="H6:H8"/>
    <mergeCell ref="AP6:AP8"/>
  </mergeCells>
  <dataValidations disablePrompts="1" count="1">
    <dataValidation type="list" allowBlank="1" showInputMessage="1" showErrorMessage="1" sqref="D9:D32">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93"/>
  <sheetViews>
    <sheetView tabSelected="1" view="pageBreakPreview" zoomScale="50" zoomScaleNormal="50" zoomScaleSheetLayoutView="50" workbookViewId="0">
      <selection activeCell="O9" sqref="O9"/>
    </sheetView>
  </sheetViews>
  <sheetFormatPr baseColWidth="10" defaultColWidth="11.42578125" defaultRowHeight="12.75" x14ac:dyDescent="0.25"/>
  <cols>
    <col min="1" max="1" width="15.28515625" style="9" customWidth="1"/>
    <col min="2" max="2" width="30" style="9" customWidth="1"/>
    <col min="3" max="3" width="28.28515625" style="26" customWidth="1"/>
    <col min="4" max="5" width="7.42578125" style="9" customWidth="1"/>
    <col min="6" max="6" width="13.28515625" style="9" customWidth="1"/>
    <col min="7" max="13" width="8.140625" style="9" customWidth="1"/>
    <col min="14" max="18" width="8.140625" style="10" customWidth="1"/>
    <col min="19" max="19" width="11.7109375" style="10" customWidth="1"/>
    <col min="20" max="20" width="10" style="10" customWidth="1"/>
    <col min="21" max="21" width="8.7109375" style="10" customWidth="1"/>
    <col min="22" max="22" width="93" style="14" customWidth="1"/>
    <col min="23" max="23" width="15.7109375" style="14" customWidth="1"/>
    <col min="24" max="60" width="11.42578125" style="14"/>
    <col min="61" max="16384" width="11.42578125" style="9"/>
  </cols>
  <sheetData>
    <row r="1" spans="1:22" s="11" customFormat="1" ht="33" customHeight="1" x14ac:dyDescent="0.25">
      <c r="A1" s="271"/>
      <c r="B1" s="272"/>
      <c r="C1" s="277" t="s">
        <v>0</v>
      </c>
      <c r="D1" s="277"/>
      <c r="E1" s="277"/>
      <c r="F1" s="277"/>
      <c r="G1" s="277"/>
      <c r="H1" s="277"/>
      <c r="I1" s="277"/>
      <c r="J1" s="277"/>
      <c r="K1" s="277"/>
      <c r="L1" s="277"/>
      <c r="M1" s="277"/>
      <c r="N1" s="277"/>
      <c r="O1" s="277"/>
      <c r="P1" s="277"/>
      <c r="Q1" s="277"/>
      <c r="R1" s="277"/>
      <c r="S1" s="277"/>
      <c r="T1" s="277"/>
      <c r="U1" s="277"/>
      <c r="V1" s="278"/>
    </row>
    <row r="2" spans="1:22" s="11" customFormat="1" ht="30" customHeight="1" x14ac:dyDescent="0.25">
      <c r="A2" s="273"/>
      <c r="B2" s="274"/>
      <c r="C2" s="279" t="s">
        <v>101</v>
      </c>
      <c r="D2" s="279"/>
      <c r="E2" s="279"/>
      <c r="F2" s="279"/>
      <c r="G2" s="279"/>
      <c r="H2" s="279"/>
      <c r="I2" s="279"/>
      <c r="J2" s="279"/>
      <c r="K2" s="279"/>
      <c r="L2" s="279"/>
      <c r="M2" s="279"/>
      <c r="N2" s="279"/>
      <c r="O2" s="279"/>
      <c r="P2" s="279"/>
      <c r="Q2" s="279"/>
      <c r="R2" s="279"/>
      <c r="S2" s="279"/>
      <c r="T2" s="279"/>
      <c r="U2" s="279"/>
      <c r="V2" s="280"/>
    </row>
    <row r="3" spans="1:22" s="11" customFormat="1" ht="27.75" customHeight="1" x14ac:dyDescent="0.25">
      <c r="A3" s="273"/>
      <c r="B3" s="274"/>
      <c r="C3" s="35" t="s">
        <v>1</v>
      </c>
      <c r="D3" s="281" t="s">
        <v>131</v>
      </c>
      <c r="E3" s="281"/>
      <c r="F3" s="281"/>
      <c r="G3" s="281"/>
      <c r="H3" s="281"/>
      <c r="I3" s="281"/>
      <c r="J3" s="281"/>
      <c r="K3" s="281"/>
      <c r="L3" s="281"/>
      <c r="M3" s="281"/>
      <c r="N3" s="281"/>
      <c r="O3" s="281"/>
      <c r="P3" s="281"/>
      <c r="Q3" s="281"/>
      <c r="R3" s="281"/>
      <c r="S3" s="281"/>
      <c r="T3" s="281"/>
      <c r="U3" s="281"/>
      <c r="V3" s="282"/>
    </row>
    <row r="4" spans="1:22" s="11" customFormat="1" ht="33" customHeight="1" thickBot="1" x14ac:dyDescent="0.3">
      <c r="A4" s="275"/>
      <c r="B4" s="276"/>
      <c r="C4" s="55" t="s">
        <v>16</v>
      </c>
      <c r="D4" s="283" t="s">
        <v>154</v>
      </c>
      <c r="E4" s="283"/>
      <c r="F4" s="283"/>
      <c r="G4" s="283"/>
      <c r="H4" s="283"/>
      <c r="I4" s="283"/>
      <c r="J4" s="283"/>
      <c r="K4" s="283"/>
      <c r="L4" s="283"/>
      <c r="M4" s="283"/>
      <c r="N4" s="283"/>
      <c r="O4" s="283"/>
      <c r="P4" s="283"/>
      <c r="Q4" s="283"/>
      <c r="R4" s="283"/>
      <c r="S4" s="283"/>
      <c r="T4" s="283"/>
      <c r="U4" s="283"/>
      <c r="V4" s="284"/>
    </row>
    <row r="5" spans="1:22" s="11" customFormat="1" ht="13.5" thickBot="1" x14ac:dyDescent="0.3">
      <c r="A5" s="12"/>
      <c r="B5" s="9"/>
      <c r="C5" s="23"/>
      <c r="D5" s="9"/>
      <c r="E5" s="9"/>
      <c r="F5" s="9"/>
      <c r="G5" s="9"/>
      <c r="H5" s="9"/>
      <c r="I5" s="9"/>
      <c r="J5" s="9"/>
      <c r="K5" s="9"/>
      <c r="L5" s="9"/>
      <c r="M5" s="9"/>
      <c r="N5" s="10"/>
      <c r="O5" s="10"/>
      <c r="P5" s="10"/>
      <c r="Q5" s="10"/>
      <c r="R5" s="10"/>
      <c r="S5" s="10"/>
      <c r="T5" s="10"/>
      <c r="U5" s="10"/>
    </row>
    <row r="6" spans="1:22" s="13" customFormat="1" ht="42.75" customHeight="1" x14ac:dyDescent="0.25">
      <c r="A6" s="291" t="s">
        <v>59</v>
      </c>
      <c r="B6" s="270" t="s">
        <v>60</v>
      </c>
      <c r="C6" s="287" t="s">
        <v>61</v>
      </c>
      <c r="D6" s="289" t="s">
        <v>62</v>
      </c>
      <c r="E6" s="290"/>
      <c r="F6" s="270" t="s">
        <v>160</v>
      </c>
      <c r="G6" s="270"/>
      <c r="H6" s="270"/>
      <c r="I6" s="270"/>
      <c r="J6" s="270"/>
      <c r="K6" s="270"/>
      <c r="L6" s="270"/>
      <c r="M6" s="270"/>
      <c r="N6" s="270"/>
      <c r="O6" s="270"/>
      <c r="P6" s="270"/>
      <c r="Q6" s="270"/>
      <c r="R6" s="270"/>
      <c r="S6" s="270"/>
      <c r="T6" s="270" t="s">
        <v>66</v>
      </c>
      <c r="U6" s="270"/>
      <c r="V6" s="285" t="s">
        <v>161</v>
      </c>
    </row>
    <row r="7" spans="1:22" s="13" customFormat="1" ht="44.25" customHeight="1" thickBot="1" x14ac:dyDescent="0.3">
      <c r="A7" s="292"/>
      <c r="B7" s="293"/>
      <c r="C7" s="288"/>
      <c r="D7" s="56" t="s">
        <v>63</v>
      </c>
      <c r="E7" s="56" t="s">
        <v>64</v>
      </c>
      <c r="F7" s="56" t="s">
        <v>65</v>
      </c>
      <c r="G7" s="57" t="s">
        <v>17</v>
      </c>
      <c r="H7" s="57" t="s">
        <v>18</v>
      </c>
      <c r="I7" s="57" t="s">
        <v>19</v>
      </c>
      <c r="J7" s="57" t="s">
        <v>20</v>
      </c>
      <c r="K7" s="57" t="s">
        <v>21</v>
      </c>
      <c r="L7" s="57" t="s">
        <v>22</v>
      </c>
      <c r="M7" s="57" t="s">
        <v>23</v>
      </c>
      <c r="N7" s="57" t="s">
        <v>24</v>
      </c>
      <c r="O7" s="57" t="s">
        <v>25</v>
      </c>
      <c r="P7" s="57" t="s">
        <v>26</v>
      </c>
      <c r="Q7" s="57" t="s">
        <v>27</v>
      </c>
      <c r="R7" s="57" t="s">
        <v>28</v>
      </c>
      <c r="S7" s="58" t="s">
        <v>29</v>
      </c>
      <c r="T7" s="58" t="s">
        <v>67</v>
      </c>
      <c r="U7" s="58" t="s">
        <v>68</v>
      </c>
      <c r="V7" s="286"/>
    </row>
    <row r="8" spans="1:22" s="14" customFormat="1" ht="106.9" customHeight="1" x14ac:dyDescent="0.25">
      <c r="A8" s="325" t="s">
        <v>142</v>
      </c>
      <c r="B8" s="328" t="s">
        <v>151</v>
      </c>
      <c r="C8" s="304" t="s">
        <v>152</v>
      </c>
      <c r="D8" s="305" t="s">
        <v>133</v>
      </c>
      <c r="E8" s="306"/>
      <c r="F8" s="97" t="s">
        <v>30</v>
      </c>
      <c r="G8" s="142">
        <v>0.05</v>
      </c>
      <c r="H8" s="142">
        <v>0.05</v>
      </c>
      <c r="I8" s="142">
        <v>0.05</v>
      </c>
      <c r="J8" s="142">
        <v>0.1</v>
      </c>
      <c r="K8" s="142">
        <v>0.15</v>
      </c>
      <c r="L8" s="142">
        <v>0.15</v>
      </c>
      <c r="M8" s="142">
        <v>0.15</v>
      </c>
      <c r="N8" s="142">
        <v>0.1</v>
      </c>
      <c r="O8" s="142">
        <v>0.1</v>
      </c>
      <c r="P8" s="142">
        <v>0.05</v>
      </c>
      <c r="Q8" s="142">
        <v>0.03</v>
      </c>
      <c r="R8" s="143">
        <v>0.02</v>
      </c>
      <c r="S8" s="127">
        <f>SUM(G8:R8)</f>
        <v>1</v>
      </c>
      <c r="T8" s="329">
        <v>0.4</v>
      </c>
      <c r="U8" s="300">
        <v>0.2</v>
      </c>
      <c r="V8" s="294" t="s">
        <v>181</v>
      </c>
    </row>
    <row r="9" spans="1:22" s="14" customFormat="1" ht="106.9" customHeight="1" thickBot="1" x14ac:dyDescent="0.3">
      <c r="A9" s="326"/>
      <c r="B9" s="321"/>
      <c r="C9" s="296"/>
      <c r="D9" s="297"/>
      <c r="E9" s="303"/>
      <c r="F9" s="96" t="s">
        <v>31</v>
      </c>
      <c r="G9" s="155">
        <v>0.05</v>
      </c>
      <c r="H9" s="155">
        <v>0.05</v>
      </c>
      <c r="I9" s="155">
        <v>0.05</v>
      </c>
      <c r="J9" s="128"/>
      <c r="K9" s="128"/>
      <c r="L9" s="128"/>
      <c r="M9" s="95"/>
      <c r="N9" s="95"/>
      <c r="O9" s="95"/>
      <c r="P9" s="95"/>
      <c r="Q9" s="95"/>
      <c r="R9" s="140"/>
      <c r="S9" s="129">
        <f t="shared" ref="S9" si="0">SUM(G9:R9)</f>
        <v>0.15000000000000002</v>
      </c>
      <c r="T9" s="323"/>
      <c r="U9" s="301"/>
      <c r="V9" s="295"/>
    </row>
    <row r="10" spans="1:22" s="14" customFormat="1" ht="119.45" customHeight="1" x14ac:dyDescent="0.25">
      <c r="A10" s="326"/>
      <c r="B10" s="321"/>
      <c r="C10" s="296" t="s">
        <v>167</v>
      </c>
      <c r="D10" s="297" t="s">
        <v>133</v>
      </c>
      <c r="E10" s="303"/>
      <c r="F10" s="97" t="s">
        <v>30</v>
      </c>
      <c r="G10" s="142">
        <v>0.05</v>
      </c>
      <c r="H10" s="142">
        <v>0.2</v>
      </c>
      <c r="I10" s="142">
        <v>0.1</v>
      </c>
      <c r="J10" s="142">
        <v>0.05</v>
      </c>
      <c r="K10" s="142">
        <v>0.1</v>
      </c>
      <c r="L10" s="142">
        <v>0.1</v>
      </c>
      <c r="M10" s="142">
        <v>0.1</v>
      </c>
      <c r="N10" s="142">
        <v>0.15</v>
      </c>
      <c r="O10" s="142">
        <v>0.05</v>
      </c>
      <c r="P10" s="142">
        <v>0.05</v>
      </c>
      <c r="Q10" s="142">
        <v>0.03</v>
      </c>
      <c r="R10" s="143">
        <v>0.02</v>
      </c>
      <c r="S10" s="130">
        <f>SUM(G10:R10)</f>
        <v>1</v>
      </c>
      <c r="T10" s="323"/>
      <c r="U10" s="311">
        <v>0.2</v>
      </c>
      <c r="V10" s="298" t="s">
        <v>182</v>
      </c>
    </row>
    <row r="11" spans="1:22" s="14" customFormat="1" ht="119.45" customHeight="1" thickBot="1" x14ac:dyDescent="0.3">
      <c r="A11" s="327"/>
      <c r="B11" s="321"/>
      <c r="C11" s="296"/>
      <c r="D11" s="297"/>
      <c r="E11" s="303"/>
      <c r="F11" s="96" t="s">
        <v>31</v>
      </c>
      <c r="G11" s="155">
        <v>0.05</v>
      </c>
      <c r="H11" s="155">
        <v>0.2</v>
      </c>
      <c r="I11" s="155">
        <v>0.1</v>
      </c>
      <c r="J11" s="128"/>
      <c r="K11" s="128"/>
      <c r="L11" s="128"/>
      <c r="M11" s="95"/>
      <c r="N11" s="95"/>
      <c r="O11" s="95"/>
      <c r="P11" s="95"/>
      <c r="Q11" s="95"/>
      <c r="R11" s="140"/>
      <c r="S11" s="131">
        <f t="shared" ref="S11:S18" si="1">SUM(G11:R11)</f>
        <v>0.35</v>
      </c>
      <c r="T11" s="330"/>
      <c r="U11" s="301"/>
      <c r="V11" s="308"/>
    </row>
    <row r="12" spans="1:22" s="14" customFormat="1" ht="64.150000000000006" customHeight="1" x14ac:dyDescent="0.25">
      <c r="A12" s="326" t="s">
        <v>144</v>
      </c>
      <c r="B12" s="321" t="s">
        <v>145</v>
      </c>
      <c r="C12" s="296" t="s">
        <v>162</v>
      </c>
      <c r="D12" s="297" t="s">
        <v>133</v>
      </c>
      <c r="E12" s="132"/>
      <c r="F12" s="97" t="s">
        <v>30</v>
      </c>
      <c r="G12" s="142">
        <v>0.05</v>
      </c>
      <c r="H12" s="142">
        <v>0.1</v>
      </c>
      <c r="I12" s="142">
        <v>0.15</v>
      </c>
      <c r="J12" s="142">
        <v>0.05</v>
      </c>
      <c r="K12" s="142">
        <v>0.1</v>
      </c>
      <c r="L12" s="142">
        <v>0.15</v>
      </c>
      <c r="M12" s="142">
        <v>0.05</v>
      </c>
      <c r="N12" s="142">
        <v>0.1</v>
      </c>
      <c r="O12" s="142">
        <v>0.1</v>
      </c>
      <c r="P12" s="142">
        <v>0.05</v>
      </c>
      <c r="Q12" s="142">
        <v>0.05</v>
      </c>
      <c r="R12" s="143">
        <v>0.05</v>
      </c>
      <c r="S12" s="127">
        <f t="shared" si="1"/>
        <v>1.0000000000000002</v>
      </c>
      <c r="T12" s="307">
        <f>+U12+U16</f>
        <v>0.25</v>
      </c>
      <c r="U12" s="312">
        <v>0.15</v>
      </c>
      <c r="V12" s="298" t="s">
        <v>184</v>
      </c>
    </row>
    <row r="13" spans="1:22" s="14" customFormat="1" ht="64.150000000000006" customHeight="1" thickBot="1" x14ac:dyDescent="0.3">
      <c r="A13" s="326"/>
      <c r="B13" s="321"/>
      <c r="C13" s="296"/>
      <c r="D13" s="297"/>
      <c r="E13" s="132"/>
      <c r="F13" s="96" t="s">
        <v>31</v>
      </c>
      <c r="G13" s="155">
        <v>0.05</v>
      </c>
      <c r="H13" s="155">
        <v>0.1</v>
      </c>
      <c r="I13" s="155">
        <v>0.15</v>
      </c>
      <c r="J13" s="128"/>
      <c r="K13" s="128"/>
      <c r="L13" s="128"/>
      <c r="M13" s="95"/>
      <c r="N13" s="95"/>
      <c r="O13" s="95"/>
      <c r="P13" s="95"/>
      <c r="Q13" s="95"/>
      <c r="R13" s="140"/>
      <c r="S13" s="129">
        <f>SUM(G13:R13)</f>
        <v>0.30000000000000004</v>
      </c>
      <c r="T13" s="307"/>
      <c r="U13" s="312"/>
      <c r="V13" s="308"/>
    </row>
    <row r="14" spans="1:22" s="14" customFormat="1" ht="44.45" customHeight="1" x14ac:dyDescent="0.25">
      <c r="A14" s="326"/>
      <c r="B14" s="321"/>
      <c r="C14" s="296" t="s">
        <v>166</v>
      </c>
      <c r="D14" s="297" t="s">
        <v>133</v>
      </c>
      <c r="E14" s="132"/>
      <c r="F14" s="97" t="s">
        <v>30</v>
      </c>
      <c r="G14" s="142">
        <v>0.05</v>
      </c>
      <c r="H14" s="142">
        <v>0.1</v>
      </c>
      <c r="I14" s="142">
        <v>0.15</v>
      </c>
      <c r="J14" s="142">
        <v>0.05</v>
      </c>
      <c r="K14" s="142">
        <v>0.1</v>
      </c>
      <c r="L14" s="142">
        <v>0.15</v>
      </c>
      <c r="M14" s="142">
        <v>0.05</v>
      </c>
      <c r="N14" s="142">
        <v>0.1</v>
      </c>
      <c r="O14" s="142">
        <v>0.1</v>
      </c>
      <c r="P14" s="142">
        <v>0.05</v>
      </c>
      <c r="Q14" s="142">
        <v>0.05</v>
      </c>
      <c r="R14" s="143">
        <v>0.05</v>
      </c>
      <c r="S14" s="130">
        <f t="shared" ref="S14" si="2">SUM(G14:R14)</f>
        <v>1.0000000000000002</v>
      </c>
      <c r="T14" s="307"/>
      <c r="U14" s="312">
        <v>0.1</v>
      </c>
      <c r="V14" s="298" t="s">
        <v>186</v>
      </c>
    </row>
    <row r="15" spans="1:22" s="14" customFormat="1" ht="45" customHeight="1" thickBot="1" x14ac:dyDescent="0.3">
      <c r="A15" s="326"/>
      <c r="B15" s="321"/>
      <c r="C15" s="296"/>
      <c r="D15" s="297"/>
      <c r="E15" s="132"/>
      <c r="F15" s="96" t="s">
        <v>31</v>
      </c>
      <c r="G15" s="155">
        <v>0.05</v>
      </c>
      <c r="H15" s="155">
        <v>0.1</v>
      </c>
      <c r="I15" s="155">
        <v>0.15</v>
      </c>
      <c r="J15" s="128"/>
      <c r="K15" s="128"/>
      <c r="L15" s="128"/>
      <c r="M15" s="95"/>
      <c r="N15" s="95"/>
      <c r="O15" s="95"/>
      <c r="P15" s="95"/>
      <c r="Q15" s="95"/>
      <c r="R15" s="140"/>
      <c r="S15" s="129">
        <f>SUM(G15:R15)</f>
        <v>0.30000000000000004</v>
      </c>
      <c r="T15" s="307"/>
      <c r="U15" s="312"/>
      <c r="V15" s="310"/>
    </row>
    <row r="16" spans="1:22" s="14" customFormat="1" ht="87" customHeight="1" x14ac:dyDescent="0.25">
      <c r="A16" s="326"/>
      <c r="B16" s="331" t="s">
        <v>164</v>
      </c>
      <c r="C16" s="296" t="s">
        <v>165</v>
      </c>
      <c r="D16" s="309" t="s">
        <v>133</v>
      </c>
      <c r="E16" s="133"/>
      <c r="F16" s="97" t="s">
        <v>30</v>
      </c>
      <c r="G16" s="142">
        <v>0.05</v>
      </c>
      <c r="H16" s="158">
        <v>0.1</v>
      </c>
      <c r="I16" s="142">
        <v>0.1</v>
      </c>
      <c r="J16" s="142">
        <v>0.1</v>
      </c>
      <c r="K16" s="142">
        <v>0.1</v>
      </c>
      <c r="L16" s="142">
        <v>0.05</v>
      </c>
      <c r="M16" s="142">
        <v>0.1</v>
      </c>
      <c r="N16" s="158">
        <v>0.05</v>
      </c>
      <c r="O16" s="142">
        <v>0.1</v>
      </c>
      <c r="P16" s="142">
        <v>0.1</v>
      </c>
      <c r="Q16" s="142">
        <v>0.1</v>
      </c>
      <c r="R16" s="143">
        <v>0.05</v>
      </c>
      <c r="S16" s="130">
        <f t="shared" ref="S16" si="3">SUM(G16:R16)</f>
        <v>1</v>
      </c>
      <c r="T16" s="332">
        <f>+U16</f>
        <v>0.1</v>
      </c>
      <c r="U16" s="302">
        <v>0.1</v>
      </c>
      <c r="V16" s="298" t="s">
        <v>188</v>
      </c>
    </row>
    <row r="17" spans="1:60" s="14" customFormat="1" ht="87" customHeight="1" thickBot="1" x14ac:dyDescent="0.3">
      <c r="A17" s="327"/>
      <c r="B17" s="331"/>
      <c r="C17" s="296"/>
      <c r="D17" s="309"/>
      <c r="E17" s="133"/>
      <c r="F17" s="96" t="s">
        <v>31</v>
      </c>
      <c r="G17" s="155">
        <v>0.05</v>
      </c>
      <c r="H17" s="159">
        <v>0.1</v>
      </c>
      <c r="I17" s="155">
        <v>0.1</v>
      </c>
      <c r="J17" s="134"/>
      <c r="K17" s="134"/>
      <c r="L17" s="134"/>
      <c r="M17" s="95"/>
      <c r="N17" s="95"/>
      <c r="O17" s="95"/>
      <c r="P17" s="95"/>
      <c r="Q17" s="95"/>
      <c r="R17" s="140"/>
      <c r="S17" s="135">
        <f>SUM(G17:R17)</f>
        <v>0.25</v>
      </c>
      <c r="T17" s="330"/>
      <c r="U17" s="301"/>
      <c r="V17" s="299"/>
    </row>
    <row r="18" spans="1:60" s="14" customFormat="1" ht="106.9" customHeight="1" x14ac:dyDescent="0.25">
      <c r="A18" s="319" t="s">
        <v>148</v>
      </c>
      <c r="B18" s="321" t="s">
        <v>153</v>
      </c>
      <c r="C18" s="296" t="s">
        <v>163</v>
      </c>
      <c r="D18" s="297" t="s">
        <v>133</v>
      </c>
      <c r="E18" s="132"/>
      <c r="F18" s="97" t="s">
        <v>30</v>
      </c>
      <c r="G18" s="142">
        <v>0.05</v>
      </c>
      <c r="H18" s="142">
        <v>0.05</v>
      </c>
      <c r="I18" s="142">
        <v>0.15</v>
      </c>
      <c r="J18" s="142">
        <v>0.1</v>
      </c>
      <c r="K18" s="142">
        <v>0.1</v>
      </c>
      <c r="L18" s="142">
        <v>0.1</v>
      </c>
      <c r="M18" s="142">
        <v>0.1</v>
      </c>
      <c r="N18" s="142">
        <v>0.15</v>
      </c>
      <c r="O18" s="142">
        <v>0.1</v>
      </c>
      <c r="P18" s="142">
        <v>0.05</v>
      </c>
      <c r="Q18" s="142">
        <v>0.03</v>
      </c>
      <c r="R18" s="143">
        <v>0.02</v>
      </c>
      <c r="S18" s="130">
        <f t="shared" si="1"/>
        <v>1</v>
      </c>
      <c r="T18" s="323">
        <f>+U18</f>
        <v>0.25</v>
      </c>
      <c r="U18" s="311">
        <v>0.25</v>
      </c>
      <c r="V18" s="314" t="s">
        <v>189</v>
      </c>
    </row>
    <row r="19" spans="1:60" s="14" customFormat="1" ht="100.15" customHeight="1" thickBot="1" x14ac:dyDescent="0.3">
      <c r="A19" s="320"/>
      <c r="B19" s="322"/>
      <c r="C19" s="317"/>
      <c r="D19" s="318"/>
      <c r="E19" s="136"/>
      <c r="F19" s="100" t="s">
        <v>31</v>
      </c>
      <c r="G19" s="98">
        <v>0.05</v>
      </c>
      <c r="H19" s="98">
        <v>0.05</v>
      </c>
      <c r="I19" s="156">
        <v>0.15</v>
      </c>
      <c r="J19" s="137"/>
      <c r="K19" s="137"/>
      <c r="L19" s="137"/>
      <c r="M19" s="98"/>
      <c r="N19" s="98"/>
      <c r="O19" s="98"/>
      <c r="P19" s="98"/>
      <c r="Q19" s="98"/>
      <c r="R19" s="141"/>
      <c r="S19" s="138">
        <f>SUM(G19:R19)</f>
        <v>0.25</v>
      </c>
      <c r="T19" s="324"/>
      <c r="U19" s="316"/>
      <c r="V19" s="315"/>
    </row>
    <row r="20" spans="1:60" s="16" customFormat="1" ht="18.75" customHeight="1" thickBot="1" x14ac:dyDescent="0.3">
      <c r="A20" s="313" t="s">
        <v>32</v>
      </c>
      <c r="B20" s="293"/>
      <c r="C20" s="293"/>
      <c r="D20" s="288"/>
      <c r="E20" s="288"/>
      <c r="F20" s="288"/>
      <c r="G20" s="288"/>
      <c r="H20" s="288"/>
      <c r="I20" s="288"/>
      <c r="J20" s="293"/>
      <c r="K20" s="293"/>
      <c r="L20" s="293"/>
      <c r="M20" s="293"/>
      <c r="N20" s="293"/>
      <c r="O20" s="293"/>
      <c r="P20" s="293"/>
      <c r="Q20" s="293"/>
      <c r="R20" s="293"/>
      <c r="S20" s="293"/>
      <c r="T20" s="99">
        <f>SUM(T8:T19)</f>
        <v>1</v>
      </c>
      <c r="U20" s="99">
        <f>SUM(U8:U19)</f>
        <v>1</v>
      </c>
      <c r="V20" s="59"/>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row>
    <row r="21" spans="1:60" s="16" customFormat="1" ht="30.75" customHeight="1" x14ac:dyDescent="0.25">
      <c r="A21" s="17"/>
      <c r="B21" s="17"/>
      <c r="C21" s="24"/>
      <c r="D21" s="17"/>
      <c r="E21" s="17"/>
      <c r="F21" s="17"/>
      <c r="G21" s="18"/>
      <c r="H21" s="18"/>
      <c r="I21" s="18"/>
      <c r="J21" s="18"/>
      <c r="K21" s="18"/>
      <c r="L21" s="18"/>
      <c r="M21" s="18"/>
      <c r="N21" s="18"/>
      <c r="O21" s="18"/>
      <c r="P21" s="18"/>
      <c r="Q21" s="18"/>
      <c r="R21" s="18"/>
      <c r="S21" s="18"/>
      <c r="T21" s="19"/>
      <c r="U21" s="19"/>
      <c r="V21" s="60" t="s">
        <v>129</v>
      </c>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row>
    <row r="22" spans="1:60" ht="29.25" customHeight="1" x14ac:dyDescent="0.25">
      <c r="A22" s="14"/>
      <c r="B22" s="14"/>
      <c r="C22" s="25"/>
      <c r="D22" s="14"/>
      <c r="E22" s="14"/>
      <c r="F22" s="14"/>
      <c r="G22" s="14"/>
      <c r="H22" s="14"/>
      <c r="I22" s="14"/>
      <c r="J22" s="14"/>
      <c r="K22" s="14"/>
      <c r="L22" s="14"/>
      <c r="M22" s="14"/>
      <c r="N22" s="20"/>
      <c r="O22" s="20"/>
      <c r="P22" s="20"/>
      <c r="Q22" s="20"/>
      <c r="R22" s="20"/>
      <c r="S22" s="20"/>
      <c r="T22" s="20"/>
      <c r="U22" s="20"/>
    </row>
    <row r="23" spans="1:60" x14ac:dyDescent="0.25">
      <c r="A23" s="14"/>
      <c r="B23" s="14"/>
      <c r="C23" s="25"/>
      <c r="D23" s="14"/>
      <c r="E23" s="14"/>
      <c r="F23" s="14"/>
      <c r="G23" s="14"/>
      <c r="H23" s="14"/>
      <c r="I23" s="14"/>
      <c r="J23" s="14"/>
      <c r="K23" s="14"/>
      <c r="L23" s="14"/>
      <c r="M23" s="14"/>
      <c r="N23" s="20"/>
      <c r="O23" s="20"/>
      <c r="P23" s="20"/>
      <c r="Q23" s="20"/>
      <c r="R23" s="20"/>
      <c r="S23" s="20"/>
      <c r="T23" s="20"/>
      <c r="U23" s="20"/>
    </row>
    <row r="24" spans="1:60" x14ac:dyDescent="0.25">
      <c r="A24" s="14"/>
      <c r="B24" s="14"/>
      <c r="C24" s="25"/>
      <c r="D24" s="14"/>
      <c r="E24" s="14"/>
      <c r="F24" s="14"/>
      <c r="G24" s="14"/>
      <c r="H24" s="14"/>
      <c r="I24" s="14"/>
      <c r="J24" s="14"/>
      <c r="K24" s="14"/>
      <c r="L24" s="14"/>
      <c r="M24" s="14"/>
      <c r="N24" s="20"/>
      <c r="O24" s="20"/>
      <c r="P24" s="20"/>
      <c r="Q24" s="20"/>
      <c r="R24" s="20"/>
      <c r="S24" s="20"/>
      <c r="T24" s="20"/>
      <c r="U24" s="20"/>
    </row>
    <row r="25" spans="1:60" x14ac:dyDescent="0.25">
      <c r="A25" s="14"/>
      <c r="B25" s="14"/>
      <c r="C25" s="25"/>
      <c r="D25" s="14"/>
      <c r="E25" s="14"/>
      <c r="F25" s="14"/>
      <c r="G25" s="14"/>
      <c r="H25" s="14"/>
      <c r="I25" s="14"/>
      <c r="J25" s="14"/>
      <c r="K25" s="14"/>
      <c r="L25" s="14"/>
      <c r="M25" s="14"/>
      <c r="N25" s="20"/>
      <c r="O25" s="20"/>
      <c r="P25" s="20"/>
      <c r="Q25" s="20"/>
      <c r="R25" s="20"/>
      <c r="S25" s="20"/>
      <c r="T25" s="20"/>
      <c r="U25" s="20"/>
    </row>
    <row r="26" spans="1:60" x14ac:dyDescent="0.25">
      <c r="A26" s="14"/>
      <c r="B26" s="14"/>
      <c r="C26" s="25"/>
      <c r="D26" s="14"/>
      <c r="E26" s="14"/>
      <c r="F26" s="14"/>
      <c r="G26" s="14"/>
      <c r="H26" s="14"/>
      <c r="I26" s="14"/>
      <c r="J26" s="14"/>
      <c r="K26" s="14"/>
      <c r="L26" s="14"/>
      <c r="M26" s="14"/>
      <c r="N26" s="20"/>
      <c r="O26" s="20"/>
      <c r="P26" s="20"/>
      <c r="Q26" s="20"/>
      <c r="R26" s="20"/>
      <c r="S26" s="20"/>
      <c r="T26" s="20"/>
      <c r="U26" s="20"/>
    </row>
    <row r="27" spans="1:60" x14ac:dyDescent="0.25">
      <c r="A27" s="14"/>
      <c r="B27" s="14"/>
      <c r="C27" s="25"/>
      <c r="D27" s="14"/>
      <c r="E27" s="14"/>
      <c r="F27" s="14"/>
      <c r="G27" s="14"/>
      <c r="H27" s="14"/>
      <c r="I27" s="14"/>
      <c r="J27" s="14"/>
      <c r="K27" s="14"/>
      <c r="L27" s="14"/>
      <c r="M27" s="14"/>
      <c r="N27" s="20"/>
      <c r="O27" s="20"/>
      <c r="P27" s="20"/>
      <c r="Q27" s="20"/>
      <c r="R27" s="20"/>
      <c r="S27" s="20"/>
      <c r="T27" s="20"/>
      <c r="U27" s="20"/>
    </row>
    <row r="28" spans="1:60" x14ac:dyDescent="0.25">
      <c r="A28" s="14"/>
      <c r="B28" s="14"/>
      <c r="C28" s="25"/>
      <c r="D28" s="14"/>
      <c r="E28" s="14"/>
      <c r="F28" s="14"/>
      <c r="G28" s="14"/>
      <c r="H28" s="14"/>
      <c r="I28" s="14"/>
      <c r="J28" s="14"/>
      <c r="K28" s="14"/>
      <c r="L28" s="14"/>
      <c r="M28" s="14"/>
      <c r="N28" s="20"/>
      <c r="O28" s="20"/>
      <c r="P28" s="20"/>
      <c r="Q28" s="20"/>
      <c r="R28" s="20"/>
      <c r="S28" s="20"/>
      <c r="T28" s="20"/>
      <c r="U28" s="20"/>
    </row>
    <row r="29" spans="1:60" x14ac:dyDescent="0.25">
      <c r="A29" s="14"/>
      <c r="B29" s="14"/>
      <c r="C29" s="25"/>
      <c r="D29" s="14"/>
      <c r="E29" s="14"/>
      <c r="F29" s="14"/>
      <c r="G29" s="14"/>
      <c r="H29" s="14"/>
      <c r="I29" s="14"/>
      <c r="J29" s="14"/>
      <c r="K29" s="14"/>
      <c r="L29" s="14"/>
      <c r="M29" s="14"/>
      <c r="N29" s="20"/>
      <c r="O29" s="20"/>
      <c r="P29" s="20"/>
      <c r="Q29" s="20"/>
      <c r="R29" s="20"/>
      <c r="S29" s="20"/>
      <c r="T29" s="20"/>
      <c r="U29" s="20"/>
    </row>
    <row r="30" spans="1:60" x14ac:dyDescent="0.25">
      <c r="A30" s="14"/>
      <c r="B30" s="14"/>
      <c r="C30" s="25"/>
      <c r="D30" s="14"/>
      <c r="E30" s="14"/>
      <c r="F30" s="14"/>
      <c r="G30" s="14"/>
      <c r="H30" s="14"/>
      <c r="I30" s="14"/>
      <c r="J30" s="14"/>
      <c r="K30" s="14"/>
      <c r="L30" s="14"/>
      <c r="M30" s="14"/>
      <c r="N30" s="20"/>
      <c r="O30" s="20"/>
      <c r="P30" s="20"/>
      <c r="Q30" s="20"/>
      <c r="R30" s="20"/>
      <c r="S30" s="20"/>
      <c r="T30" s="20"/>
      <c r="U30" s="20"/>
    </row>
    <row r="31" spans="1:60" x14ac:dyDescent="0.25">
      <c r="A31" s="14"/>
      <c r="B31" s="14"/>
      <c r="C31" s="25"/>
      <c r="D31" s="14"/>
      <c r="E31" s="14"/>
      <c r="F31" s="14"/>
      <c r="G31" s="14"/>
      <c r="H31" s="14"/>
      <c r="I31" s="14"/>
      <c r="J31" s="14"/>
      <c r="K31" s="14"/>
      <c r="L31" s="14"/>
      <c r="M31" s="14"/>
      <c r="N31" s="20"/>
      <c r="O31" s="20"/>
      <c r="P31" s="20"/>
      <c r="Q31" s="20"/>
      <c r="R31" s="20"/>
      <c r="S31" s="20"/>
      <c r="T31" s="20"/>
      <c r="U31" s="20"/>
    </row>
    <row r="32" spans="1:60"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A82" s="14"/>
      <c r="B82" s="14"/>
      <c r="C82" s="25"/>
      <c r="D82" s="14"/>
      <c r="E82" s="14"/>
      <c r="F82" s="14"/>
      <c r="G82" s="14"/>
      <c r="H82" s="14"/>
      <c r="I82" s="14"/>
      <c r="J82" s="14"/>
      <c r="K82" s="14"/>
      <c r="L82" s="14"/>
      <c r="M82" s="14"/>
      <c r="N82" s="20"/>
      <c r="O82" s="20"/>
      <c r="P82" s="20"/>
      <c r="Q82" s="20"/>
      <c r="R82" s="20"/>
      <c r="S82" s="20"/>
      <c r="T82" s="20"/>
      <c r="U82" s="20"/>
    </row>
    <row r="83" spans="1:21" x14ac:dyDescent="0.25">
      <c r="A83" s="14"/>
      <c r="B83" s="14"/>
      <c r="C83" s="25"/>
      <c r="D83" s="14"/>
      <c r="E83" s="14"/>
      <c r="F83" s="14"/>
      <c r="G83" s="14"/>
      <c r="H83" s="14"/>
      <c r="I83" s="14"/>
      <c r="J83" s="14"/>
      <c r="K83" s="14"/>
      <c r="L83" s="14"/>
      <c r="M83" s="14"/>
      <c r="N83" s="20"/>
      <c r="O83" s="20"/>
      <c r="P83" s="20"/>
      <c r="Q83" s="20"/>
      <c r="R83" s="20"/>
      <c r="S83" s="20"/>
      <c r="T83" s="20"/>
      <c r="U83" s="20"/>
    </row>
    <row r="84" spans="1:21" x14ac:dyDescent="0.25">
      <c r="A84" s="14"/>
      <c r="B84" s="14"/>
      <c r="C84" s="25"/>
      <c r="D84" s="14"/>
      <c r="E84" s="14"/>
      <c r="F84" s="14"/>
      <c r="G84" s="14"/>
      <c r="H84" s="14"/>
      <c r="I84" s="14"/>
      <c r="J84" s="14"/>
      <c r="K84" s="14"/>
      <c r="L84" s="14"/>
      <c r="M84" s="14"/>
      <c r="N84" s="20"/>
      <c r="O84" s="20"/>
      <c r="P84" s="20"/>
      <c r="Q84" s="20"/>
      <c r="R84" s="20"/>
      <c r="S84" s="20"/>
      <c r="T84" s="20"/>
      <c r="U84" s="20"/>
    </row>
    <row r="85" spans="1:21" x14ac:dyDescent="0.25">
      <c r="A85" s="14"/>
      <c r="B85" s="14"/>
      <c r="C85" s="25"/>
      <c r="D85" s="14"/>
      <c r="E85" s="14"/>
      <c r="F85" s="14"/>
      <c r="G85" s="14"/>
      <c r="H85" s="14"/>
      <c r="I85" s="14"/>
      <c r="J85" s="14"/>
      <c r="K85" s="14"/>
      <c r="L85" s="14"/>
      <c r="M85" s="14"/>
      <c r="N85" s="20"/>
      <c r="O85" s="20"/>
      <c r="P85" s="20"/>
      <c r="Q85" s="20"/>
      <c r="R85" s="20"/>
      <c r="S85" s="20"/>
      <c r="T85" s="20"/>
      <c r="U85" s="20"/>
    </row>
    <row r="86" spans="1:21" x14ac:dyDescent="0.25">
      <c r="A86" s="14"/>
      <c r="B86" s="14"/>
      <c r="C86" s="25"/>
      <c r="D86" s="14"/>
      <c r="E86" s="14"/>
      <c r="F86" s="14"/>
      <c r="G86" s="14"/>
      <c r="H86" s="14"/>
      <c r="I86" s="14"/>
      <c r="J86" s="14"/>
      <c r="K86" s="14"/>
      <c r="L86" s="14"/>
      <c r="M86" s="14"/>
      <c r="N86" s="20"/>
      <c r="O86" s="20"/>
      <c r="P86" s="20"/>
      <c r="Q86" s="20"/>
      <c r="R86" s="20"/>
      <c r="S86" s="20"/>
      <c r="T86" s="20"/>
      <c r="U86" s="20"/>
    </row>
    <row r="87" spans="1:21" x14ac:dyDescent="0.25">
      <c r="A87" s="14"/>
      <c r="B87" s="14"/>
      <c r="C87" s="25"/>
      <c r="D87" s="14"/>
      <c r="E87" s="14"/>
      <c r="F87" s="14"/>
      <c r="G87" s="14"/>
      <c r="H87" s="14"/>
      <c r="I87" s="14"/>
      <c r="J87" s="14"/>
      <c r="K87" s="14"/>
      <c r="L87" s="14"/>
      <c r="M87" s="14"/>
      <c r="N87" s="20"/>
      <c r="O87" s="20"/>
      <c r="P87" s="20"/>
      <c r="Q87" s="20"/>
      <c r="R87" s="20"/>
      <c r="S87" s="20"/>
      <c r="T87" s="20"/>
      <c r="U87" s="20"/>
    </row>
    <row r="88" spans="1:21" x14ac:dyDescent="0.25">
      <c r="A88" s="14"/>
      <c r="B88" s="14"/>
      <c r="C88" s="25"/>
      <c r="D88" s="14"/>
      <c r="E88" s="14"/>
      <c r="F88" s="14"/>
      <c r="G88" s="14"/>
      <c r="H88" s="14"/>
      <c r="I88" s="14"/>
      <c r="J88" s="14"/>
      <c r="K88" s="14"/>
      <c r="L88" s="14"/>
      <c r="M88" s="14"/>
      <c r="N88" s="20"/>
      <c r="O88" s="20"/>
      <c r="P88" s="20"/>
      <c r="Q88" s="20"/>
      <c r="R88" s="20"/>
      <c r="S88" s="20"/>
      <c r="T88" s="20"/>
      <c r="U88" s="20"/>
    </row>
    <row r="89" spans="1:21" x14ac:dyDescent="0.25">
      <c r="A89" s="14"/>
      <c r="B89" s="14"/>
      <c r="C89" s="25"/>
      <c r="D89" s="14"/>
      <c r="E89" s="14"/>
      <c r="F89" s="14"/>
      <c r="G89" s="14"/>
      <c r="H89" s="14"/>
      <c r="I89" s="14"/>
      <c r="J89" s="14"/>
      <c r="K89" s="14"/>
      <c r="L89" s="14"/>
      <c r="M89" s="14"/>
      <c r="N89" s="20"/>
      <c r="O89" s="20"/>
      <c r="P89" s="20"/>
      <c r="Q89" s="20"/>
      <c r="R89" s="20"/>
      <c r="S89" s="20"/>
      <c r="T89" s="20"/>
      <c r="U89" s="20"/>
    </row>
    <row r="90" spans="1:21" x14ac:dyDescent="0.25">
      <c r="C90" s="25"/>
      <c r="D90" s="14"/>
      <c r="E90" s="14"/>
      <c r="F90" s="14"/>
      <c r="G90" s="14"/>
      <c r="H90" s="14"/>
      <c r="I90" s="14"/>
      <c r="J90" s="14"/>
      <c r="K90" s="14"/>
      <c r="L90" s="14"/>
      <c r="M90" s="14"/>
      <c r="N90" s="20"/>
    </row>
    <row r="91" spans="1:21" x14ac:dyDescent="0.25">
      <c r="C91" s="25"/>
      <c r="D91" s="14"/>
      <c r="E91" s="14"/>
      <c r="F91" s="14"/>
      <c r="G91" s="14"/>
      <c r="H91" s="14"/>
      <c r="I91" s="14"/>
      <c r="J91" s="14"/>
      <c r="K91" s="14"/>
      <c r="L91" s="14"/>
      <c r="M91" s="14"/>
      <c r="N91" s="20"/>
    </row>
    <row r="92" spans="1:21" x14ac:dyDescent="0.25">
      <c r="C92" s="25"/>
      <c r="D92" s="14"/>
      <c r="E92" s="14"/>
      <c r="F92" s="14"/>
      <c r="G92" s="14"/>
      <c r="H92" s="14"/>
      <c r="I92" s="14"/>
      <c r="J92" s="14"/>
      <c r="K92" s="14"/>
      <c r="L92" s="14"/>
      <c r="M92" s="14"/>
      <c r="N92" s="20"/>
    </row>
    <row r="93" spans="1:21" x14ac:dyDescent="0.25">
      <c r="C93" s="25"/>
      <c r="D93" s="14"/>
      <c r="E93" s="14"/>
      <c r="F93" s="14"/>
      <c r="G93" s="14"/>
      <c r="H93" s="14"/>
      <c r="I93" s="14"/>
      <c r="J93" s="14"/>
      <c r="K93" s="14"/>
      <c r="L93" s="14"/>
      <c r="M93" s="14"/>
      <c r="N93" s="20"/>
    </row>
  </sheetData>
  <mergeCells count="50">
    <mergeCell ref="A8:A11"/>
    <mergeCell ref="A12:A17"/>
    <mergeCell ref="B8:B11"/>
    <mergeCell ref="T8:T11"/>
    <mergeCell ref="B16:B17"/>
    <mergeCell ref="T16:T17"/>
    <mergeCell ref="B12:B15"/>
    <mergeCell ref="A20:S20"/>
    <mergeCell ref="V18:V19"/>
    <mergeCell ref="U18:U19"/>
    <mergeCell ref="C18:C19"/>
    <mergeCell ref="D18:D19"/>
    <mergeCell ref="A18:A19"/>
    <mergeCell ref="B18:B19"/>
    <mergeCell ref="T18:T19"/>
    <mergeCell ref="V12:V13"/>
    <mergeCell ref="V14:V15"/>
    <mergeCell ref="D12:D13"/>
    <mergeCell ref="C14:C15"/>
    <mergeCell ref="U10:U11"/>
    <mergeCell ref="U12:U13"/>
    <mergeCell ref="U14:U15"/>
    <mergeCell ref="V8:V9"/>
    <mergeCell ref="C10:C11"/>
    <mergeCell ref="D10:D11"/>
    <mergeCell ref="V16:V17"/>
    <mergeCell ref="C12:C13"/>
    <mergeCell ref="U8:U9"/>
    <mergeCell ref="U16:U17"/>
    <mergeCell ref="E10:E11"/>
    <mergeCell ref="C8:C9"/>
    <mergeCell ref="D8:D9"/>
    <mergeCell ref="E8:E9"/>
    <mergeCell ref="T12:T15"/>
    <mergeCell ref="V10:V11"/>
    <mergeCell ref="C16:C17"/>
    <mergeCell ref="D16:D17"/>
    <mergeCell ref="D14:D15"/>
    <mergeCell ref="T6:U6"/>
    <mergeCell ref="A1:B4"/>
    <mergeCell ref="C1:V1"/>
    <mergeCell ref="C2:V2"/>
    <mergeCell ref="D3:V3"/>
    <mergeCell ref="D4:V4"/>
    <mergeCell ref="V6:V7"/>
    <mergeCell ref="C6:C7"/>
    <mergeCell ref="D6:E6"/>
    <mergeCell ref="F6:S6"/>
    <mergeCell ref="A6:A7"/>
    <mergeCell ref="B6:B7"/>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00"/>
  <sheetViews>
    <sheetView zoomScale="73" zoomScaleNormal="73" workbookViewId="0">
      <selection activeCell="A27" sqref="A27"/>
    </sheetView>
  </sheetViews>
  <sheetFormatPr baseColWidth="10" defaultRowHeight="15" x14ac:dyDescent="0.25"/>
  <cols>
    <col min="2" max="2" width="34.5703125" customWidth="1"/>
    <col min="3" max="3" width="22.7109375" customWidth="1"/>
    <col min="4" max="4" width="16.28515625" customWidth="1"/>
    <col min="5" max="5" width="22.7109375" customWidth="1"/>
    <col min="6" max="6" width="20.28515625" bestFit="1" customWidth="1"/>
    <col min="7" max="7" width="20.28515625" style="64" hidden="1" customWidth="1"/>
    <col min="8" max="9" width="18.7109375" hidden="1" customWidth="1"/>
    <col min="10" max="10" width="18.7109375" customWidth="1"/>
    <col min="11" max="11" width="18.7109375" hidden="1" customWidth="1"/>
    <col min="12" max="12" width="18.7109375" style="63" hidden="1" customWidth="1"/>
    <col min="13" max="13" width="18.7109375" hidden="1" customWidth="1"/>
    <col min="14" max="14" width="15.85546875" customWidth="1"/>
    <col min="15" max="15" width="12.5703125" customWidth="1"/>
    <col min="16" max="16" width="15.5703125" customWidth="1"/>
    <col min="17" max="17" width="16.42578125" customWidth="1"/>
    <col min="18" max="18" width="16.71093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62" customWidth="1"/>
    <col min="28" max="28" width="16" style="62" customWidth="1"/>
    <col min="29" max="29" width="3.140625" style="62" customWidth="1"/>
    <col min="30" max="30" width="14" style="62" customWidth="1"/>
    <col min="31" max="31" width="2.5703125" style="62" customWidth="1"/>
    <col min="32" max="32" width="23.42578125" style="62" customWidth="1"/>
    <col min="33" max="34" width="2.5703125" style="62" customWidth="1"/>
    <col min="35" max="35" width="13.28515625" style="62" customWidth="1"/>
    <col min="36" max="36" width="4" style="61" customWidth="1"/>
    <col min="37" max="37" width="15" style="61" customWidth="1"/>
  </cols>
  <sheetData>
    <row r="1" spans="1:37" x14ac:dyDescent="0.25">
      <c r="A1" s="340"/>
      <c r="B1" s="341"/>
      <c r="C1" s="341"/>
      <c r="D1" s="341"/>
      <c r="E1" s="346" t="s">
        <v>0</v>
      </c>
      <c r="F1" s="346"/>
      <c r="G1" s="346"/>
      <c r="H1" s="346"/>
      <c r="I1" s="346"/>
      <c r="J1" s="346"/>
      <c r="K1" s="346"/>
      <c r="L1" s="346"/>
      <c r="M1" s="346"/>
      <c r="N1" s="346"/>
      <c r="O1" s="346"/>
      <c r="P1" s="346"/>
      <c r="Q1" s="346"/>
      <c r="R1" s="346"/>
      <c r="S1" s="346"/>
      <c r="T1" s="346"/>
      <c r="U1" s="346"/>
      <c r="V1" s="346"/>
      <c r="W1" s="346"/>
      <c r="X1" s="346"/>
      <c r="Y1" s="347"/>
    </row>
    <row r="2" spans="1:37" x14ac:dyDescent="0.25">
      <c r="A2" s="342"/>
      <c r="B2" s="343"/>
      <c r="C2" s="343"/>
      <c r="D2" s="343"/>
      <c r="E2" s="348" t="s">
        <v>115</v>
      </c>
      <c r="F2" s="348"/>
      <c r="G2" s="348"/>
      <c r="H2" s="348"/>
      <c r="I2" s="348"/>
      <c r="J2" s="348"/>
      <c r="K2" s="348"/>
      <c r="L2" s="348"/>
      <c r="M2" s="348"/>
      <c r="N2" s="348"/>
      <c r="O2" s="348"/>
      <c r="P2" s="348"/>
      <c r="Q2" s="348"/>
      <c r="R2" s="348"/>
      <c r="S2" s="348"/>
      <c r="T2" s="348"/>
      <c r="U2" s="348"/>
      <c r="V2" s="348"/>
      <c r="W2" s="348"/>
      <c r="X2" s="348"/>
      <c r="Y2" s="349"/>
    </row>
    <row r="3" spans="1:37" x14ac:dyDescent="0.25">
      <c r="A3" s="342"/>
      <c r="B3" s="343"/>
      <c r="C3" s="343"/>
      <c r="D3" s="343"/>
      <c r="E3" s="350" t="s">
        <v>34</v>
      </c>
      <c r="F3" s="350"/>
      <c r="G3" s="348" t="s">
        <v>154</v>
      </c>
      <c r="H3" s="348"/>
      <c r="I3" s="348"/>
      <c r="J3" s="348"/>
      <c r="K3" s="348"/>
      <c r="L3" s="348"/>
      <c r="M3" s="348"/>
      <c r="N3" s="348"/>
      <c r="O3" s="348"/>
      <c r="P3" s="348"/>
      <c r="Q3" s="348"/>
      <c r="R3" s="350"/>
      <c r="S3" s="350"/>
      <c r="T3" s="350"/>
      <c r="U3" s="350"/>
      <c r="V3" s="350"/>
      <c r="W3" s="350"/>
      <c r="X3" s="350"/>
      <c r="Y3" s="351"/>
      <c r="Z3" s="62"/>
      <c r="AC3" s="61"/>
      <c r="AD3" s="61"/>
      <c r="AE3"/>
      <c r="AF3"/>
      <c r="AG3"/>
      <c r="AH3"/>
      <c r="AI3"/>
      <c r="AJ3"/>
      <c r="AK3"/>
    </row>
    <row r="4" spans="1:37" ht="15.75" thickBot="1" x14ac:dyDescent="0.3">
      <c r="A4" s="344"/>
      <c r="B4" s="345"/>
      <c r="C4" s="345"/>
      <c r="D4" s="345"/>
      <c r="E4" s="352" t="s">
        <v>35</v>
      </c>
      <c r="F4" s="352"/>
      <c r="G4" s="353">
        <v>2018</v>
      </c>
      <c r="H4" s="353"/>
      <c r="I4" s="353"/>
      <c r="J4" s="353"/>
      <c r="K4" s="353"/>
      <c r="L4" s="353"/>
      <c r="M4" s="353"/>
      <c r="N4" s="353"/>
      <c r="O4" s="353"/>
      <c r="P4" s="353"/>
      <c r="Q4" s="353"/>
      <c r="R4" s="352"/>
      <c r="S4" s="352"/>
      <c r="T4" s="352"/>
      <c r="U4" s="352"/>
      <c r="V4" s="352"/>
      <c r="W4" s="352"/>
      <c r="X4" s="352"/>
      <c r="Y4" s="354"/>
      <c r="Z4" s="62"/>
      <c r="AC4" s="61"/>
      <c r="AD4" s="61"/>
      <c r="AE4"/>
      <c r="AF4"/>
      <c r="AG4"/>
      <c r="AH4"/>
      <c r="AI4"/>
      <c r="AJ4"/>
      <c r="AK4"/>
    </row>
    <row r="5" spans="1:37" ht="26.25" customHeight="1" x14ac:dyDescent="0.25">
      <c r="A5" s="355" t="s">
        <v>42</v>
      </c>
      <c r="B5" s="333" t="s">
        <v>43</v>
      </c>
      <c r="C5" s="333" t="s">
        <v>114</v>
      </c>
      <c r="D5" s="333" t="s">
        <v>44</v>
      </c>
      <c r="E5" s="333" t="s">
        <v>45</v>
      </c>
      <c r="F5" s="338" t="s">
        <v>113</v>
      </c>
      <c r="G5" s="339"/>
      <c r="H5" s="339"/>
      <c r="I5" s="339"/>
      <c r="J5" s="333" t="s">
        <v>179</v>
      </c>
      <c r="K5" s="333"/>
      <c r="L5" s="333"/>
      <c r="M5" s="333"/>
      <c r="N5" s="333" t="s">
        <v>46</v>
      </c>
      <c r="O5" s="333"/>
      <c r="P5" s="333"/>
      <c r="Q5" s="333"/>
      <c r="R5" s="333"/>
      <c r="S5" s="333" t="s">
        <v>52</v>
      </c>
      <c r="T5" s="333"/>
      <c r="U5" s="333"/>
      <c r="V5" s="333"/>
      <c r="W5" s="333"/>
      <c r="X5" s="333"/>
      <c r="Y5" s="334"/>
      <c r="Z5" s="62"/>
      <c r="AE5" s="61"/>
      <c r="AF5" s="61"/>
      <c r="AG5"/>
      <c r="AH5"/>
      <c r="AI5"/>
      <c r="AJ5"/>
      <c r="AK5"/>
    </row>
    <row r="6" spans="1:37" ht="27.75" customHeight="1" x14ac:dyDescent="0.25">
      <c r="A6" s="367" t="s">
        <v>36</v>
      </c>
      <c r="B6" s="368"/>
      <c r="C6" s="368"/>
      <c r="D6" s="368"/>
      <c r="E6" s="368"/>
      <c r="F6" s="369" t="s">
        <v>112</v>
      </c>
      <c r="G6" s="369" t="s">
        <v>111</v>
      </c>
      <c r="H6" s="369" t="s">
        <v>110</v>
      </c>
      <c r="I6" s="369" t="s">
        <v>109</v>
      </c>
      <c r="J6" s="369" t="s">
        <v>112</v>
      </c>
      <c r="K6" s="369" t="s">
        <v>111</v>
      </c>
      <c r="L6" s="369" t="s">
        <v>110</v>
      </c>
      <c r="M6" s="369" t="s">
        <v>109</v>
      </c>
      <c r="N6" s="369" t="s">
        <v>47</v>
      </c>
      <c r="O6" s="369" t="s">
        <v>48</v>
      </c>
      <c r="P6" s="369" t="s">
        <v>49</v>
      </c>
      <c r="Q6" s="369" t="s">
        <v>50</v>
      </c>
      <c r="R6" s="369" t="s">
        <v>51</v>
      </c>
      <c r="S6" s="369" t="s">
        <v>53</v>
      </c>
      <c r="T6" s="369" t="s">
        <v>54</v>
      </c>
      <c r="U6" s="369" t="s">
        <v>108</v>
      </c>
      <c r="V6" s="369" t="s">
        <v>55</v>
      </c>
      <c r="W6" s="369" t="s">
        <v>56</v>
      </c>
      <c r="X6" s="370" t="s">
        <v>57</v>
      </c>
      <c r="Y6" s="371" t="s">
        <v>58</v>
      </c>
      <c r="Z6" s="62"/>
      <c r="AE6" s="61"/>
      <c r="AF6" s="61"/>
      <c r="AG6"/>
      <c r="AH6"/>
      <c r="AI6"/>
      <c r="AJ6"/>
      <c r="AK6"/>
    </row>
    <row r="7" spans="1:37" ht="24" customHeight="1" x14ac:dyDescent="0.25">
      <c r="A7" s="335">
        <v>1</v>
      </c>
      <c r="B7" s="372" t="s">
        <v>151</v>
      </c>
      <c r="C7" s="373" t="s">
        <v>155</v>
      </c>
      <c r="D7" s="75" t="s">
        <v>37</v>
      </c>
      <c r="E7" s="160">
        <f>+[3]INVERSIÓN!H9</f>
        <v>0.3</v>
      </c>
      <c r="F7" s="374">
        <v>0.1</v>
      </c>
      <c r="G7" s="374">
        <f>+[3]INVERSIÓN!O9</f>
        <v>0.08</v>
      </c>
      <c r="H7" s="374"/>
      <c r="I7" s="374"/>
      <c r="J7" s="374">
        <f>+[3]INVERSIÓN!AK9</f>
        <v>2.5000000000000001E-2</v>
      </c>
      <c r="K7" s="375" t="e">
        <f>+[3]INVERSIÓN!AL9</f>
        <v>#REF!</v>
      </c>
      <c r="L7" s="375" t="e">
        <f>+[3]INVERSIÓN!AM9</f>
        <v>#REF!</v>
      </c>
      <c r="M7" s="375" t="e">
        <f>+[3]INVERSIÓN!AN9</f>
        <v>#REF!</v>
      </c>
      <c r="N7" s="335" t="s">
        <v>107</v>
      </c>
      <c r="O7" s="336" t="s">
        <v>150</v>
      </c>
      <c r="P7" s="336" t="s">
        <v>150</v>
      </c>
      <c r="Q7" s="336" t="s">
        <v>150</v>
      </c>
      <c r="R7" s="336" t="s">
        <v>156</v>
      </c>
      <c r="S7" s="376">
        <v>3861626</v>
      </c>
      <c r="T7" s="376">
        <v>4118375</v>
      </c>
      <c r="U7" s="377" t="s">
        <v>190</v>
      </c>
      <c r="V7" s="337" t="s">
        <v>157</v>
      </c>
      <c r="W7" s="337" t="s">
        <v>157</v>
      </c>
      <c r="X7" s="337" t="s">
        <v>158</v>
      </c>
      <c r="Y7" s="378">
        <v>7980001</v>
      </c>
      <c r="AA7"/>
      <c r="AB7"/>
      <c r="AC7"/>
      <c r="AD7"/>
      <c r="AE7"/>
      <c r="AF7"/>
      <c r="AG7"/>
      <c r="AH7"/>
      <c r="AI7"/>
      <c r="AJ7"/>
      <c r="AK7"/>
    </row>
    <row r="8" spans="1:37" ht="24" customHeight="1" x14ac:dyDescent="0.25">
      <c r="A8" s="335"/>
      <c r="B8" s="372"/>
      <c r="C8" s="373"/>
      <c r="D8" s="74" t="s">
        <v>38</v>
      </c>
      <c r="E8" s="160">
        <f>+[3]INVERSIÓN!H10</f>
        <v>6016450881</v>
      </c>
      <c r="F8" s="379">
        <v>1294863000</v>
      </c>
      <c r="G8" s="379">
        <f>+[3]INVERSIÓN!O10</f>
        <v>1425771668</v>
      </c>
      <c r="H8" s="379"/>
      <c r="I8" s="379"/>
      <c r="J8" s="379">
        <f>+[3]INVERSIÓN!AK10</f>
        <v>611152000</v>
      </c>
      <c r="K8" s="380" t="e">
        <f>+[3]INVERSIÓN!AL10</f>
        <v>#REF!</v>
      </c>
      <c r="L8" s="380" t="e">
        <f>+[3]INVERSIÓN!AM10</f>
        <v>#REF!</v>
      </c>
      <c r="M8" s="380" t="e">
        <f>+[3]INVERSIÓN!AN10</f>
        <v>#REF!</v>
      </c>
      <c r="N8" s="335"/>
      <c r="O8" s="336"/>
      <c r="P8" s="336"/>
      <c r="Q8" s="336"/>
      <c r="R8" s="336"/>
      <c r="S8" s="376"/>
      <c r="T8" s="376"/>
      <c r="U8" s="377"/>
      <c r="V8" s="337"/>
      <c r="W8" s="337"/>
      <c r="X8" s="337"/>
      <c r="Y8" s="381"/>
      <c r="AA8"/>
      <c r="AB8"/>
      <c r="AC8"/>
      <c r="AD8"/>
      <c r="AE8"/>
      <c r="AF8"/>
      <c r="AG8"/>
      <c r="AH8"/>
      <c r="AI8"/>
      <c r="AJ8"/>
      <c r="AK8"/>
    </row>
    <row r="9" spans="1:37" ht="24" customHeight="1" x14ac:dyDescent="0.25">
      <c r="A9" s="335"/>
      <c r="B9" s="372"/>
      <c r="C9" s="373"/>
      <c r="D9" s="74" t="s">
        <v>39</v>
      </c>
      <c r="E9" s="160" t="e">
        <f>+[3]INVERSIÓN!H11</f>
        <v>#REF!</v>
      </c>
      <c r="F9" s="379">
        <v>0</v>
      </c>
      <c r="G9" s="382">
        <f>+[2]INVERSIÓN!M11</f>
        <v>0</v>
      </c>
      <c r="H9" s="382"/>
      <c r="I9" s="382"/>
      <c r="J9" s="382" t="e">
        <f>+[3]INVERSIÓN!AK11</f>
        <v>#REF!</v>
      </c>
      <c r="K9" s="101" t="e">
        <f>+[3]INVERSIÓN!AL11</f>
        <v>#REF!</v>
      </c>
      <c r="L9" s="101" t="e">
        <f>+[3]INVERSIÓN!AM11</f>
        <v>#REF!</v>
      </c>
      <c r="M9" s="101" t="e">
        <f>+[3]INVERSIÓN!AN11</f>
        <v>#REF!</v>
      </c>
      <c r="N9" s="335"/>
      <c r="O9" s="336"/>
      <c r="P9" s="336"/>
      <c r="Q9" s="336"/>
      <c r="R9" s="336"/>
      <c r="S9" s="376"/>
      <c r="T9" s="376"/>
      <c r="U9" s="377"/>
      <c r="V9" s="337"/>
      <c r="W9" s="337"/>
      <c r="X9" s="337"/>
      <c r="Y9" s="381"/>
      <c r="AA9"/>
      <c r="AB9"/>
      <c r="AC9"/>
      <c r="AD9"/>
      <c r="AE9"/>
      <c r="AF9"/>
      <c r="AG9"/>
      <c r="AH9"/>
      <c r="AI9"/>
      <c r="AJ9"/>
      <c r="AK9"/>
    </row>
    <row r="10" spans="1:37" ht="24" customHeight="1" x14ac:dyDescent="0.25">
      <c r="A10" s="335"/>
      <c r="B10" s="372"/>
      <c r="C10" s="373"/>
      <c r="D10" s="73" t="s">
        <v>40</v>
      </c>
      <c r="E10" s="160" t="e">
        <f>+[3]INVERSIÓN!H12</f>
        <v>#REF!</v>
      </c>
      <c r="F10" s="383">
        <v>646151292</v>
      </c>
      <c r="G10" s="383">
        <f>+[3]INVERSIÓN!O12</f>
        <v>625903419</v>
      </c>
      <c r="H10" s="383"/>
      <c r="I10" s="383"/>
      <c r="J10" s="383">
        <f>+[3]INVERSIÓN!AK12</f>
        <v>189411082</v>
      </c>
      <c r="K10" s="384" t="e">
        <f>+[3]INVERSIÓN!AL12</f>
        <v>#REF!</v>
      </c>
      <c r="L10" s="384" t="e">
        <f>+[3]INVERSIÓN!AM12</f>
        <v>#REF!</v>
      </c>
      <c r="M10" s="384" t="e">
        <f>+[3]INVERSIÓN!AN12</f>
        <v>#REF!</v>
      </c>
      <c r="N10" s="335"/>
      <c r="O10" s="336"/>
      <c r="P10" s="336"/>
      <c r="Q10" s="336"/>
      <c r="R10" s="336"/>
      <c r="S10" s="376"/>
      <c r="T10" s="376"/>
      <c r="U10" s="377"/>
      <c r="V10" s="337"/>
      <c r="W10" s="337"/>
      <c r="X10" s="337"/>
      <c r="Y10" s="381"/>
      <c r="AA10"/>
      <c r="AB10"/>
      <c r="AC10"/>
      <c r="AD10"/>
      <c r="AE10"/>
      <c r="AF10"/>
      <c r="AG10"/>
      <c r="AH10"/>
      <c r="AI10"/>
      <c r="AJ10"/>
      <c r="AK10"/>
    </row>
    <row r="11" spans="1:37" ht="24" customHeight="1" x14ac:dyDescent="0.25">
      <c r="A11" s="335">
        <v>2</v>
      </c>
      <c r="B11" s="372" t="s">
        <v>145</v>
      </c>
      <c r="C11" s="373" t="s">
        <v>155</v>
      </c>
      <c r="D11" s="75" t="s">
        <v>37</v>
      </c>
      <c r="E11" s="375">
        <f>+[3]INVERSIÓN!H15</f>
        <v>0.5</v>
      </c>
      <c r="F11" s="374">
        <v>0.28000000000000003</v>
      </c>
      <c r="G11" s="379">
        <f>+[3]INVERSIÓN!O15</f>
        <v>0.14000000000000001</v>
      </c>
      <c r="H11" s="379"/>
      <c r="I11" s="379"/>
      <c r="J11" s="385">
        <f>+[3]INVERSIÓN!AK15</f>
        <v>8.4000000000000005E-2</v>
      </c>
      <c r="K11" s="386" t="e">
        <f>+[3]INVERSIÓN!AL15</f>
        <v>#REF!</v>
      </c>
      <c r="L11" s="386" t="e">
        <f>+[3]INVERSIÓN!AM15</f>
        <v>#REF!</v>
      </c>
      <c r="M11" s="386" t="e">
        <f>+[3]INVERSIÓN!AN15</f>
        <v>#REF!</v>
      </c>
      <c r="N11" s="335" t="s">
        <v>107</v>
      </c>
      <c r="O11" s="336" t="s">
        <v>150</v>
      </c>
      <c r="P11" s="336" t="s">
        <v>150</v>
      </c>
      <c r="Q11" s="336" t="s">
        <v>150</v>
      </c>
      <c r="R11" s="336" t="s">
        <v>156</v>
      </c>
      <c r="S11" s="376">
        <v>3861626</v>
      </c>
      <c r="T11" s="376">
        <v>4118375</v>
      </c>
      <c r="U11" s="377" t="s">
        <v>190</v>
      </c>
      <c r="V11" s="337" t="s">
        <v>157</v>
      </c>
      <c r="W11" s="337" t="s">
        <v>157</v>
      </c>
      <c r="X11" s="337" t="s">
        <v>158</v>
      </c>
      <c r="Y11" s="378">
        <v>7980001</v>
      </c>
      <c r="AA11"/>
      <c r="AB11"/>
      <c r="AC11"/>
      <c r="AD11"/>
      <c r="AE11"/>
      <c r="AF11"/>
      <c r="AG11"/>
      <c r="AH11"/>
      <c r="AI11"/>
      <c r="AJ11"/>
      <c r="AK11"/>
    </row>
    <row r="12" spans="1:37" ht="24" customHeight="1" x14ac:dyDescent="0.25">
      <c r="A12" s="335"/>
      <c r="B12" s="372"/>
      <c r="C12" s="373"/>
      <c r="D12" s="74" t="s">
        <v>38</v>
      </c>
      <c r="E12" s="144">
        <f>+[3]INVERSIÓN!H16</f>
        <v>4260737121</v>
      </c>
      <c r="F12" s="379">
        <v>899618000</v>
      </c>
      <c r="G12" s="379">
        <f>+[3]INVERSIÓN!O16</f>
        <v>296592000</v>
      </c>
      <c r="H12" s="379"/>
      <c r="I12" s="379"/>
      <c r="J12" s="379">
        <f>+[3]INVERSIÓN!AK16</f>
        <v>197188032</v>
      </c>
      <c r="K12" s="380" t="e">
        <f>+[3]INVERSIÓN!AL16</f>
        <v>#REF!</v>
      </c>
      <c r="L12" s="380" t="e">
        <f>+[3]INVERSIÓN!AM16</f>
        <v>#REF!</v>
      </c>
      <c r="M12" s="380" t="e">
        <f>+[3]INVERSIÓN!AN16</f>
        <v>#REF!</v>
      </c>
      <c r="N12" s="335"/>
      <c r="O12" s="336"/>
      <c r="P12" s="336"/>
      <c r="Q12" s="336"/>
      <c r="R12" s="336"/>
      <c r="S12" s="376"/>
      <c r="T12" s="376"/>
      <c r="U12" s="377"/>
      <c r="V12" s="337"/>
      <c r="W12" s="337"/>
      <c r="X12" s="337"/>
      <c r="Y12" s="381"/>
      <c r="AA12"/>
      <c r="AB12"/>
      <c r="AC12"/>
      <c r="AD12"/>
      <c r="AE12"/>
      <c r="AF12"/>
      <c r="AG12"/>
      <c r="AH12"/>
      <c r="AI12"/>
      <c r="AJ12"/>
      <c r="AK12"/>
    </row>
    <row r="13" spans="1:37" ht="24" customHeight="1" x14ac:dyDescent="0.25">
      <c r="A13" s="335"/>
      <c r="B13" s="372"/>
      <c r="C13" s="373"/>
      <c r="D13" s="74" t="s">
        <v>39</v>
      </c>
      <c r="E13" s="160" t="e">
        <f>+[3]INVERSIÓN!H17</f>
        <v>#REF!</v>
      </c>
      <c r="F13" s="379">
        <v>0</v>
      </c>
      <c r="G13" s="379">
        <f>+[3]INVERSIÓN!O17</f>
        <v>0</v>
      </c>
      <c r="H13" s="379"/>
      <c r="I13" s="379"/>
      <c r="J13" s="379" t="e">
        <f>+[3]INVERSIÓN!AK17</f>
        <v>#REF!</v>
      </c>
      <c r="K13" s="387" t="e">
        <f>+[3]INVERSIÓN!AL17</f>
        <v>#REF!</v>
      </c>
      <c r="L13" s="387" t="e">
        <f>+[3]INVERSIÓN!AM17</f>
        <v>#REF!</v>
      </c>
      <c r="M13" s="387" t="e">
        <f>+[3]INVERSIÓN!AN17</f>
        <v>#REF!</v>
      </c>
      <c r="N13" s="335"/>
      <c r="O13" s="336"/>
      <c r="P13" s="336"/>
      <c r="Q13" s="336"/>
      <c r="R13" s="336"/>
      <c r="S13" s="376"/>
      <c r="T13" s="376"/>
      <c r="U13" s="377"/>
      <c r="V13" s="337"/>
      <c r="W13" s="337"/>
      <c r="X13" s="337"/>
      <c r="Y13" s="381"/>
      <c r="AA13"/>
      <c r="AB13"/>
      <c r="AC13"/>
      <c r="AD13"/>
      <c r="AE13"/>
      <c r="AF13"/>
      <c r="AG13"/>
      <c r="AH13"/>
      <c r="AI13"/>
      <c r="AJ13"/>
      <c r="AK13"/>
    </row>
    <row r="14" spans="1:37" ht="24" customHeight="1" x14ac:dyDescent="0.25">
      <c r="A14" s="335"/>
      <c r="B14" s="372"/>
      <c r="C14" s="373"/>
      <c r="D14" s="73" t="s">
        <v>40</v>
      </c>
      <c r="E14" s="160" t="e">
        <f>+[3]INVERSIÓN!H18</f>
        <v>#REF!</v>
      </c>
      <c r="F14" s="379">
        <v>192550033</v>
      </c>
      <c r="G14" s="379">
        <f>+[3]INVERSIÓN!O18</f>
        <v>1343085300</v>
      </c>
      <c r="H14" s="379"/>
      <c r="I14" s="379"/>
      <c r="J14" s="379">
        <f>+[3]INVERSIÓN!AK18</f>
        <v>22050033</v>
      </c>
      <c r="K14" s="380" t="e">
        <f>+[3]INVERSIÓN!AL18</f>
        <v>#REF!</v>
      </c>
      <c r="L14" s="380" t="e">
        <f>+[3]INVERSIÓN!AM18</f>
        <v>#REF!</v>
      </c>
      <c r="M14" s="380" t="e">
        <f>+[3]INVERSIÓN!AN18</f>
        <v>#REF!</v>
      </c>
      <c r="N14" s="335"/>
      <c r="O14" s="336"/>
      <c r="P14" s="336"/>
      <c r="Q14" s="336"/>
      <c r="R14" s="336"/>
      <c r="S14" s="376"/>
      <c r="T14" s="376"/>
      <c r="U14" s="377"/>
      <c r="V14" s="337"/>
      <c r="W14" s="337"/>
      <c r="X14" s="337"/>
      <c r="Y14" s="381"/>
      <c r="AA14"/>
      <c r="AB14"/>
      <c r="AC14"/>
      <c r="AD14"/>
      <c r="AE14"/>
      <c r="AF14"/>
      <c r="AG14"/>
      <c r="AH14"/>
      <c r="AI14"/>
      <c r="AJ14"/>
      <c r="AK14"/>
    </row>
    <row r="15" spans="1:37" ht="29.45" customHeight="1" x14ac:dyDescent="0.25">
      <c r="A15" s="335">
        <v>4</v>
      </c>
      <c r="B15" s="372" t="s">
        <v>147</v>
      </c>
      <c r="C15" s="373" t="s">
        <v>155</v>
      </c>
      <c r="D15" s="75" t="s">
        <v>37</v>
      </c>
      <c r="E15" s="375">
        <f>+[3]INVERSIÓN!H21</f>
        <v>1.0000000000000002</v>
      </c>
      <c r="F15" s="374">
        <v>0.28000000000000003</v>
      </c>
      <c r="G15" s="374">
        <f>+[3]INVERSIÓN!N21</f>
        <v>0.32</v>
      </c>
      <c r="H15" s="374"/>
      <c r="I15" s="374"/>
      <c r="J15" s="374">
        <f>+[3]INVERSIÓN!AK21</f>
        <v>5.6000000000000001E-2</v>
      </c>
      <c r="K15" s="375" t="e">
        <f>+[3]INVERSIÓN!AL21</f>
        <v>#REF!</v>
      </c>
      <c r="L15" s="375" t="e">
        <f>+[3]INVERSIÓN!AM21</f>
        <v>#REF!</v>
      </c>
      <c r="M15" s="375" t="e">
        <f>+[3]INVERSIÓN!AN21</f>
        <v>#REF!</v>
      </c>
      <c r="N15" s="335" t="s">
        <v>107</v>
      </c>
      <c r="O15" s="336" t="s">
        <v>150</v>
      </c>
      <c r="P15" s="336" t="s">
        <v>150</v>
      </c>
      <c r="Q15" s="336" t="s">
        <v>150</v>
      </c>
      <c r="R15" s="336" t="s">
        <v>156</v>
      </c>
      <c r="S15" s="376">
        <v>3861626</v>
      </c>
      <c r="T15" s="376">
        <v>4118375</v>
      </c>
      <c r="U15" s="377" t="s">
        <v>190</v>
      </c>
      <c r="V15" s="337" t="s">
        <v>157</v>
      </c>
      <c r="W15" s="337" t="s">
        <v>157</v>
      </c>
      <c r="X15" s="337" t="s">
        <v>158</v>
      </c>
      <c r="Y15" s="378">
        <v>7980001</v>
      </c>
      <c r="AA15"/>
      <c r="AB15"/>
      <c r="AC15"/>
      <c r="AD15"/>
      <c r="AE15"/>
      <c r="AF15"/>
      <c r="AG15"/>
      <c r="AH15"/>
      <c r="AI15"/>
      <c r="AJ15"/>
      <c r="AK15"/>
    </row>
    <row r="16" spans="1:37" ht="29.45" customHeight="1" x14ac:dyDescent="0.25">
      <c r="A16" s="335"/>
      <c r="B16" s="372"/>
      <c r="C16" s="373"/>
      <c r="D16" s="74" t="s">
        <v>38</v>
      </c>
      <c r="E16" s="102">
        <f>+[3]INVERSIÓN!H22</f>
        <v>1071530374</v>
      </c>
      <c r="F16" s="382">
        <v>369713000</v>
      </c>
      <c r="G16" s="382">
        <f>+[3]INVERSIÓN!N22</f>
        <v>551655000</v>
      </c>
      <c r="H16" s="382"/>
      <c r="I16" s="382"/>
      <c r="J16" s="382">
        <f>+[3]INVERSIÓN!AK22</f>
        <v>68101400</v>
      </c>
      <c r="K16" s="160" t="e">
        <f>+[3]INVERSIÓN!AL22</f>
        <v>#REF!</v>
      </c>
      <c r="L16" s="160" t="e">
        <f>+[3]INVERSIÓN!AM22</f>
        <v>#REF!</v>
      </c>
      <c r="M16" s="160" t="e">
        <f>+[3]INVERSIÓN!AN22</f>
        <v>#REF!</v>
      </c>
      <c r="N16" s="335"/>
      <c r="O16" s="336"/>
      <c r="P16" s="336"/>
      <c r="Q16" s="336"/>
      <c r="R16" s="336"/>
      <c r="S16" s="376"/>
      <c r="T16" s="376"/>
      <c r="U16" s="377"/>
      <c r="V16" s="337"/>
      <c r="W16" s="337"/>
      <c r="X16" s="337"/>
      <c r="Y16" s="381"/>
      <c r="AA16"/>
      <c r="AB16"/>
      <c r="AC16"/>
      <c r="AD16"/>
      <c r="AE16"/>
      <c r="AF16"/>
      <c r="AG16"/>
      <c r="AH16"/>
      <c r="AI16"/>
      <c r="AJ16"/>
      <c r="AK16"/>
    </row>
    <row r="17" spans="1:37" ht="29.45" customHeight="1" x14ac:dyDescent="0.25">
      <c r="A17" s="335"/>
      <c r="B17" s="372"/>
      <c r="C17" s="373"/>
      <c r="D17" s="74" t="s">
        <v>39</v>
      </c>
      <c r="E17" s="102" t="e">
        <f>+[3]INVERSIÓN!H23</f>
        <v>#REF!</v>
      </c>
      <c r="F17" s="382">
        <v>0</v>
      </c>
      <c r="G17" s="382">
        <f>+[3]INVERSIÓN!N23</f>
        <v>0</v>
      </c>
      <c r="H17" s="382"/>
      <c r="I17" s="382"/>
      <c r="J17" s="382" t="e">
        <f>+[3]INVERSIÓN!AK23</f>
        <v>#REF!</v>
      </c>
      <c r="K17" s="101" t="e">
        <f>+[3]INVERSIÓN!AL23</f>
        <v>#REF!</v>
      </c>
      <c r="L17" s="101" t="e">
        <f>+[3]INVERSIÓN!AM23</f>
        <v>#REF!</v>
      </c>
      <c r="M17" s="101" t="e">
        <f>+[3]INVERSIÓN!AN23</f>
        <v>#REF!</v>
      </c>
      <c r="N17" s="335"/>
      <c r="O17" s="336"/>
      <c r="P17" s="336"/>
      <c r="Q17" s="336"/>
      <c r="R17" s="336"/>
      <c r="S17" s="376"/>
      <c r="T17" s="376"/>
      <c r="U17" s="377"/>
      <c r="V17" s="337"/>
      <c r="W17" s="337"/>
      <c r="X17" s="337"/>
      <c r="Y17" s="381"/>
      <c r="AA17"/>
      <c r="AB17"/>
      <c r="AC17"/>
      <c r="AD17"/>
      <c r="AE17"/>
      <c r="AF17"/>
      <c r="AG17"/>
      <c r="AH17"/>
      <c r="AI17"/>
      <c r="AJ17"/>
      <c r="AK17"/>
    </row>
    <row r="18" spans="1:37" ht="29.45" customHeight="1" x14ac:dyDescent="0.25">
      <c r="A18" s="335"/>
      <c r="B18" s="372"/>
      <c r="C18" s="373"/>
      <c r="D18" s="73" t="s">
        <v>40</v>
      </c>
      <c r="E18" s="102" t="e">
        <f>+[3]INVERSIÓN!H24</f>
        <v>#REF!</v>
      </c>
      <c r="F18" s="382">
        <v>54359346</v>
      </c>
      <c r="G18" s="382">
        <f>+[3]INVERSIÓN!N24</f>
        <v>0</v>
      </c>
      <c r="H18" s="382"/>
      <c r="I18" s="382"/>
      <c r="J18" s="382">
        <f>+[3]INVERSIÓN!AK24</f>
        <v>7432066</v>
      </c>
      <c r="K18" s="160" t="e">
        <f>+[3]INVERSIÓN!AL24</f>
        <v>#REF!</v>
      </c>
      <c r="L18" s="160" t="e">
        <f>+[3]INVERSIÓN!AM24</f>
        <v>#REF!</v>
      </c>
      <c r="M18" s="160" t="e">
        <f>+[3]INVERSIÓN!AN24</f>
        <v>#REF!</v>
      </c>
      <c r="N18" s="335"/>
      <c r="O18" s="336"/>
      <c r="P18" s="336"/>
      <c r="Q18" s="336"/>
      <c r="R18" s="336"/>
      <c r="S18" s="376"/>
      <c r="T18" s="376"/>
      <c r="U18" s="377"/>
      <c r="V18" s="337"/>
      <c r="W18" s="337"/>
      <c r="X18" s="337"/>
      <c r="Y18" s="381"/>
      <c r="AA18"/>
      <c r="AB18"/>
      <c r="AC18"/>
      <c r="AD18"/>
      <c r="AE18"/>
      <c r="AF18"/>
      <c r="AG18"/>
      <c r="AH18"/>
      <c r="AI18"/>
      <c r="AJ18"/>
      <c r="AK18"/>
    </row>
    <row r="19" spans="1:37" ht="24" customHeight="1" x14ac:dyDescent="0.25">
      <c r="A19" s="335">
        <v>3</v>
      </c>
      <c r="B19" s="372" t="s">
        <v>153</v>
      </c>
      <c r="C19" s="373" t="s">
        <v>155</v>
      </c>
      <c r="D19" s="75" t="s">
        <v>37</v>
      </c>
      <c r="E19" s="388">
        <f>+[3]INVERSIÓN!H27</f>
        <v>0.29899999999999999</v>
      </c>
      <c r="F19" s="389">
        <v>8.7999999999999995E-2</v>
      </c>
      <c r="G19" s="390">
        <f>+[3]INVERSIÓN!O27</f>
        <v>7.0000000000000007E-2</v>
      </c>
      <c r="H19" s="390"/>
      <c r="I19" s="390"/>
      <c r="J19" s="391">
        <f>+[3]INVERSIÓN!AK27</f>
        <v>2.1999999999999999E-2</v>
      </c>
      <c r="K19" s="392" t="e">
        <f>+[3]INVERSIÓN!AL27</f>
        <v>#REF!</v>
      </c>
      <c r="L19" s="392" t="e">
        <f>+[3]INVERSIÓN!AM27</f>
        <v>#REF!</v>
      </c>
      <c r="M19" s="392" t="e">
        <f>+[3]INVERSIÓN!AN27</f>
        <v>#REF!</v>
      </c>
      <c r="N19" s="335" t="s">
        <v>107</v>
      </c>
      <c r="O19" s="336" t="s">
        <v>150</v>
      </c>
      <c r="P19" s="336" t="s">
        <v>150</v>
      </c>
      <c r="Q19" s="336" t="s">
        <v>150</v>
      </c>
      <c r="R19" s="336" t="s">
        <v>156</v>
      </c>
      <c r="S19" s="376">
        <v>3861626</v>
      </c>
      <c r="T19" s="376">
        <v>4118375</v>
      </c>
      <c r="U19" s="377" t="s">
        <v>190</v>
      </c>
      <c r="V19" s="337" t="s">
        <v>157</v>
      </c>
      <c r="W19" s="337" t="s">
        <v>157</v>
      </c>
      <c r="X19" s="337" t="s">
        <v>158</v>
      </c>
      <c r="Y19" s="378">
        <v>7980001</v>
      </c>
      <c r="AA19"/>
      <c r="AB19"/>
      <c r="AC19"/>
      <c r="AD19"/>
      <c r="AE19"/>
      <c r="AF19"/>
      <c r="AG19"/>
      <c r="AH19"/>
      <c r="AI19"/>
      <c r="AJ19"/>
      <c r="AK19"/>
    </row>
    <row r="20" spans="1:37" ht="24" customHeight="1" x14ac:dyDescent="0.25">
      <c r="A20" s="335"/>
      <c r="B20" s="372"/>
      <c r="C20" s="373"/>
      <c r="D20" s="74" t="s">
        <v>38</v>
      </c>
      <c r="E20" s="102">
        <f>+[3]INVERSIÓN!H28</f>
        <v>5973825915</v>
      </c>
      <c r="F20" s="390">
        <v>902806000</v>
      </c>
      <c r="G20" s="390">
        <f>+[3]INVERSIÓN!O28</f>
        <v>547663332</v>
      </c>
      <c r="H20" s="390"/>
      <c r="I20" s="390"/>
      <c r="J20" s="390">
        <f>+[3]INVERSIÓN!AK28</f>
        <v>212806000</v>
      </c>
      <c r="K20" s="102" t="e">
        <f>+[3]INVERSIÓN!AL28</f>
        <v>#REF!</v>
      </c>
      <c r="L20" s="102" t="e">
        <f>+[3]INVERSIÓN!AM28</f>
        <v>#REF!</v>
      </c>
      <c r="M20" s="102" t="e">
        <f>+[3]INVERSIÓN!AN28</f>
        <v>#REF!</v>
      </c>
      <c r="N20" s="335"/>
      <c r="O20" s="336"/>
      <c r="P20" s="336"/>
      <c r="Q20" s="336"/>
      <c r="R20" s="336"/>
      <c r="S20" s="376"/>
      <c r="T20" s="376"/>
      <c r="U20" s="377"/>
      <c r="V20" s="337"/>
      <c r="W20" s="337"/>
      <c r="X20" s="337"/>
      <c r="Y20" s="381"/>
      <c r="AA20"/>
      <c r="AB20"/>
      <c r="AC20"/>
      <c r="AD20"/>
      <c r="AE20"/>
      <c r="AF20"/>
      <c r="AG20"/>
      <c r="AH20"/>
      <c r="AI20"/>
      <c r="AJ20"/>
      <c r="AK20"/>
    </row>
    <row r="21" spans="1:37" ht="24" customHeight="1" x14ac:dyDescent="0.25">
      <c r="A21" s="335"/>
      <c r="B21" s="372"/>
      <c r="C21" s="373"/>
      <c r="D21" s="74" t="s">
        <v>39</v>
      </c>
      <c r="E21" s="102">
        <f>+[3]INVERSIÓN!H29</f>
        <v>1E-3</v>
      </c>
      <c r="F21" s="382">
        <v>1E-3</v>
      </c>
      <c r="G21" s="382" t="e">
        <f>+[3]INVERSIÓN!O29</f>
        <v>#REF!</v>
      </c>
      <c r="H21" s="382"/>
      <c r="I21" s="382"/>
      <c r="J21" s="382" t="e">
        <f>+[3]INVERSIÓN!AK29</f>
        <v>#REF!</v>
      </c>
      <c r="K21" s="101" t="e">
        <f>+[3]INVERSIÓN!AL29</f>
        <v>#REF!</v>
      </c>
      <c r="L21" s="101" t="e">
        <f>+[3]INVERSIÓN!AM29</f>
        <v>#REF!</v>
      </c>
      <c r="M21" s="101" t="e">
        <f>+[3]INVERSIÓN!AN29</f>
        <v>#REF!</v>
      </c>
      <c r="N21" s="335"/>
      <c r="O21" s="336"/>
      <c r="P21" s="336"/>
      <c r="Q21" s="336"/>
      <c r="R21" s="336"/>
      <c r="S21" s="376"/>
      <c r="T21" s="376"/>
      <c r="U21" s="377"/>
      <c r="V21" s="337"/>
      <c r="W21" s="337"/>
      <c r="X21" s="337"/>
      <c r="Y21" s="381"/>
      <c r="AA21"/>
      <c r="AB21"/>
      <c r="AC21"/>
      <c r="AD21"/>
      <c r="AE21"/>
      <c r="AF21"/>
      <c r="AG21"/>
      <c r="AH21"/>
      <c r="AI21"/>
      <c r="AJ21"/>
      <c r="AK21"/>
    </row>
    <row r="22" spans="1:37" ht="24" customHeight="1" x14ac:dyDescent="0.25">
      <c r="A22" s="335"/>
      <c r="B22" s="372"/>
      <c r="C22" s="373"/>
      <c r="D22" s="73" t="s">
        <v>40</v>
      </c>
      <c r="E22" s="102" t="e">
        <f>+[3]INVERSIÓN!H30</f>
        <v>#REF!</v>
      </c>
      <c r="F22" s="390">
        <v>129497100</v>
      </c>
      <c r="G22" s="390">
        <f>+[3]INVERSIÓN!O30</f>
        <v>463926449</v>
      </c>
      <c r="H22" s="390"/>
      <c r="I22" s="390"/>
      <c r="J22" s="390">
        <f>+[3]INVERSIÓN!AK30</f>
        <v>9697100</v>
      </c>
      <c r="K22" s="102" t="e">
        <f>+[3]INVERSIÓN!AL30</f>
        <v>#REF!</v>
      </c>
      <c r="L22" s="102" t="e">
        <f>+[3]INVERSIÓN!AM30</f>
        <v>#REF!</v>
      </c>
      <c r="M22" s="102" t="e">
        <f>+[3]INVERSIÓN!AN30</f>
        <v>#REF!</v>
      </c>
      <c r="N22" s="335"/>
      <c r="O22" s="336"/>
      <c r="P22" s="336"/>
      <c r="Q22" s="336"/>
      <c r="R22" s="336"/>
      <c r="S22" s="376"/>
      <c r="T22" s="376"/>
      <c r="U22" s="377"/>
      <c r="V22" s="337"/>
      <c r="W22" s="337"/>
      <c r="X22" s="337"/>
      <c r="Y22" s="381"/>
      <c r="AA22"/>
      <c r="AB22"/>
      <c r="AC22"/>
      <c r="AD22"/>
      <c r="AE22"/>
      <c r="AF22"/>
      <c r="AG22"/>
      <c r="AH22"/>
      <c r="AI22"/>
      <c r="AJ22"/>
      <c r="AK22"/>
    </row>
    <row r="23" spans="1:37" ht="45.75" customHeight="1" x14ac:dyDescent="0.25">
      <c r="A23" s="355" t="s">
        <v>41</v>
      </c>
      <c r="B23" s="333"/>
      <c r="C23" s="333"/>
      <c r="D23" s="72" t="s">
        <v>106</v>
      </c>
      <c r="E23" s="393">
        <f>+E20+E16+E12+E8</f>
        <v>17322544291</v>
      </c>
      <c r="F23" s="393">
        <f>+F20+F16+F12+F8</f>
        <v>3467000000</v>
      </c>
      <c r="G23" s="393">
        <f>+G20+G16+G12+G8</f>
        <v>2821682000</v>
      </c>
      <c r="H23" s="393"/>
      <c r="I23" s="393"/>
      <c r="J23" s="393">
        <f>+J20+J16+J12+J8</f>
        <v>1089247432</v>
      </c>
      <c r="K23" s="393" t="e">
        <f>+K20+K16+K12+K8</f>
        <v>#REF!</v>
      </c>
      <c r="L23" s="393" t="e">
        <f>+L20+L16+L12+L8</f>
        <v>#REF!</v>
      </c>
      <c r="M23" s="393" t="e">
        <f>+M20+M16+M12+M8</f>
        <v>#REF!</v>
      </c>
      <c r="N23" s="361"/>
      <c r="O23" s="362"/>
      <c r="P23" s="362"/>
      <c r="Q23" s="362"/>
      <c r="R23" s="362"/>
      <c r="S23" s="362"/>
      <c r="T23" s="362"/>
      <c r="U23" s="362"/>
      <c r="V23" s="362"/>
      <c r="W23" s="362"/>
      <c r="X23" s="362"/>
      <c r="Y23" s="363"/>
      <c r="AA23"/>
      <c r="AB23"/>
      <c r="AC23"/>
      <c r="AD23"/>
      <c r="AE23"/>
      <c r="AF23"/>
      <c r="AG23"/>
      <c r="AH23"/>
      <c r="AI23"/>
      <c r="AJ23"/>
      <c r="AK23"/>
    </row>
    <row r="24" spans="1:37" ht="37.5" customHeight="1" x14ac:dyDescent="0.25">
      <c r="A24" s="359"/>
      <c r="B24" s="360"/>
      <c r="C24" s="360"/>
      <c r="D24" s="71" t="s">
        <v>105</v>
      </c>
      <c r="E24" s="103" t="e">
        <f>+E22+E18+E14+E10</f>
        <v>#REF!</v>
      </c>
      <c r="F24" s="103">
        <f>+F22+F18+F14+F10</f>
        <v>1022557771</v>
      </c>
      <c r="G24" s="103">
        <f>+G22+G18+G14+G10</f>
        <v>2432915168</v>
      </c>
      <c r="H24" s="103"/>
      <c r="I24" s="103"/>
      <c r="J24" s="103">
        <f>+J22+J18+J14+J10</f>
        <v>228590281</v>
      </c>
      <c r="K24" s="103" t="e">
        <f>+K22+K18+K14+K10</f>
        <v>#REF!</v>
      </c>
      <c r="L24" s="103" t="e">
        <f>+L22+L18+L14+L10</f>
        <v>#REF!</v>
      </c>
      <c r="M24" s="103" t="e">
        <f>+M22+M18+M14+M10</f>
        <v>#REF!</v>
      </c>
      <c r="N24" s="361"/>
      <c r="O24" s="362"/>
      <c r="P24" s="362"/>
      <c r="Q24" s="362"/>
      <c r="R24" s="362"/>
      <c r="S24" s="362"/>
      <c r="T24" s="362"/>
      <c r="U24" s="362"/>
      <c r="V24" s="362"/>
      <c r="W24" s="362"/>
      <c r="X24" s="362"/>
      <c r="Y24" s="363"/>
      <c r="AA24"/>
      <c r="AB24"/>
      <c r="AC24"/>
      <c r="AD24"/>
      <c r="AE24"/>
      <c r="AF24"/>
      <c r="AG24"/>
      <c r="AH24"/>
      <c r="AI24"/>
      <c r="AJ24"/>
      <c r="AK24"/>
    </row>
    <row r="25" spans="1:37" ht="31.5" customHeight="1" thickBot="1" x14ac:dyDescent="0.3">
      <c r="A25" s="356"/>
      <c r="B25" s="357"/>
      <c r="C25" s="357"/>
      <c r="D25" s="70" t="s">
        <v>104</v>
      </c>
      <c r="E25" s="104" t="e">
        <f>+E23+E24</f>
        <v>#REF!</v>
      </c>
      <c r="F25" s="104">
        <f>+F23+F24</f>
        <v>4489557771</v>
      </c>
      <c r="G25" s="104">
        <f>+G23+G24</f>
        <v>5254597168</v>
      </c>
      <c r="H25" s="104"/>
      <c r="I25" s="104"/>
      <c r="J25" s="104">
        <f>+J23+J24</f>
        <v>1317837713</v>
      </c>
      <c r="K25" s="104" t="e">
        <f>+K23+K24</f>
        <v>#REF!</v>
      </c>
      <c r="L25" s="104" t="e">
        <f>+L23+L24</f>
        <v>#REF!</v>
      </c>
      <c r="M25" s="104" t="e">
        <f>+M23+M24</f>
        <v>#REF!</v>
      </c>
      <c r="N25" s="364"/>
      <c r="O25" s="365"/>
      <c r="P25" s="365"/>
      <c r="Q25" s="365"/>
      <c r="R25" s="365"/>
      <c r="S25" s="365"/>
      <c r="T25" s="365"/>
      <c r="U25" s="365"/>
      <c r="V25" s="365"/>
      <c r="W25" s="365"/>
      <c r="X25" s="365"/>
      <c r="Y25" s="366"/>
      <c r="AA25"/>
      <c r="AB25"/>
      <c r="AC25"/>
      <c r="AD25"/>
      <c r="AE25"/>
      <c r="AF25"/>
      <c r="AG25"/>
      <c r="AH25"/>
      <c r="AI25"/>
      <c r="AJ25"/>
      <c r="AK25"/>
    </row>
    <row r="26" spans="1:37" x14ac:dyDescent="0.25">
      <c r="G26" s="1"/>
      <c r="L26" s="4"/>
    </row>
    <row r="27" spans="1:37" ht="15.75" x14ac:dyDescent="0.25">
      <c r="B27" s="66"/>
      <c r="C27" s="66"/>
      <c r="D27" s="66"/>
      <c r="E27" s="1"/>
      <c r="F27" s="1"/>
      <c r="G27" s="1"/>
      <c r="H27" s="1"/>
      <c r="I27" s="1"/>
      <c r="J27" s="1"/>
      <c r="K27" s="1"/>
      <c r="L27" s="1"/>
      <c r="M27" s="1"/>
      <c r="N27" s="1"/>
      <c r="O27" s="1"/>
      <c r="P27" s="1"/>
      <c r="Q27" s="66"/>
      <c r="R27" s="66"/>
      <c r="S27" s="66"/>
      <c r="T27" s="66"/>
      <c r="U27" s="66"/>
      <c r="V27" s="358" t="s">
        <v>129</v>
      </c>
      <c r="W27" s="358"/>
      <c r="X27" s="358"/>
      <c r="Y27" s="358"/>
    </row>
    <row r="28" spans="1:37" ht="18" x14ac:dyDescent="0.25">
      <c r="B28" s="66"/>
      <c r="C28" s="66"/>
      <c r="D28" s="66"/>
      <c r="E28" s="1"/>
      <c r="F28" s="1"/>
      <c r="G28" s="1"/>
      <c r="H28" s="1"/>
      <c r="I28" s="1"/>
      <c r="J28" s="1">
        <v>0.28000000000000003</v>
      </c>
      <c r="K28" s="1"/>
      <c r="L28" s="1"/>
      <c r="M28" s="1"/>
      <c r="N28" s="1"/>
      <c r="O28" s="1"/>
      <c r="P28" s="1"/>
      <c r="Q28" s="69"/>
      <c r="R28" s="69"/>
      <c r="S28" s="69"/>
      <c r="T28" s="66"/>
      <c r="U28" s="66"/>
      <c r="V28" s="68"/>
      <c r="W28" s="68"/>
      <c r="X28" s="68"/>
      <c r="Y28" s="68"/>
    </row>
    <row r="29" spans="1:37" ht="29.25" customHeight="1" x14ac:dyDescent="0.25">
      <c r="B29" s="66"/>
      <c r="C29" s="66"/>
      <c r="D29" s="66"/>
      <c r="E29" s="1"/>
      <c r="F29" s="1"/>
      <c r="G29" s="1"/>
      <c r="H29" s="1"/>
      <c r="I29" s="1"/>
      <c r="J29" s="1">
        <v>369713000</v>
      </c>
      <c r="K29" s="1"/>
      <c r="L29" s="1"/>
      <c r="M29" s="1"/>
      <c r="N29" s="1"/>
      <c r="O29" s="1"/>
      <c r="P29" s="1"/>
      <c r="Q29" s="67"/>
      <c r="R29" s="67"/>
      <c r="S29" s="67"/>
      <c r="T29" s="66"/>
      <c r="U29" s="66"/>
      <c r="V29" s="66"/>
      <c r="W29" s="66"/>
      <c r="X29" s="66"/>
      <c r="Y29" s="66"/>
    </row>
    <row r="30" spans="1:37" x14ac:dyDescent="0.25">
      <c r="B30" s="66"/>
      <c r="C30" s="66"/>
      <c r="D30" s="66"/>
      <c r="E30" s="1"/>
      <c r="F30" s="1"/>
      <c r="G30" s="1"/>
      <c r="H30" s="1"/>
      <c r="I30" s="1"/>
      <c r="J30" s="1"/>
      <c r="K30" s="1"/>
      <c r="L30" s="1"/>
      <c r="M30" s="1"/>
      <c r="N30" s="1"/>
      <c r="O30" s="1"/>
      <c r="P30" s="1"/>
      <c r="Q30" s="66"/>
      <c r="R30" s="66"/>
      <c r="S30" s="66"/>
      <c r="T30" s="66"/>
      <c r="U30" s="66"/>
      <c r="V30" s="66"/>
      <c r="W30" s="66"/>
      <c r="X30" s="66"/>
      <c r="Y30" s="66"/>
    </row>
    <row r="31" spans="1:37" ht="18" x14ac:dyDescent="0.25">
      <c r="B31" s="66"/>
      <c r="C31" s="66"/>
      <c r="D31" s="66"/>
      <c r="E31" s="1"/>
      <c r="F31" s="1"/>
      <c r="G31" s="1"/>
      <c r="H31" s="1"/>
      <c r="I31" s="1"/>
      <c r="J31" s="1">
        <v>54359346</v>
      </c>
      <c r="K31" s="1"/>
      <c r="L31" s="1"/>
      <c r="M31" s="1"/>
      <c r="N31" s="1"/>
      <c r="O31" s="1"/>
      <c r="P31" s="1"/>
      <c r="Q31" s="65"/>
      <c r="R31" s="65"/>
      <c r="S31" s="65"/>
      <c r="T31" s="65"/>
      <c r="U31" s="65"/>
      <c r="V31" s="68"/>
      <c r="W31" s="68"/>
      <c r="X31" s="68"/>
      <c r="Y31" s="68"/>
    </row>
    <row r="32" spans="1:37" ht="18" x14ac:dyDescent="0.25">
      <c r="B32" s="66"/>
      <c r="C32" s="66"/>
      <c r="D32" s="66"/>
      <c r="E32" s="1"/>
      <c r="F32" s="1"/>
      <c r="G32" s="1"/>
      <c r="H32" s="1"/>
      <c r="I32" s="1"/>
      <c r="J32" s="1"/>
      <c r="K32" s="1"/>
      <c r="L32" s="1"/>
      <c r="M32" s="1"/>
      <c r="N32" s="1"/>
      <c r="O32" s="1"/>
      <c r="P32" s="1"/>
      <c r="Q32" s="65"/>
      <c r="R32" s="65"/>
      <c r="S32" s="65"/>
      <c r="T32" s="65"/>
      <c r="U32" s="65"/>
      <c r="V32" s="67"/>
      <c r="W32" s="67"/>
      <c r="X32" s="67"/>
      <c r="Y32" s="67"/>
    </row>
    <row r="33" spans="2:25" ht="18" x14ac:dyDescent="0.25">
      <c r="B33" s="66"/>
      <c r="C33" s="66"/>
      <c r="D33" s="66"/>
      <c r="E33" s="1"/>
      <c r="F33" s="1"/>
      <c r="G33" s="1"/>
      <c r="H33" s="1"/>
      <c r="I33" s="1"/>
      <c r="J33" s="1"/>
      <c r="K33" s="1"/>
      <c r="L33" s="1"/>
      <c r="M33" s="1"/>
      <c r="N33" s="1"/>
      <c r="O33" s="1"/>
      <c r="P33" s="1"/>
      <c r="Q33" s="65"/>
      <c r="R33" s="65"/>
      <c r="S33" s="65"/>
      <c r="T33" s="65"/>
      <c r="U33" s="65"/>
      <c r="V33" s="65"/>
      <c r="W33" s="65"/>
      <c r="X33" s="65"/>
      <c r="Y33" s="65"/>
    </row>
    <row r="34" spans="2:25" x14ac:dyDescent="0.25">
      <c r="E34" s="1"/>
      <c r="F34" s="1"/>
      <c r="G34" s="1"/>
      <c r="H34" s="1"/>
      <c r="I34" s="1"/>
      <c r="J34" s="1"/>
      <c r="K34" s="1"/>
      <c r="L34" s="1"/>
      <c r="M34" s="1"/>
      <c r="N34" s="1"/>
      <c r="O34" s="1"/>
      <c r="P34" s="1"/>
    </row>
    <row r="35" spans="2:25" x14ac:dyDescent="0.25">
      <c r="E35" s="1"/>
      <c r="F35" s="1"/>
      <c r="G35" s="1"/>
      <c r="H35" s="1"/>
      <c r="I35" s="1"/>
      <c r="J35" s="1"/>
      <c r="K35" s="1"/>
      <c r="L35" s="1"/>
      <c r="M35" s="1"/>
      <c r="N35" s="1"/>
      <c r="O35" s="1"/>
      <c r="P35" s="1"/>
    </row>
    <row r="36" spans="2:25" x14ac:dyDescent="0.25">
      <c r="G36" s="1"/>
      <c r="H36" s="1"/>
      <c r="I36" s="1"/>
      <c r="J36" s="1"/>
      <c r="K36" s="1"/>
      <c r="L36" s="1"/>
    </row>
    <row r="37" spans="2:25" x14ac:dyDescent="0.25">
      <c r="G37" s="1"/>
      <c r="H37" s="1"/>
      <c r="I37" s="1"/>
      <c r="J37" s="1"/>
      <c r="K37" s="1"/>
      <c r="L37" s="1"/>
    </row>
    <row r="38" spans="2:25" x14ac:dyDescent="0.25">
      <c r="G38" s="1"/>
      <c r="H38" s="1"/>
      <c r="I38" s="1"/>
      <c r="J38" s="1"/>
      <c r="K38" s="1"/>
      <c r="L38" s="1"/>
    </row>
    <row r="39" spans="2:25" x14ac:dyDescent="0.25">
      <c r="G39" s="1"/>
      <c r="H39" s="1"/>
      <c r="I39" s="1"/>
      <c r="J39" s="1"/>
      <c r="K39" s="1"/>
      <c r="L39" s="1"/>
    </row>
    <row r="40" spans="2:25" x14ac:dyDescent="0.25">
      <c r="G40" s="1"/>
      <c r="H40" s="1"/>
      <c r="I40" s="1"/>
      <c r="J40" s="1"/>
      <c r="K40" s="1"/>
      <c r="L40" s="1"/>
    </row>
    <row r="41" spans="2:25" x14ac:dyDescent="0.25">
      <c r="G41" s="1"/>
      <c r="H41" s="1"/>
      <c r="I41" s="1"/>
      <c r="J41" s="1"/>
      <c r="K41" s="1"/>
      <c r="L41" s="1"/>
    </row>
    <row r="42" spans="2:25" x14ac:dyDescent="0.25">
      <c r="G42" s="1"/>
      <c r="H42" s="1"/>
      <c r="I42" s="1"/>
      <c r="J42" s="1"/>
      <c r="K42" s="1"/>
      <c r="L42" s="1"/>
    </row>
    <row r="43" spans="2:25" x14ac:dyDescent="0.25">
      <c r="G43" s="1"/>
      <c r="H43" s="1"/>
      <c r="I43" s="1"/>
      <c r="J43" s="1"/>
      <c r="K43" s="1"/>
      <c r="L43" s="1"/>
    </row>
    <row r="44" spans="2:25" x14ac:dyDescent="0.25">
      <c r="G44" s="1"/>
      <c r="H44" s="1"/>
      <c r="I44" s="1"/>
      <c r="J44" s="1"/>
      <c r="K44" s="1"/>
      <c r="L44" s="1"/>
    </row>
    <row r="45" spans="2:25" x14ac:dyDescent="0.25">
      <c r="G45" s="1"/>
      <c r="H45" s="1"/>
      <c r="I45" s="1"/>
      <c r="J45" s="1"/>
      <c r="K45" s="1"/>
      <c r="L45" s="1"/>
    </row>
    <row r="46" spans="2:25" x14ac:dyDescent="0.25">
      <c r="G46" s="1"/>
      <c r="H46" s="1"/>
      <c r="I46" s="1"/>
      <c r="J46" s="1"/>
      <c r="K46" s="1"/>
      <c r="L46" s="1"/>
    </row>
    <row r="47" spans="2:25" x14ac:dyDescent="0.25">
      <c r="G47" s="1"/>
      <c r="H47" s="1"/>
      <c r="I47" s="1"/>
      <c r="J47" s="1"/>
      <c r="K47" s="1"/>
      <c r="L47" s="1"/>
    </row>
    <row r="48" spans="2: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sheetData>
  <mergeCells count="83">
    <mergeCell ref="A23:C25"/>
    <mergeCell ref="N23:Y25"/>
    <mergeCell ref="V27:Y27"/>
    <mergeCell ref="T19:T22"/>
    <mergeCell ref="U19:U22"/>
    <mergeCell ref="V19:V22"/>
    <mergeCell ref="W19:W22"/>
    <mergeCell ref="X19:X22"/>
    <mergeCell ref="Y19:Y22"/>
    <mergeCell ref="Y15:Y18"/>
    <mergeCell ref="A19:A22"/>
    <mergeCell ref="B19:B22"/>
    <mergeCell ref="C19:C22"/>
    <mergeCell ref="N19:N22"/>
    <mergeCell ref="O19:O22"/>
    <mergeCell ref="P19:P22"/>
    <mergeCell ref="Q19:Q22"/>
    <mergeCell ref="R19:R22"/>
    <mergeCell ref="S19:S22"/>
    <mergeCell ref="S15:S18"/>
    <mergeCell ref="T15:T18"/>
    <mergeCell ref="U15:U18"/>
    <mergeCell ref="V15:V18"/>
    <mergeCell ref="W15:W18"/>
    <mergeCell ref="X15:X18"/>
    <mergeCell ref="X11:X14"/>
    <mergeCell ref="Y11:Y14"/>
    <mergeCell ref="A15:A18"/>
    <mergeCell ref="B15:B18"/>
    <mergeCell ref="C15:C18"/>
    <mergeCell ref="N15:N18"/>
    <mergeCell ref="O15:O18"/>
    <mergeCell ref="P15:P18"/>
    <mergeCell ref="Q15:Q18"/>
    <mergeCell ref="R15:R18"/>
    <mergeCell ref="R11:R14"/>
    <mergeCell ref="S11:S14"/>
    <mergeCell ref="T11:T14"/>
    <mergeCell ref="U11:U14"/>
    <mergeCell ref="V11:V14"/>
    <mergeCell ref="W11:W14"/>
    <mergeCell ref="W7:W10"/>
    <mergeCell ref="X7:X10"/>
    <mergeCell ref="Y7:Y10"/>
    <mergeCell ref="A11:A14"/>
    <mergeCell ref="B11:B14"/>
    <mergeCell ref="C11:C14"/>
    <mergeCell ref="N11:N14"/>
    <mergeCell ref="O11:O14"/>
    <mergeCell ref="P11:P14"/>
    <mergeCell ref="Q11:Q14"/>
    <mergeCell ref="Q7:Q10"/>
    <mergeCell ref="R7:R10"/>
    <mergeCell ref="S7:S10"/>
    <mergeCell ref="T7:T10"/>
    <mergeCell ref="U7:U10"/>
    <mergeCell ref="V7:V10"/>
    <mergeCell ref="A7:A10"/>
    <mergeCell ref="B7:B10"/>
    <mergeCell ref="C7:C10"/>
    <mergeCell ref="N7:N10"/>
    <mergeCell ref="O7:O10"/>
    <mergeCell ref="P7:P10"/>
    <mergeCell ref="R4:Y4"/>
    <mergeCell ref="A5:A6"/>
    <mergeCell ref="B5:B6"/>
    <mergeCell ref="C5:C6"/>
    <mergeCell ref="D5:D6"/>
    <mergeCell ref="E5:E6"/>
    <mergeCell ref="F5:I5"/>
    <mergeCell ref="J5:M5"/>
    <mergeCell ref="N5:R5"/>
    <mergeCell ref="S5:Y5"/>
    <mergeCell ref="A1:D4"/>
    <mergeCell ref="E1:Q1"/>
    <mergeCell ref="R1:Y1"/>
    <mergeCell ref="E2:Q2"/>
    <mergeCell ref="R2:Y2"/>
    <mergeCell ref="E3:F3"/>
    <mergeCell ref="G3:Q3"/>
    <mergeCell ref="R3:Y3"/>
    <mergeCell ref="E4:F4"/>
    <mergeCell ref="G4:Q4"/>
  </mergeCells>
  <dataValidations count="1">
    <dataValidation type="list" allowBlank="1" showInputMessage="1" showErrorMessage="1" sqref="C19:C22 O15 O11 N7:N22 V19:X19 V11:X11 O7 V15:X15 V7:X7">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2018-05-02T15:46:37Z</dcterms:modified>
</cp:coreProperties>
</file>