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YULIED.PENARANDA\Desktop\2021\CONSOLIDACIÓN SOPORTES INF FYP\INSUMOS\PLAN DE ACCION IV TRI.2019\"/>
    </mc:Choice>
  </mc:AlternateContent>
  <xr:revisionPtr revIDLastSave="0" documentId="8_{819F8094-438C-4AD5-A413-5305AB469DBD}" xr6:coauthVersionLast="47" xr6:coauthVersionMax="47" xr10:uidLastSave="{00000000-0000-0000-0000-000000000000}"/>
  <bookViews>
    <workbookView xWindow="-120" yWindow="-120" windowWidth="20730" windowHeight="11160" tabRatio="494" activeTab="2"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s>
  <definedNames>
    <definedName name="_xlnm._FilterDatabase" localSheetId="3" hidden="1">TERRITORIALIZACIÓN!$A$7:$Y$34</definedName>
    <definedName name="_xlnm.Print_Area" localSheetId="2">ACTIVIDADES!$A$1:$U$35</definedName>
    <definedName name="_xlnm.Print_Area" localSheetId="0">GESTIÓN!$A$1:$AR$19</definedName>
    <definedName name="_xlnm.Print_Area" localSheetId="1">INVERSIÓN!$A$1:$AP$53</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10" i="6" l="1"/>
  <c r="AD47" i="6"/>
  <c r="AD46" i="6"/>
  <c r="AD45" i="6"/>
  <c r="AD44" i="6"/>
  <c r="AD39" i="6"/>
  <c r="AD33" i="6"/>
  <c r="AD32" i="6"/>
  <c r="AD27" i="6"/>
  <c r="AD26" i="6"/>
  <c r="AD21" i="6"/>
  <c r="AD20" i="6"/>
  <c r="AD15" i="6"/>
  <c r="AD14" i="6"/>
  <c r="AD48" i="6" l="1"/>
  <c r="H41" i="6"/>
  <c r="H35" i="6"/>
  <c r="H29" i="6"/>
  <c r="H23" i="6"/>
  <c r="H17" i="6"/>
  <c r="H11" i="6"/>
  <c r="M31" i="9" l="1"/>
  <c r="M30" i="9"/>
  <c r="M29" i="9"/>
  <c r="M28" i="9"/>
  <c r="M27" i="9"/>
  <c r="M26" i="9"/>
  <c r="M25" i="9"/>
  <c r="M24" i="9"/>
  <c r="M23" i="9"/>
  <c r="M22" i="9"/>
  <c r="M21" i="9"/>
  <c r="M20" i="9"/>
  <c r="M19" i="9"/>
  <c r="M18" i="9"/>
  <c r="M17" i="9"/>
  <c r="M16" i="9"/>
  <c r="M15" i="9"/>
  <c r="M14" i="9"/>
  <c r="M13" i="9"/>
  <c r="M12" i="9"/>
  <c r="M11" i="9"/>
  <c r="M10" i="9"/>
  <c r="M9" i="9"/>
  <c r="M8" i="9"/>
  <c r="I31" i="9"/>
  <c r="I30" i="9"/>
  <c r="I29" i="9"/>
  <c r="I28" i="9"/>
  <c r="I27" i="9"/>
  <c r="I26" i="9"/>
  <c r="I25" i="9"/>
  <c r="I24" i="9"/>
  <c r="I23" i="9"/>
  <c r="I22" i="9"/>
  <c r="I21" i="9"/>
  <c r="I20" i="9"/>
  <c r="I19" i="9"/>
  <c r="I18" i="9"/>
  <c r="I17" i="9"/>
  <c r="I16" i="9"/>
  <c r="I15" i="9"/>
  <c r="I14" i="9"/>
  <c r="I13" i="9"/>
  <c r="I12" i="9"/>
  <c r="I11" i="9"/>
  <c r="I10" i="9"/>
  <c r="I9" i="9"/>
  <c r="I8" i="9"/>
  <c r="AO41" i="6"/>
  <c r="AO35" i="6"/>
  <c r="AO29" i="6"/>
  <c r="AO23" i="6"/>
  <c r="AO17" i="6"/>
  <c r="AO11" i="6"/>
  <c r="I32" i="9" l="1"/>
  <c r="I33" i="9"/>
  <c r="M32" i="9"/>
  <c r="M33" i="9"/>
  <c r="AN47" i="6"/>
  <c r="AN46" i="6"/>
  <c r="AN45" i="6"/>
  <c r="AN44" i="6"/>
  <c r="AN39" i="6"/>
  <c r="AN33" i="6"/>
  <c r="AN32" i="6"/>
  <c r="AN27" i="6"/>
  <c r="AN26" i="6"/>
  <c r="AN21" i="6"/>
  <c r="AN20" i="6"/>
  <c r="AN15" i="6"/>
  <c r="AN14" i="6"/>
  <c r="M34" i="9" l="1"/>
  <c r="I34" i="9"/>
  <c r="AN48" i="6"/>
  <c r="AO43" i="6"/>
  <c r="AP41" i="6"/>
  <c r="AO40" i="6"/>
  <c r="AO37" i="6"/>
  <c r="AP35" i="6"/>
  <c r="AO34" i="6"/>
  <c r="AO31" i="6"/>
  <c r="AP29" i="6"/>
  <c r="AO28" i="6"/>
  <c r="AO25" i="6"/>
  <c r="AP23" i="6"/>
  <c r="AO22" i="6"/>
  <c r="AO19" i="6"/>
  <c r="AP17" i="6"/>
  <c r="AO16" i="6"/>
  <c r="AO13" i="6"/>
  <c r="AP11" i="6"/>
  <c r="AC45" i="6"/>
  <c r="AO45" i="6" s="1"/>
  <c r="AC44" i="6"/>
  <c r="AO44" i="6" s="1"/>
  <c r="AC39" i="6"/>
  <c r="AO39" i="6" s="1"/>
  <c r="AC38" i="6"/>
  <c r="AO38" i="6" s="1"/>
  <c r="AC33" i="6"/>
  <c r="AO33" i="6" s="1"/>
  <c r="AC32" i="6"/>
  <c r="AO32" i="6" s="1"/>
  <c r="AC27" i="6"/>
  <c r="AO27" i="6" s="1"/>
  <c r="AC26" i="6"/>
  <c r="AO26" i="6" s="1"/>
  <c r="AC21" i="6"/>
  <c r="AO21" i="6" s="1"/>
  <c r="AC20" i="6"/>
  <c r="AO20" i="6" s="1"/>
  <c r="AC15" i="6"/>
  <c r="AO15" i="6" s="1"/>
  <c r="AC14" i="6"/>
  <c r="AO14" i="6" s="1"/>
  <c r="AQ14" i="5" l="1"/>
  <c r="AB47" i="6" l="1"/>
  <c r="AE47" i="6"/>
  <c r="L31" i="9"/>
  <c r="L19" i="9"/>
  <c r="L30" i="9"/>
  <c r="L29" i="9"/>
  <c r="L28" i="9"/>
  <c r="L27" i="9"/>
  <c r="L26" i="9"/>
  <c r="L25" i="9"/>
  <c r="L9" i="9"/>
  <c r="L13" i="9"/>
  <c r="L17" i="9"/>
  <c r="L21" i="9"/>
  <c r="L24" i="9"/>
  <c r="L23" i="9"/>
  <c r="L22" i="9"/>
  <c r="L18" i="9"/>
  <c r="L16" i="9"/>
  <c r="L15" i="9"/>
  <c r="L14" i="9"/>
  <c r="L11" i="9"/>
  <c r="L10" i="9"/>
  <c r="H31" i="9"/>
  <c r="H19" i="9"/>
  <c r="H30" i="9"/>
  <c r="H29" i="9"/>
  <c r="H28" i="9"/>
  <c r="H27" i="9"/>
  <c r="H26" i="9"/>
  <c r="H25" i="9"/>
  <c r="H24" i="9"/>
  <c r="H23" i="9"/>
  <c r="H22" i="9"/>
  <c r="H21" i="9"/>
  <c r="H20" i="9"/>
  <c r="H18" i="9"/>
  <c r="H17" i="9"/>
  <c r="H16" i="9"/>
  <c r="H15" i="9"/>
  <c r="H14" i="9"/>
  <c r="H13" i="9"/>
  <c r="H12" i="9"/>
  <c r="H11" i="9"/>
  <c r="H10" i="9"/>
  <c r="H9" i="9"/>
  <c r="H8" i="9"/>
  <c r="AM46" i="6"/>
  <c r="AM44" i="6"/>
  <c r="AM38" i="6"/>
  <c r="AM27" i="6"/>
  <c r="AE27" i="6"/>
  <c r="AM26" i="6"/>
  <c r="AB46" i="6"/>
  <c r="AB45" i="6"/>
  <c r="AB44" i="6"/>
  <c r="AB39" i="6"/>
  <c r="AB38" i="6"/>
  <c r="AB33" i="6"/>
  <c r="AB32" i="6"/>
  <c r="AB27" i="6"/>
  <c r="AB26" i="6"/>
  <c r="AB21" i="6"/>
  <c r="AB20" i="6"/>
  <c r="AB15" i="6"/>
  <c r="AB14" i="6"/>
  <c r="AM47" i="6"/>
  <c r="AL28" i="6"/>
  <c r="AM28" i="6" s="1"/>
  <c r="AL16" i="6"/>
  <c r="AM16" i="6" s="1"/>
  <c r="AL10" i="6"/>
  <c r="AM10" i="6" s="1"/>
  <c r="AL46" i="6"/>
  <c r="AL47" i="6"/>
  <c r="AA46" i="6"/>
  <c r="AA47" i="6"/>
  <c r="AL45" i="6"/>
  <c r="R43" i="6"/>
  <c r="H43" i="6" s="1"/>
  <c r="L45" i="6"/>
  <c r="X45" i="6"/>
  <c r="Y45" i="6"/>
  <c r="AE45" i="6"/>
  <c r="AA45" i="6"/>
  <c r="R44" i="6"/>
  <c r="L44" i="6"/>
  <c r="X44" i="6"/>
  <c r="AL44" i="6"/>
  <c r="Y44" i="6"/>
  <c r="AE44" i="6"/>
  <c r="AA44" i="6"/>
  <c r="H40" i="6"/>
  <c r="AP40" i="6" s="1"/>
  <c r="AL39" i="6"/>
  <c r="R37" i="6"/>
  <c r="R39" i="6" s="1"/>
  <c r="L39" i="6"/>
  <c r="X39" i="6"/>
  <c r="Y39" i="6"/>
  <c r="AE39" i="6"/>
  <c r="AA39" i="6"/>
  <c r="R38" i="6"/>
  <c r="L38" i="6"/>
  <c r="X38" i="6"/>
  <c r="AL38" i="6"/>
  <c r="Y38" i="6"/>
  <c r="AE38" i="6"/>
  <c r="AA38" i="6"/>
  <c r="H34" i="6"/>
  <c r="AP34" i="6" s="1"/>
  <c r="AL33" i="6"/>
  <c r="R31" i="6"/>
  <c r="R33" i="6" s="1"/>
  <c r="L33" i="6"/>
  <c r="X33" i="6"/>
  <c r="Y33" i="6"/>
  <c r="AE33" i="6"/>
  <c r="AA33" i="6"/>
  <c r="R32" i="6"/>
  <c r="L32" i="6"/>
  <c r="X32" i="6"/>
  <c r="Y32" i="6"/>
  <c r="AE32" i="6"/>
  <c r="AA32" i="6"/>
  <c r="H28" i="6"/>
  <c r="AP28" i="6" s="1"/>
  <c r="AL27" i="6"/>
  <c r="R27" i="6"/>
  <c r="L27" i="6"/>
  <c r="X27" i="6"/>
  <c r="Y27" i="6"/>
  <c r="AA27" i="6"/>
  <c r="AL26" i="6"/>
  <c r="R26" i="6"/>
  <c r="L26" i="6"/>
  <c r="X26" i="6"/>
  <c r="Y26" i="6"/>
  <c r="AE26" i="6"/>
  <c r="AA26" i="6"/>
  <c r="H22" i="6"/>
  <c r="AL21" i="6"/>
  <c r="R19" i="6"/>
  <c r="R21" i="6" s="1"/>
  <c r="L21" i="6"/>
  <c r="X21" i="6"/>
  <c r="Y21" i="6"/>
  <c r="AE21" i="6"/>
  <c r="AA21" i="6"/>
  <c r="R20" i="6"/>
  <c r="L20" i="6"/>
  <c r="X20" i="6"/>
  <c r="Y20" i="6"/>
  <c r="AE20" i="6"/>
  <c r="AA20" i="6"/>
  <c r="H16" i="6"/>
  <c r="AL15" i="6"/>
  <c r="AA15" i="6"/>
  <c r="AA14" i="6"/>
  <c r="K29" i="9"/>
  <c r="K25" i="9"/>
  <c r="K21" i="9"/>
  <c r="K17" i="9"/>
  <c r="K13" i="9"/>
  <c r="K9" i="9"/>
  <c r="K31" i="9"/>
  <c r="K27" i="9"/>
  <c r="K23" i="9"/>
  <c r="K19" i="9"/>
  <c r="K15" i="9"/>
  <c r="K11" i="9"/>
  <c r="K30" i="9"/>
  <c r="K28" i="9"/>
  <c r="K26" i="9"/>
  <c r="K24" i="9"/>
  <c r="K22" i="9"/>
  <c r="K18" i="9"/>
  <c r="K16" i="9"/>
  <c r="K14" i="9"/>
  <c r="K10" i="9"/>
  <c r="G31" i="9"/>
  <c r="G30" i="9"/>
  <c r="G29" i="9"/>
  <c r="G28" i="9"/>
  <c r="G27" i="9"/>
  <c r="G26" i="9"/>
  <c r="G25" i="9"/>
  <c r="G24" i="9"/>
  <c r="G23" i="9"/>
  <c r="G22" i="9"/>
  <c r="G21" i="9"/>
  <c r="G20" i="9"/>
  <c r="G19" i="9"/>
  <c r="G18" i="9"/>
  <c r="G17" i="9"/>
  <c r="G16" i="9"/>
  <c r="G15" i="9"/>
  <c r="G14" i="9"/>
  <c r="G13" i="9"/>
  <c r="G12" i="9"/>
  <c r="G11" i="9"/>
  <c r="G10" i="9"/>
  <c r="G9" i="9"/>
  <c r="G8" i="9"/>
  <c r="Z46" i="6"/>
  <c r="Z47" i="6"/>
  <c r="R46" i="6"/>
  <c r="L46" i="6"/>
  <c r="X46" i="6"/>
  <c r="Y15" i="6"/>
  <c r="R15" i="6"/>
  <c r="L15" i="6"/>
  <c r="X15" i="6"/>
  <c r="AE15" i="6"/>
  <c r="R14" i="6"/>
  <c r="L14" i="6"/>
  <c r="X14" i="6"/>
  <c r="Y14" i="6"/>
  <c r="AE14" i="6"/>
  <c r="H10" i="6"/>
  <c r="AP10" i="6" s="1"/>
  <c r="K14" i="5"/>
  <c r="AR14" i="5" s="1"/>
  <c r="J8" i="9"/>
  <c r="AK47" i="6"/>
  <c r="AK46" i="6"/>
  <c r="J31" i="9"/>
  <c r="J30" i="9"/>
  <c r="J29" i="9"/>
  <c r="J28" i="9"/>
  <c r="J27" i="9"/>
  <c r="J26" i="9"/>
  <c r="J25" i="9"/>
  <c r="J24" i="9"/>
  <c r="J23" i="9"/>
  <c r="J22" i="9"/>
  <c r="J21" i="9"/>
  <c r="J20" i="9"/>
  <c r="J19" i="9"/>
  <c r="J18" i="9"/>
  <c r="J17" i="9"/>
  <c r="J16" i="9"/>
  <c r="J15" i="9"/>
  <c r="J14" i="9"/>
  <c r="J13" i="9"/>
  <c r="J12" i="9"/>
  <c r="J11" i="9"/>
  <c r="J10" i="9"/>
  <c r="J9" i="9"/>
  <c r="F31" i="9"/>
  <c r="F30" i="9"/>
  <c r="F29" i="9"/>
  <c r="F28" i="9"/>
  <c r="F27" i="9"/>
  <c r="F26" i="9"/>
  <c r="F25" i="9"/>
  <c r="F24" i="9"/>
  <c r="F23" i="9"/>
  <c r="F22" i="9"/>
  <c r="F21" i="9"/>
  <c r="F20" i="9"/>
  <c r="F19" i="9"/>
  <c r="F18" i="9"/>
  <c r="F17" i="9"/>
  <c r="F16" i="9"/>
  <c r="F15" i="9"/>
  <c r="F14" i="9"/>
  <c r="F13" i="9"/>
  <c r="F12" i="9"/>
  <c r="F11" i="9"/>
  <c r="F10" i="9"/>
  <c r="F9" i="9"/>
  <c r="F8" i="9"/>
  <c r="E29" i="9"/>
  <c r="E30" i="9"/>
  <c r="E25" i="9"/>
  <c r="E26" i="9"/>
  <c r="E22" i="9"/>
  <c r="E17" i="9"/>
  <c r="E18" i="9"/>
  <c r="H25" i="6"/>
  <c r="E19" i="9" s="1"/>
  <c r="E13" i="9"/>
  <c r="E14" i="9"/>
  <c r="H13" i="6"/>
  <c r="E11" i="9" s="1"/>
  <c r="E10" i="9"/>
  <c r="E9" i="9"/>
  <c r="E16" i="6"/>
  <c r="E22" i="6"/>
  <c r="E28" i="6"/>
  <c r="E34" i="6"/>
  <c r="E40" i="6"/>
  <c r="E10" i="6"/>
  <c r="U28" i="7"/>
  <c r="T18" i="7"/>
  <c r="T12" i="7"/>
  <c r="T10" i="7"/>
  <c r="S10" i="7"/>
  <c r="S11" i="7"/>
  <c r="S12" i="7"/>
  <c r="S13" i="7"/>
  <c r="S14" i="7"/>
  <c r="S15" i="7"/>
  <c r="S16" i="7"/>
  <c r="S17" i="7"/>
  <c r="S18" i="7"/>
  <c r="S19" i="7"/>
  <c r="S20" i="7"/>
  <c r="S21" i="7"/>
  <c r="S22" i="7"/>
  <c r="S23" i="7"/>
  <c r="S24" i="7"/>
  <c r="S25" i="7"/>
  <c r="S26" i="7"/>
  <c r="S27" i="7"/>
  <c r="S28" i="7"/>
  <c r="S29" i="7"/>
  <c r="Z45" i="6"/>
  <c r="Z44" i="6"/>
  <c r="Z39" i="6"/>
  <c r="Z38" i="6"/>
  <c r="Z33" i="6"/>
  <c r="Z32" i="6"/>
  <c r="Z27" i="6"/>
  <c r="Z26" i="6"/>
  <c r="Z21" i="6"/>
  <c r="Z20" i="6"/>
  <c r="Z15" i="6"/>
  <c r="Z14" i="6"/>
  <c r="AC46" i="6"/>
  <c r="AO46" i="6" s="1"/>
  <c r="AC47" i="6"/>
  <c r="AO47" i="6" s="1"/>
  <c r="Y46" i="6"/>
  <c r="Y47" i="6"/>
  <c r="X47" i="6"/>
  <c r="U46" i="6"/>
  <c r="U47" i="6"/>
  <c r="T46" i="6"/>
  <c r="T47" i="6"/>
  <c r="Q46" i="6"/>
  <c r="Q47" i="6"/>
  <c r="Q48" i="6" s="1"/>
  <c r="P46" i="6"/>
  <c r="P47" i="6"/>
  <c r="M46" i="6"/>
  <c r="M47" i="6"/>
  <c r="L47" i="6"/>
  <c r="I46" i="6"/>
  <c r="I47" i="6"/>
  <c r="W47" i="6"/>
  <c r="V47" i="6"/>
  <c r="S47" i="6"/>
  <c r="S48" i="6" s="1"/>
  <c r="O47" i="6"/>
  <c r="N47" i="6"/>
  <c r="K47" i="6"/>
  <c r="J47" i="6"/>
  <c r="AE46" i="6"/>
  <c r="W46" i="6"/>
  <c r="V46" i="6"/>
  <c r="S46" i="6"/>
  <c r="O46" i="6"/>
  <c r="N46" i="6"/>
  <c r="K46" i="6"/>
  <c r="J46" i="6"/>
  <c r="AM45" i="6"/>
  <c r="AK45" i="6"/>
  <c r="W45" i="6"/>
  <c r="V45" i="6"/>
  <c r="U45" i="6"/>
  <c r="T45" i="6"/>
  <c r="S45" i="6"/>
  <c r="Q45" i="6"/>
  <c r="P45" i="6"/>
  <c r="O45" i="6"/>
  <c r="N45" i="6"/>
  <c r="M45" i="6"/>
  <c r="K45" i="6"/>
  <c r="J45" i="6"/>
  <c r="I45" i="6"/>
  <c r="AK44" i="6"/>
  <c r="W44" i="6"/>
  <c r="V44" i="6"/>
  <c r="U44" i="6"/>
  <c r="T44" i="6"/>
  <c r="S44" i="6"/>
  <c r="Q44" i="6"/>
  <c r="P44" i="6"/>
  <c r="O44" i="6"/>
  <c r="N44" i="6"/>
  <c r="M44" i="6"/>
  <c r="K44" i="6"/>
  <c r="J44" i="6"/>
  <c r="I44" i="6"/>
  <c r="AM39" i="6"/>
  <c r="AK39" i="6"/>
  <c r="W39" i="6"/>
  <c r="V39" i="6"/>
  <c r="U39" i="6"/>
  <c r="T39" i="6"/>
  <c r="S39" i="6"/>
  <c r="Q39" i="6"/>
  <c r="P39" i="6"/>
  <c r="O39" i="6"/>
  <c r="N39" i="6"/>
  <c r="M39" i="6"/>
  <c r="K39" i="6"/>
  <c r="J39" i="6"/>
  <c r="I39" i="6"/>
  <c r="AK38" i="6"/>
  <c r="W38" i="6"/>
  <c r="V38" i="6"/>
  <c r="U38" i="6"/>
  <c r="T38" i="6"/>
  <c r="S38" i="6"/>
  <c r="Q38" i="6"/>
  <c r="P38" i="6"/>
  <c r="O38" i="6"/>
  <c r="N38" i="6"/>
  <c r="M38" i="6"/>
  <c r="K38" i="6"/>
  <c r="J38" i="6"/>
  <c r="I38" i="6"/>
  <c r="AM33" i="6"/>
  <c r="AK33" i="6"/>
  <c r="W33" i="6"/>
  <c r="V33" i="6"/>
  <c r="U33" i="6"/>
  <c r="T33" i="6"/>
  <c r="S33" i="6"/>
  <c r="Q33" i="6"/>
  <c r="P33" i="6"/>
  <c r="O33" i="6"/>
  <c r="N33" i="6"/>
  <c r="M33" i="6"/>
  <c r="K33" i="6"/>
  <c r="J33" i="6"/>
  <c r="I33" i="6"/>
  <c r="W32" i="6"/>
  <c r="V32" i="6"/>
  <c r="U32" i="6"/>
  <c r="T32" i="6"/>
  <c r="S32" i="6"/>
  <c r="Q32" i="6"/>
  <c r="P32" i="6"/>
  <c r="O32" i="6"/>
  <c r="N32" i="6"/>
  <c r="M32" i="6"/>
  <c r="K32" i="6"/>
  <c r="J32" i="6"/>
  <c r="I32" i="6"/>
  <c r="AK27" i="6"/>
  <c r="W27" i="6"/>
  <c r="V27" i="6"/>
  <c r="U27" i="6"/>
  <c r="T27" i="6"/>
  <c r="S27" i="6"/>
  <c r="Q27" i="6"/>
  <c r="P27" i="6"/>
  <c r="O27" i="6"/>
  <c r="N27" i="6"/>
  <c r="M27" i="6"/>
  <c r="K27" i="6"/>
  <c r="J27" i="6"/>
  <c r="I27" i="6"/>
  <c r="AK26" i="6"/>
  <c r="W26" i="6"/>
  <c r="V26" i="6"/>
  <c r="U26" i="6"/>
  <c r="T26" i="6"/>
  <c r="S26" i="6"/>
  <c r="Q26" i="6"/>
  <c r="P26" i="6"/>
  <c r="O26" i="6"/>
  <c r="N26" i="6"/>
  <c r="M26" i="6"/>
  <c r="K26" i="6"/>
  <c r="J26" i="6"/>
  <c r="I26" i="6"/>
  <c r="AM21" i="6"/>
  <c r="AK21" i="6"/>
  <c r="W21" i="6"/>
  <c r="V21" i="6"/>
  <c r="U21" i="6"/>
  <c r="T21" i="6"/>
  <c r="S21" i="6"/>
  <c r="Q21" i="6"/>
  <c r="P21" i="6"/>
  <c r="O21" i="6"/>
  <c r="N21" i="6"/>
  <c r="M21" i="6"/>
  <c r="K21" i="6"/>
  <c r="J21" i="6"/>
  <c r="I21" i="6"/>
  <c r="AK20" i="6"/>
  <c r="W20" i="6"/>
  <c r="V20" i="6"/>
  <c r="U20" i="6"/>
  <c r="T20" i="6"/>
  <c r="S20" i="6"/>
  <c r="Q20" i="6"/>
  <c r="P20" i="6"/>
  <c r="O20" i="6"/>
  <c r="N20" i="6"/>
  <c r="M20" i="6"/>
  <c r="K20" i="6"/>
  <c r="J20" i="6"/>
  <c r="I20" i="6"/>
  <c r="AM15" i="6"/>
  <c r="AK15" i="6"/>
  <c r="W15" i="6"/>
  <c r="V15" i="6"/>
  <c r="U15" i="6"/>
  <c r="T15" i="6"/>
  <c r="S15" i="6"/>
  <c r="Q15" i="6"/>
  <c r="P15" i="6"/>
  <c r="O15" i="6"/>
  <c r="N15" i="6"/>
  <c r="M15" i="6"/>
  <c r="K15" i="6"/>
  <c r="J15" i="6"/>
  <c r="I15" i="6"/>
  <c r="W14" i="6"/>
  <c r="V14" i="6"/>
  <c r="U14" i="6"/>
  <c r="T14" i="6"/>
  <c r="S14" i="6"/>
  <c r="Q14" i="6"/>
  <c r="P14" i="6"/>
  <c r="O14" i="6"/>
  <c r="N14" i="6"/>
  <c r="M14" i="6"/>
  <c r="K14" i="6"/>
  <c r="J14" i="6"/>
  <c r="I14" i="6"/>
  <c r="AJ47" i="6"/>
  <c r="AI47" i="6"/>
  <c r="AH47" i="6"/>
  <c r="AG47" i="6"/>
  <c r="AF47" i="6"/>
  <c r="AJ46" i="6"/>
  <c r="AI46" i="6"/>
  <c r="AI48" i="6" s="1"/>
  <c r="AH46" i="6"/>
  <c r="AG46" i="6"/>
  <c r="AG48" i="6" s="1"/>
  <c r="AF46" i="6"/>
  <c r="S8" i="7"/>
  <c r="S9" i="7"/>
  <c r="T30" i="7"/>
  <c r="U30" i="7"/>
  <c r="AK48" i="6" l="1"/>
  <c r="K20" i="9"/>
  <c r="N48" i="6"/>
  <c r="P48" i="6"/>
  <c r="AM48" i="6"/>
  <c r="L48" i="6"/>
  <c r="H19" i="6"/>
  <c r="E15" i="9" s="1"/>
  <c r="K48" i="6"/>
  <c r="AL48" i="6"/>
  <c r="AE48" i="6"/>
  <c r="Y48" i="6"/>
  <c r="AB48" i="6"/>
  <c r="E24" i="9"/>
  <c r="X48" i="6"/>
  <c r="H37" i="6"/>
  <c r="E27" i="9" s="1"/>
  <c r="AL32" i="6"/>
  <c r="AJ48" i="6"/>
  <c r="I48" i="6"/>
  <c r="U48" i="6"/>
  <c r="AH48" i="6"/>
  <c r="M48" i="6"/>
  <c r="E20" i="9"/>
  <c r="J48" i="6"/>
  <c r="E12" i="9"/>
  <c r="AP16" i="6"/>
  <c r="Z48" i="6"/>
  <c r="E16" i="9"/>
  <c r="AP22" i="6"/>
  <c r="AF48" i="6"/>
  <c r="O48" i="6"/>
  <c r="K8" i="9"/>
  <c r="AL14" i="6"/>
  <c r="W48" i="6"/>
  <c r="AC48" i="6"/>
  <c r="AO48" i="6" s="1"/>
  <c r="T48" i="6"/>
  <c r="E21" i="9"/>
  <c r="E32" i="9" s="1"/>
  <c r="E28" i="9"/>
  <c r="AL20" i="6"/>
  <c r="R45" i="6"/>
  <c r="V48" i="6"/>
  <c r="H31" i="6"/>
  <c r="E23" i="9" s="1"/>
  <c r="AA48" i="6"/>
  <c r="H46" i="6"/>
  <c r="AP46" i="6" s="1"/>
  <c r="H39" i="6"/>
  <c r="AP39" i="6" s="1"/>
  <c r="E31" i="9"/>
  <c r="AM14" i="6"/>
  <c r="L8" i="9"/>
  <c r="L12" i="9"/>
  <c r="AM20" i="6"/>
  <c r="L20" i="9"/>
  <c r="AM32" i="6"/>
  <c r="H38" i="6"/>
  <c r="AP38" i="6" s="1"/>
  <c r="H33" i="9"/>
  <c r="E8" i="9"/>
  <c r="R47" i="6"/>
  <c r="R48" i="6" s="1"/>
  <c r="F33" i="9"/>
  <c r="K33" i="9"/>
  <c r="K12" i="9"/>
  <c r="H21" i="6"/>
  <c r="AP21" i="6" s="1"/>
  <c r="H32" i="9"/>
  <c r="H44" i="6"/>
  <c r="AP44" i="6" s="1"/>
  <c r="F32" i="9"/>
  <c r="L33" i="9"/>
  <c r="J32" i="9"/>
  <c r="H15" i="6"/>
  <c r="AP15" i="6" s="1"/>
  <c r="H20" i="6"/>
  <c r="AP20" i="6" s="1"/>
  <c r="H32" i="6"/>
  <c r="AP32" i="6" s="1"/>
  <c r="H14" i="6"/>
  <c r="AP14" i="6" s="1"/>
  <c r="K32" i="9"/>
  <c r="J33" i="9"/>
  <c r="G33" i="9"/>
  <c r="G32" i="9"/>
  <c r="H27" i="6"/>
  <c r="AP27" i="6" s="1"/>
  <c r="L32" i="9"/>
  <c r="H33" i="6"/>
  <c r="AP33" i="6" s="1"/>
  <c r="H26" i="6"/>
  <c r="AP26" i="6" s="1"/>
  <c r="L34" i="9" l="1"/>
  <c r="E33" i="9"/>
  <c r="E34" i="9" s="1"/>
  <c r="H45" i="6"/>
  <c r="AP45" i="6" s="1"/>
  <c r="H47" i="6"/>
  <c r="H48" i="6" s="1"/>
  <c r="F34" i="9"/>
  <c r="J34" i="9"/>
  <c r="K34" i="9"/>
  <c r="H34" i="9"/>
  <c r="G3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MYRIAM.LEON</author>
  </authors>
  <commentList>
    <comment ref="AS10" authorId="0" shapeId="0" xr:uid="{00000000-0006-0000-0000-000003000000}">
      <text>
        <r>
          <rPr>
            <b/>
            <sz val="9"/>
            <color indexed="81"/>
            <rFont val="Tahoma"/>
            <family val="2"/>
          </rPr>
          <t>MYRIAM.LEON:</t>
        </r>
        <r>
          <rPr>
            <sz val="9"/>
            <color indexed="81"/>
            <rFont val="Tahoma"/>
            <family val="2"/>
          </rPr>
          <t xml:space="preserve">
</t>
        </r>
        <r>
          <rPr>
            <sz val="12"/>
            <color indexed="81"/>
            <rFont val="Tahoma"/>
            <family val="2"/>
          </rPr>
          <t>3,000 caracteres incluido espacios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MYRIAM.LEON</author>
  </authors>
  <commentList>
    <comment ref="AQ7" authorId="0" shapeId="0" xr:uid="{00000000-0006-0000-0100-000003000000}">
      <text>
        <r>
          <rPr>
            <b/>
            <sz val="9"/>
            <color indexed="81"/>
            <rFont val="Tahoma"/>
            <family val="2"/>
          </rPr>
          <t>MYRIAM.LEON:</t>
        </r>
        <r>
          <rPr>
            <sz val="9"/>
            <color indexed="81"/>
            <rFont val="Tahoma"/>
            <family val="2"/>
          </rPr>
          <t xml:space="preserve">
2,000 caracteres incluido espacios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MYRIAM.LEON</author>
    <author>YULIED.PENARANDA</author>
  </authors>
  <commentList>
    <comment ref="V6" authorId="0" shapeId="0" xr:uid="{00000000-0006-0000-0200-000003000000}">
      <text>
        <r>
          <rPr>
            <b/>
            <sz val="9"/>
            <color indexed="81"/>
            <rFont val="Tahoma"/>
            <family val="2"/>
          </rPr>
          <t>MYRIAM.LEON:</t>
        </r>
        <r>
          <rPr>
            <sz val="9"/>
            <color indexed="81"/>
            <rFont val="Tahoma"/>
            <family val="2"/>
          </rPr>
          <t xml:space="preserve">
2,000 caracteres incluido espacios.</t>
        </r>
      </text>
    </comment>
    <comment ref="Q28" authorId="1" shapeId="0" xr:uid="{00000000-0006-0000-0200-000005000000}">
      <text>
        <r>
          <rPr>
            <b/>
            <sz val="9"/>
            <color indexed="81"/>
            <rFont val="Tahoma"/>
            <family val="2"/>
          </rPr>
          <t>YULIED.PENARANDA:</t>
        </r>
        <r>
          <rPr>
            <sz val="9"/>
            <color indexed="81"/>
            <rFont val="Tahoma"/>
            <family val="2"/>
          </rPr>
          <t xml:space="preserve">
Programaciones ajustadas</t>
        </r>
      </text>
    </comment>
  </commentList>
</comments>
</file>

<file path=xl/sharedStrings.xml><?xml version="1.0" encoding="utf-8"?>
<sst xmlns="http://schemas.openxmlformats.org/spreadsheetml/2006/main" count="490" uniqueCount="219">
  <si>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</si>
  <si>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</si>
  <si>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</si>
  <si>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</si>
  <si>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</si>
  <si>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</si>
  <si>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</si>
  <si>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</si>
  <si>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</si>
  <si>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</si>
  <si>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</si>
  <si>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</si>
  <si>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</si>
  <si>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</si>
  <si>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</si>
  <si>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</si>
  <si>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</si>
  <si>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</si>
  <si>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</si>
  <si>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</si>
  <si>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</si>
  <si>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</si>
  <si>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</si>
  <si>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</si>
  <si>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</si>
  <si>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</si>
  <si>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</si>
  <si>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</si>
  <si>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</si>
  <si>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</si>
  <si>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</si>
  <si>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</si>
  <si>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</si>
  <si>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</si>
  <si>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</si>
  <si>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</si>
  <si>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</si>
  <si>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</si>
  <si>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</si>
  <si>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</si>
  <si>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</si>
  <si>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</si>
  <si>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</si>
  <si>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</si>
  <si>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</si>
  <si>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</si>
  <si>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</si>
  <si>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</si>
  <si>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</si>
  <si>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</si>
  <si>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</si>
  <si>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</si>
  <si>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</si>
  <si>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</si>
  <si>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</si>
  <si>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</si>
  <si>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</si>
  <si>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</si>
  <si>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</si>
  <si>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</si>
  <si>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</si>
  <si>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</si>
  <si>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</si>
  <si>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</si>
  <si>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</si>
  <si>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</si>
  <si>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</si>
  <si>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</si>
  <si>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</si>
  <si>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</si>
  <si>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</si>
  <si>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</si>
  <si>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</si>
  <si>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</si>
  <si>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</si>
  <si>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</si>
  <si>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</si>
  <si>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</si>
  <si>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</si>
  <si>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</si>
  <si>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</si>
  <si>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</si>
  <si>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</si>
  <si>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</si>
  <si>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</si>
  <si>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</si>
  <si>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</si>
  <si>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</si>
  <si>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</si>
  <si>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</si>
  <si>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</si>
  <si>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</si>
  <si>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</si>
  <si>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</si>
  <si>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</si>
  <si>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</si>
  <si>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</si>
  <si>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</si>
  <si>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</si>
  <si>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</si>
  <si>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</si>
  <si>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</si>
  <si>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</si>
  <si>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</si>
  <si>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</si>
  <si>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</si>
  <si>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</si>
  <si>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</si>
  <si>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</si>
  <si>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</si>
  <si>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</si>
  <si>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</si>
  <si>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</si>
  <si>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</si>
  <si>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</si>
  <si>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</si>
  <si>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</si>
  <si>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</si>
  <si>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</si>
  <si>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</si>
  <si>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</si>
  <si>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</si>
  <si>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</si>
  <si>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</si>
  <si>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</si>
  <si>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</si>
  <si>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</si>
  <si>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</si>
  <si>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</si>
  <si>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</si>
  <si>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</si>
  <si>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</si>
  <si>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</si>
  <si>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</si>
  <si>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</si>
  <si>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</si>
  <si>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DIRECCION DE PLANEACION Y SISTEMAS DE INFORMACION AMBIENTAL</t>
  </si>
  <si>
    <t xml:space="preserve">Suma </t>
  </si>
  <si>
    <t>5, PONDERACIÓN HORIZONTAL AÑO: 2019</t>
  </si>
  <si>
    <t>X</t>
  </si>
  <si>
    <t>1029 - PLANEACIÓN AMBIENTAL PARA UN MODELO DE DESARROLLO SOSTENIBLE EN EL DISTRITO Y LA REGIÓN</t>
  </si>
  <si>
    <t>6 -  Sostenibilidad ambiental basada en eficiencia energéticaaiencia energética</t>
  </si>
  <si>
    <t>40 - Gestión de la huella ambiental urbana</t>
  </si>
  <si>
    <t>PLANEACIÓN AMBIENTAL PARA UN MODELO DE DESARROLLO    SOSTENIBLE EN EL DISTRITO Y LA REGIÓN</t>
  </si>
  <si>
    <t>Priorizar y formular las determinantes ambientales</t>
  </si>
  <si>
    <t>Número de instrumentos de Planeación Ambiental  que, revisan, actualizan o incorporan determinantes ambientales, en la unidad espacial de referencia j, en el periodo de tiempo t.</t>
  </si>
  <si>
    <t>Número de Instrumentos</t>
  </si>
  <si>
    <t>FORTALECER LA PARTICIPACIÓN EN INSTANCIAS DE COORDINACIÓN INSTITUCIONAL DISTRITAL, REGIONAL Y NACIONAL</t>
  </si>
  <si>
    <t>GESTIONAR LAS  POLÍTICAS E INSTRUMENTOS DE PLANEACIÓN AMBIENTAL</t>
  </si>
  <si>
    <t>MEJORAR LA CAPACIDAD INSTITUCIONAL PARA LA PLANEACIÓN AMBIENTAL</t>
  </si>
  <si>
    <t>GESTIONAR 4 ACTIVIDADES DE COORDINACIÓN PARA LA GESTIÓN AMBIENTAL DISTRITAL</t>
  </si>
  <si>
    <t>181- Territorio sostenible</t>
  </si>
  <si>
    <t>PRESENTAR 6 INICIATIVAS PARA LA AGENDA REGIONAL DESDE LAS COMPETENCIAS DE LA SECRETARÍA DISTRITAL DE AMBIENTE</t>
  </si>
  <si>
    <t>EMITIR 10 INFORMES DE SEGUIMIENTO A LAS POLÍTICAS E INSTRUMENTOS ECONÓMICOS Y DE PLANEACIÓN AMBIENTAL PRIORIZADOS TENDIENTE AL DESARROLLO DEL NUEVO MODELO DE CIUDAD SOSTENIBLE</t>
  </si>
  <si>
    <t>REALIZAR 10 ACTIVIDADES DE GESTIÓN DEL CONOCIMIENTO E INVESTIGACIÓN AMBIENTAL</t>
  </si>
  <si>
    <t>EMITIR 14 REPORTES DE SEGUIMIENTO SOBRE EL ESTADO DE AVANCE, RESULTADOS, ALERTAS Y RECOMENDACIONES.</t>
  </si>
  <si>
    <t>ADELANTAR 24 ACTIVIDADES DE COOPERACIÓN INTERNACIONAL ORIENTADAS AL FORTALECIMIENTO DE LAS LÍNEAS DE ACCIÓN PRIORITARIAS DE LOS PROYECTOS ESTRATÉGICOS DE LA ENTIDAD</t>
  </si>
  <si>
    <t>1, GESTIONAR 4 ACTIVIDADES DE COORDINACIÓN PARA LA GESTIÓN AMBIENTAL DISTRITAL</t>
  </si>
  <si>
    <t>2, PRESENTAR 6 INICIATIVAS PARA LA AGENDA REGIONAL DESDE LAS COMPETENCIAS DE LA SECRETARÍA DISTRITAL DE AMBIENTE</t>
  </si>
  <si>
    <t>3, EMITIR 10 INFORMES DE SEGUIMIENTO A LAS POLÍTICAS E INSTRUMENTOS ECONÓMICOS Y DE PLANEACIÓN AMBIENTAL PRIORIZADOS TENDIENTE AL DESARROLLO DEL NUEVO MODELO DE CIUDAD SOSTENIBLE</t>
  </si>
  <si>
    <t>4, REALIZAR 10 ACTIVIDADES DE GESTIÓN DEL CONOCIMIENTO E INVESTIGACIÓN AMBIENTAL</t>
  </si>
  <si>
    <t xml:space="preserve"> GESTIONAR 4 ACTIVIDADES DE COORDINACIÓN PARA LA GESTIÓN AMBIENTAL DISTRITAL</t>
  </si>
  <si>
    <t xml:space="preserve"> PRESENTAR 6 INICIATIVAS PARA LA AGENDA REGIONAL DESDE LAS COMPETENCIAS DE LA SECRETARÍA DISTRITAL DE AMBIENTE</t>
  </si>
  <si>
    <t>Especial (Cundinamarca, tolima, Meta y Boyaca)</t>
  </si>
  <si>
    <t xml:space="preserve"> EMITIR 10 INFORMES DE SEGUIMIENTO A LAS POLÍTICAS E INSTRUMENTOS ECONÓMICOS Y DE PLANEACIÓN AMBIENTAL PRIORIZADOS TENDIENTE AL DESARROLLO DEL NUEVO MODELO DE CIUDAD SOSTENIBLE</t>
  </si>
  <si>
    <t>7, SEGUIMIENTO</t>
  </si>
  <si>
    <t>N/A</t>
  </si>
  <si>
    <t xml:space="preserve">DISTRITO CAPITAL </t>
  </si>
  <si>
    <t>N/D</t>
  </si>
  <si>
    <t>TODOS LOS GRUPOS</t>
  </si>
  <si>
    <t>NO IDENTIFICA GRU´POS ETNICOS</t>
  </si>
  <si>
    <t>Archivo de Gestión de la Subdirección de Políticas y Planes Ambientales. Ip 192.168.176.88
G:\Disco D\BACKUP -EDWIN MERCHAN\SPPA EDWIN\2019\SEGPLAN\Tercer seguimiento</t>
  </si>
  <si>
    <t>1. PUESTA EN OPERACIÓN DE LOS LINEAMIENTOS PARA EL FORTALECIMIENTO, FUNCIONAMIENTO, SEGUIMIENTO Y GESTION DE LAS INSTANCIAS AMBIENTALES DE COORDINACION DISTRITAL.</t>
  </si>
  <si>
    <t>2. PROMOVER EL DESARROLLO, IMPLEMENTACIÓN Y SEGUIMIENTO  DE UNA INICIATIVA AMBIENTAL PRIORIZADAS DE ESCALA REGIONAL, CON ENTIDADES NACIONALES, REGIONALES Y DISTRITALES</t>
  </si>
  <si>
    <t>3. ACTUALIZACIÓN Y AJUSTES A LA IMPLEMENTACIÓN DE INSTRUMENTOS Y POLÍTICAS AMBIENTALES PRIORIZADAS.</t>
  </si>
  <si>
    <t>4.EVALUACIÓN Y ANALISIS A LA IMPLEMENTACIÓN DE INSTRUMENTOS Y POLÍTICAS AMBIENTALES PRIORIZADAS.</t>
  </si>
  <si>
    <t>5, SEGUIMIENTO Y MONITOREO  A LA IMPLEMENTACION Y REALIZAR LA ACTUALIZACION  DE LOS INSTRUMENTOS ECONÓMICOS AMBIENTALES PRIORIZADOS</t>
  </si>
  <si>
    <t>6. REALIZAR LA ADMINISTRACION INTEGRAL DEL OBSERVATORIO AMBIENTAL DE BOGOTÁ -OAB- Y EL OBSERVATORIO REGIONAL AMBIENTAL  Y DE DESARROLLO SOSTENIBLE DEL RÍO BOGOTÁ -ORARBO Y DESARROLLO DEL MÓDULO PARA SEGUIMIENTO A POLITICAS PÚBLICAS AMBIENTALES</t>
  </si>
  <si>
    <t>7. REALIZAR EL SEGUIMIENTO Y EVALUACIÓN DEL PLAN DE INVESTIGACIÓN AMBIENTAL DE BOGOTÁ VIGENTE Y EN LA FORMULACIÓN DEL NUEVO PLAN DE INVESTIGACIÓN DE BOGOTA Y APOYAR LA ACTUALIZACIÓN DE LOS INSTRUMENTOS ECONÓMICOS AMBIENTALES PRIORIZADOS</t>
  </si>
  <si>
    <t>8,  HACER EL SEGUIMIENTO, LA REPROGRAMACIÓN Y ACTUALIZACIÓN   DE LOS PROYECTOS DE INVERSION DE LA SDA EN LOS DIFERENTES COMPONENTES DEL PLAN DE ACCIÓN.</t>
  </si>
  <si>
    <t>9, CONSOLIDAR Y EVALUAR  EL AVANCE DE LA GESTIÓN  DEL EJE TRANSVERSAL SEIS DEL PLAN DE DESARROLLO DISTRITAL "BOGOTÁ MEJOR PARA TODOS",  Y DE LOS PROGRAMAS ASOCIADOS A ÉSTE, A CARGO DE LA SDA.</t>
  </si>
  <si>
    <t xml:space="preserve"> 10, ELABORAR INFORMES INTEGRALES DE SEGUIMIENTO A LOS PROYECTOS DE INVERSIÓN  E INFORMES DE GESTIÓN DE LA SDA</t>
  </si>
  <si>
    <t>11, REALIZAR GESTION DE PROCESOS DE COOP.  INTERNACIONAL TÉCNICA Y/O FINANCIERA NO REEMBOLSABLE  Y ALIANZAS PARA PARTICIPAR  EN EVENTOS DE ORDEN NACIONAL E INTERNACIONAL, ORIENTADAS A LA  MISION DE LA SDA</t>
  </si>
  <si>
    <t>11, DESCRIPCIÓN DE LOS AVANCES Y LOGROS ALCANZADOS a Diciembre 31 de 2019</t>
  </si>
  <si>
    <t>6, DESCRIPCIÓN DE LOS AVANCES Y LOGROS ALCANZADOS a Diciembre 31 de 2019</t>
  </si>
  <si>
    <t>7, OBSERVACIONES AVANCE TRIMESTRE 4o  DE 2019</t>
  </si>
  <si>
    <t>El seguimiento, evaluación y/o análisis y/o actualización en la implementación de las políticas e instrumentos de planeación ambiental e instrumentos económicos, permite poner en marcha varios de estos instrumentos, así como ajustar o mejorar aquellos que una vez realizado su seguimiento sean susceptibles de ello. Esto se alcanza por medio de la emisión de informes anuales de seguimiento, uno relacionado con las Políticas Públicas Ambientales e Instrumentos de Planeación Ambiental y el otro con los instrumentos económicos.
De igual manera permite Mejorar la articulación de los instrumentos de planeación ambiental, visibiliza el beneficio para la ciudad alcanzado por las entidades distritales que desarrollan acciones ambientales complementarias, en el marco del Plan de Desarrollo vigente en armonía con el Plan de Gestión Ambiental –PGA.
Estas acciones permiten mejorar las condiciones del territorio a largo plazo, propendiendo por la sustentabilidad del mismo, generando efectos positivos, dado que la adecuada implementación de las políticas e instrumentos, orientan la gestión ambiental distrital y regional, que al final proporcionarán una mayor calidad de vida a los ciudadanos e incluso propendiendo por una mayor participación activa; todos estos elementos de forma tal, que permitirán contar con un modelo de ciudad sostenible en temas ambientales</t>
  </si>
  <si>
    <t>Archivo de Gestión de la Subdirección de Políticas y Planes Ambientales, IP 192,168,176,114
G:\Disco D\BACKUP -EDWIN MERCHAN\SPPA EDWIN\2019\SEGPLAN\Quinto seguimiento.
https://drive.google.com/drive/u/0/folders/1iKnZUZJ85tazTKOSw_lMBNhzMN0MDXFa</t>
  </si>
  <si>
    <t xml:space="preserve">
1. Acta y Reglamento CIPSSA
2. Resolución 2951 de 2019 
3. Instrumento de seguimiento actualizado 
4. Radicado de respuesta a SDA 
5. Radicado SDA-2019IE254524 al despacho del secretario 
6. Informe de Gestión de Instancias 
7. Memorando de  Solicitud Informes de Gestión
8. Radicado SDA-2019IE277300 relacionado con la participación en instancias 
9. Radicado de respuesta al DFP SDA - 2019EE277159
10. Infome de Gestion CIPSSA
11. Matriz de Seguimiento 
 https://drive.google.com/drive/folders/16NBV6UticHXsgqPDBP8BTtjPoK8p4va6</t>
  </si>
  <si>
    <t xml:space="preserve">
• Carpeta digital SPCI -Informes de Alertas y recomendaciones de los proyectos de inversión de la SDA. 
• Reportes SEGPLAN, publicados en la página web de la SDA.
• Página web de SECOP II -Plan de Adquisiciones publicados.  
• Página web de la SDA -Informe de gestión publicado.
• Página web de la SDA -Reportes indicadores publicado
• Aplicativo PMR-PREDIS</t>
  </si>
  <si>
    <t>N A</t>
  </si>
  <si>
    <t>NA</t>
  </si>
  <si>
    <t>Fotos,  informes, listas de asistencia, comunicaciones internas y externas, actas</t>
  </si>
  <si>
    <t>Los Observatorios y el plan de investigación, promueven la cultura de la información desde la calidad, oportunidad y pertinencia, reduciendo las dificultades de acceso y uso de la misma, tanto para la entidad, como para la ciudadanía. Para la entidad se refleja en la disponibilidad de información sobre aspectos ambientales del territorio, permitiendo la toma de decisiones fundamentada en cifras, lo que redundará en mejores respuestas frente a las problemáticas, incidiendo directamente en el bienestar de las comunidades.  Frente a la comunidad, facilita el acceso a la información permitiendo mayor empoderamiento e incidencia a las propuestas del estado.</t>
  </si>
  <si>
    <r>
      <t xml:space="preserve">https://drive.google.com/open?id=16NBV6UticHXsgqPDBP8BTtjPoK8p4va6
Portales web de  los observatorios
http://oab.ambientebogota.gov.co/
http://www.orarbo.gov.co/
Administración de los observatorios: 
Bitácoras de indicadores  octubre,  noviembre y diciembre
Registros de estadísticas de sesiones 
Actividades de difusion 
Lanzamiento nueva plataforma OAB 5-12-2019
Evento Red de Observatorios   18-12-2019
Nuevos módulos
http://oab.ambientebogota.gov.co/politica-de-humedales-del-distrito-capital/#
Sentencia Río Bogotá 
</t>
    </r>
    <r>
      <rPr>
        <sz val="10"/>
        <rFont val="Calibri"/>
        <family val="2"/>
        <scheme val="minor"/>
      </rPr>
      <t>1) Ayuda memoria 16-10-2019 
2) Ayuda memoria  22-10-2019 
3) Capacitación ORARBO 15-11-2019
4) Mesa SIGICA-ORARBO-Submesa Politico institucional Indicadores</t>
    </r>
    <r>
      <rPr>
        <sz val="10"/>
        <color theme="1"/>
        <rFont val="Calibri"/>
        <family val="2"/>
        <scheme val="minor"/>
      </rPr>
      <t xml:space="preserve"> Seguimiento a la Sentencia 15-11-2019
5) Ayuda de Memoria Lanzamiento Si Rio Bogotá
6) Acta mesa de educació</t>
    </r>
    <r>
      <rPr>
        <sz val="10"/>
        <rFont val="Calibri"/>
        <family val="2"/>
        <scheme val="minor"/>
      </rPr>
      <t>n  09-12-20196) 
7) lista de asistencia mesa de educación  09-12-2019</t>
    </r>
  </si>
  <si>
    <t>En el proceso de formulación del nuevo Plan de Investigación Ambiental de Bogotá - PIAB se elaboró documento "Plan de Investigación Ambiental de Bogotá PIAB - 2020-2027". Donde se priorizan los principales programas estratégicos con sus respectivas líneas de investigación ambiental para los próximos 8 años.</t>
  </si>
  <si>
    <t>Durante el año 2019 se realizaron las siguientes actividades como parte de la administración integral de los Observatorios Ambiental de Bogotá -OAB y Regional Ambiental y de Desarrollo Sostenible del Río Bogotá -ORARBO: 
• Se mantuvieron activas las plataformas web, contabilizando en el 4º trimestre 19.958 visitas para un total en el 2019 de 157.163 y en el cuatrienio de 876.162 ingresos de usuarios al OAB. En el ORARBO 18.391 visitas en el trimestre, sumando 84.469 en el año y 176.581 en el cuatrienio 
• Se cuenta con 5.864 usuarios registrados en el OAB, de ellos 1.037 usuarios nuevos en el 2019; y 542 en el ORARBO de ellos 113 usuarios nuevos en el 2019.
•  De enero a diciembre de 2019 se realizaron 31 actividades de difusión en donde se presentó el OAB y se invitó a la comunidad a hacer uso de la herramienta. Así mismo para el ORARBO se realizaron 8 actividades. El 5 de diciembre se realizó el lanzamiento de la nueva plataforma del OAB, y el 18 se hizo la presentación de los observatorios en el evento de la red de observatorios distrital. 
• Durante el año se han publicado 260 noticias en el OAB y 67 en el ORARBO. 
• A la fecha se avanzó a un 98,02% de actualización de un total de 454 indicadores en el OAB y a un 89,23% de un total de 65 indicadores del Distrito Capital en el ORARBO.
• Se avanzó en la construcción del módulo de políticas Ambientales, el cual está disponible en la plataforma del OAB, menú principal: información ambiental: Modulo de Políticas Ambientales.  
*Sentencia Río Bogotá: Se realizaron 18 mesas técnicas SIGICA - ORARBO y 4 mesas de Educación, se realizó el lanzamiento del Sistema de información del Río Bogotá.</t>
  </si>
  <si>
    <t xml:space="preserve"> https://drive.google.com/drive/u/1/folders/1ezaLsnVegOQgfgMrP7OprXHzZ6Frd3lj</t>
  </si>
  <si>
    <t>Estas acciones permiten mejorar las condiciones del territorio a mediano y largo plazo, propendiendo por la sustentabilidad del mismo, generando efectos positivos, dado que la adecuada implementación de las políticas e instrumentos, orientan la gestión ambiental distrital y regional, que al final proporcionarán una mayor calidad de vida a los ciudadanos e incluso propenderá por su mayor participación. Todos estos elementos permitirán contar con un modelo de ciudad sostenible en temas ambientales.</t>
  </si>
  <si>
    <t>Para la vigencia 2019, se programó como actividad que da cumplimiento a la meta: Implementar los lineamientos para el fortalecimiento, funcionamiento, operación, seguimiento y gestión de las instancias ambientales de Coordinación Distritales. Se da cumplimiento a través de las siguientes acciones: 
• Se remite para publicación el acta y reglamento interno de la Comisión Intersectorial para la Protección, Sostenibilidad y Salud Ambiental del Distrito Capital-CIPSSA 
• Se aprobó por parte del Secretario Distrital de Ambiente la expedición de la Resolución 2951 de 2019 mediante el cual se identifican las instancias de coordinación en las que participa la SDA y se realizan delegaciones.
• Se revisó y ajustó el instrumento de seguimiento a la gestión intersectorial de la entidad en las demás instancias de coordinación, se actualiza la matriz de las delegaciones establecidas en la Resolución. 
• Se emitió oficio a la Secretaria Distrital de Salud en lo relacionado con la vinculación de tres mesas de trabajo a la CIPSSA.
• Se emitió oficio en el cual se le informa al despacho del Secretario las instancias de coordinación Distrital, en las que la DPSIA ha sido delegada como presidenta, secretaria técnica e integrante.  
• Se remitió oficio de solicitud del informe de gestión a cada una de las secretarías técnicas de las instancias ambientales de coordinación.  
• Se remitió oficio a las dependencias de la SDA, informando las responsabilidades que tienen como delegados en las instancias donde participan, y la información que deben remitir a la DPSIA. 
• Se emitió oficio al Departamento de la Función pública informando las instancias de coordinación en las que la SDA ejerce secretaria técnica. 
• Se realizó el informe de gestión de la CIPPSA. 
• Se actualizó el instrumento de seguimiento a la participación de la SDA en las instancias donde esta participa</t>
  </si>
  <si>
    <t>La implementación de los lineamientos a través de los reglamentos actas y seguimiento a la participación y a las delegaciones realizadas, permite conocer cuál es la gestión y cuáles son los aportes de la SDA frente al sistema de coordinación distrital, siendo estos espacios claves para la gestión de Políticas Públicas. Otro de los beneficios de la reorganización y fortalecimientos de instancias es el mejoramiento en la operatividad de los espacios de coordinación.</t>
  </si>
  <si>
    <t>Para la vigencia 2019, la actividad que da cumplimiento a la meta es: Implementar los lineamientos para el fortalecimiento, funcionamiento, operación, seguimiento y gestión de las instancias ambientales de Coordinación Distritales. Se realizaron las siguientes actividades: 
• Se remite para publicación el acta y reglamento interno de la Comisión Intersectorial para la Protección, Sostenibilidad y Salud Ambiental del Distrito Capital-CIPSSA 
• Se aprobó por parte del Secretario Distrital de Ambiente la expedición de la Resolución 2951 de 2019 mediante el cual se identifican las instancias de coordinación en las que participa la SDA y se realizan delegaciones.
• Se revisó y ajustó el instrumento de seguimiento a la gestión intersectorial de la entidad en las demás instancias de coordinación, se actualiza la matriz de las delegaciones establecidas en la Resolución. 
• Se emitió oficio a la Secretaria Distrital de Salud en lo relacionado con la vinculación de tres mesas de trabajo a la CIPSSA.
• Se emitió oficio en el cual se le informa al despacho del Secretario las instancias de coordinación Distrital, en las que la DPSIA ha sido delegada como presidenta, secretaria técnica e integrante.  
• Se remitió oficio de solicitud del informe de gestión a cada una de las secretarías técnicas de las instancias ambientales de coordinación.  
• Se remitió oficio a las dependencias de la SDA, informando las responsabilidades que tienen como delegados en las instancias donde participan, y la información que deben remitir a la DPSIA. 
• Se emitió oficio al Departamento de la Función pública informando las instancias de coordinación en las que la SDA ejerce secretaria técnica. 
• Se realizó el informe de gestión de la CIPPSA. 
• Se actualizó el instrumento de seguimiento a la participación de la SDA en las instancias donde esta participa</t>
  </si>
  <si>
    <t>Se desarrolló el “Foro Regional de Gestión Integral del agua con Adaptación al Cambio Climático” y se elaboró el documento con las memorias que recoge las experiencias compartidas durante el evento por los expositores, las cuales se mencionan a continuación: 
1. Contexto de la Gestión del Cambio Climático en Colombia – Ministerio de Ambiente y Desarrollo Sostenible
2. Contextualización y estado de avance de la implementación de SUDS en los proyectos de infraestructura vial y de Espacio público en el distrito - IDU
3. Proyecto de Adaptación al Cambio Climático en Alta Montaña- GEF - Conservación Internacional y Ministerio de Ambiente y Desarrollo Sostenible.  
4. Proyecto “Evidencias del cambio climático y sus impactos en la provisión de recurso hídrico en ecosistemas de páramo” Corporación Autónoma Regional de Cundinamarca – CAR 
5. Gestión integral del agua en Bogotá: Experiencias de Adaptación al cambio climático (Sistemas Urbanos de Drenaje Sostenible y Adaptación Basada en Ecosistemas Bogotá) - Secretaría Distrital de Ambiente
6. “Proyecto de Conservación y Restauración de los Servicios Ecosistémicos y la Biodiversidad asociada a los Complejos de Páramo y Bosque Alto – andino”. Región Administrativa de Planeación Especial RAPE.
7. Lecciones aprendidas publicación “Bogotá, una ciudad sensible al agua: elementos de reflexión” Pontificia Universidad Javeriana.
8. Experiencias del proyecto “La coalición agua para Colombia”. The Nature Conservancy
9. La política Pública de "Gestión territorial del cambio Climático para el Tolima - Ruta Dulima" Cortolima.
10. Lecciones aprendidas de la Universidad en relación con las investigaciones que se han desarrollado para comprender los posibles impactos en el recurso hídrico asociados a cambio climático. Pontificia Universidad Javeriana 
Se elaboró el borrador inicial con las Iniciativas implementadas en el periodo 2016- 2019 en la SDA.</t>
  </si>
  <si>
    <t>El desarrollo del Foro Regional de Gestión Integral del Agua con Adaptación al Cambio Climático permite dar a conocer las acciones del trabajo realizado por las diversas instituciones en Bogotá Región, contribuyendo a aunar esfuerzos y fomentar los resultados en el territorio, orientados a aumentar la capacidad de adaptación de Bogotá y la región ante las nuevas condiciones climáticas</t>
  </si>
  <si>
    <t>Se desarrolló el “Foro Regional de Gestión Integral del agua con Adaptación al Cambio Climático” y se elaboró el documento con las memorias que recoge las experiencias compartidas durante el evento por los expositores, las cuales se mencionan a continuación: 
1. Contexto de la Gestión del Cambio Climático en Colombia – Ministerio de Ambiente y Desarrollo Sostenible
2. Contextualización y estado de avance de la implementación de SUDS en los proyectos de infraestructura vial y de Espacio público en el distrito. IDU
3. Proyecto de Adaptación al Cambio Climático en Alta Montaña- GEF. Conservación Internacional y Ministerio de Ambiente y Desarrollo Sostenible.  
4. Proyecto “Evidencias del cambio climático y sus impactos en la provisión de recurso hídrico en ecosistemas de páramo” Corporación Autónoma Regional de Cundinamarca – CAR 
5. Gestión integral del agua en Bogotá:  Experiencias de Adaptación al cambio climático (Sistemas Urbanos de Drenaje Sostenible y Adaptación Basada en Ecosistemas Bogotá) - Secretaría Distrital de Ambiente
6. “Proyecto de Conservación y Restauración de los Servicios Ecosistémicos y la Biodiversidad asociada a los Complejos de Páramo y Bosque Alto – andino”. Región Administrativa de Planeación Especial RAPE.
7. Lecciones aprendidas publicación “Bogotá, una ciudad sensible al agua: elementos de reflexión” Pontificia Universidad Javeriana.
8. Experiencias del proyecto “La coalición agua para Colombia”. The Nature Conservancy
9. La política Pública de "Gestión territorial del cambio Climático para el Tolima - Ruta Dulima" Cortolima.
10. Lecciones aprendidas de la Universidad en relación con las investigaciones que se han desarrollado para comprender los posibles impactos en el recurso hídrico asociados a cambio climático. Pontificia Universidad Javeriana 
Se elaboró el borrador inicial con las Iniciativas implementadas en el periodo 2016- 2019 en la SDA.</t>
  </si>
  <si>
    <t>Se realizaron las siguientes actividades:
PMA: Se entregó al Ministerio de Ambiente, el DTS del PMA del Complejo de Humedales RAMSAR. Se expidió la resolución 03561 “Por medio de la cual se aprueba el PMA del PEDH Tunjo”. 
POLÍTICAS: Se presentó la Política de Educación Ambiental en PreCONPES y fue aprobada. Se continuó con el seguimiento al plan de acción de la Política de Salud Ambiental y Política Pública de Ruralidad. Política de Humedales: Se consolidó la matriz del plan de acción. Política de Biodiversidad: se radicaron los documentos de actualización ante la SDP. Política de Producción: se realizó la revisión del plan de acción y productos de responsabilidad de la SPPA. Política Pública de Protección y Bienestar Animal: se están realizando los ajustes solicitados por la SDP. 
Plan de Gestión Ambiental-PGA: se consolidó informe de revisión al PGA del Distrito Capital correspondiente al periodo 2008-2018, dicho producto fue publicado en la página web institucional. Se resolvieron las observaciones remitidas para la consolidación del documento final. PIGA: Se actualizaron las fichas técnicas de los indicadores reportados en la plataforma del OAB y se elaboraron los Boletines 26, 27 y 28 para publicación. 
PACA: Publicación del seguimiento PACA Distrital 2018; revisión, validación y ajustes del seguimiento 2019-I de los PACA Institucionales. 
Plan Distrital de Gestión del Riesgo de Desastre y Cambio Climático-PDGRDCC: Se participó en el Foro Regional Gestión Integral del Agua para la Adaptación al Cambio Climático. Se elaboraron 16 hojas de vida de indicadores PDGRDCC a cargo parcial y/o total de la SDA. 
PAL: Se apoyó la actualización de los Diagnósticos Locales Ambientales de las 20 Localidades, siendo formulado y aprobado en quorum por parte de las CAL. 
Plan de Ordenamiento Territorial-POT. En la vigencia 2019 se realizaron 18 reuniones de evaluación y concertación de los asuntos ambientales contenidos en la propuesta de modificación ordinaria del POT, en los términos establecidos por la Ley 388 de 1997. Como producto de estas reuniones, se suscribió el acta de concertación entre la Secretaría Distrital de Planeación y la Secretaría Distrital de Ambiente. Por último, el POT fue presentado ante el Consejo Territorial de Planeación Distrital, para ser radicado ante el Concejo de Bogotá para su aprobación
Instrumentos Económicos: Se inició ajuste del documento de metodología para la implementación de Pagos por Servicios Ambientales-PSA en D.C. de acuerdo con los comentarios de los profesionales de la DLA.</t>
  </si>
  <si>
    <t>Se consolido un informe que contiene la gestión realizada frente a la actualización y ajustes a la implementación de instrumentos y políticas ambientales priorizadas. Se realizaron las siguientes actividades: 
Planes de Manejo Ambiental - PMA: Se entregó al Ministerio de Ambiente y Desarrollo Sostenible, el DTS del Plan de Manejo del Complejo de Humedales RAMSAR. Se expidió la resolución 03561 “Por medio de la cual se aprueba el Plan de Manejo Ambiental –PMA del Parque Ecológico Distrital de Humedal Tunjo y se toman otras determinaciones”. Se socializó el PMA del humedal la Vaca. 
POLÍTICAS: Se presentó la Política de Educación Ambiental en CONPES y fue aprobada. Política de Humedales: Se consolidó la matriz del plan de acción. Política de Biodiversidad: se radicaron los documentos de actualización ante la SDP. Política de Producción: se realizó la revisión del plan de acción y productos de responsabilidad de la SPPA. Política Pública de Protección y Bienestar Animal: se realizaron los ajustes solicitados por la SDA y se está a la espera de la sesión de PRE-CONPES. Se continuó con el seguimiento de Plan de Acción de las Políticas Públicas Ambientales.
Plan de Gestión Ambiental - PGA: En lo referente al PGA, se consolidó informe de revisión al Plan de Gestión Ambiental del Distrito Capital correspondiente al periodo 2008-2018, dicho producto fue publicado oficialmente en la página web institucional el pasado 28 de noviembre de 2019. Y se resolvieron las observaciones remitidas para la consolidación del documento final..</t>
  </si>
  <si>
    <t>Se consolidó un informe que contiene la gestión frente a la evaluación y análisis a la implementación de instrumentos y políticas ambientales priorizadas, para lo cual se realizaron las siguientes actividades: 
*Plan Institucional de Gestión Ambiental -PIGA: Se actualizaron las fichas técnicas de los indicadores reportados en la nueva plataforma del OAB y Elaboración de Boletín 26, 27 y 28 para publicación en la página de la SDA. 
*Plan de Acción Cuatrienal Ambiental -PACA: Publicación Seguimiento PACA Distrital 2018, revisión, validación y ajustes del seguimiento 2019-I de los PACA Institucionales, logrando coherencia y veracidad de la información del PACA Distrital 2016-II al 2019-I. Se aplicó encuesta de percepción. 
*Plan Distrital de Gestión del Riesgo de Desastre y Cambio Climático-PDGRDCC: Se participó en el Foro Regional Gestión Integral del Agua para la Adaptación al Cambio Climático. Se elaboraron 16 hojas de vida de indicadores del PDGRDCC a cargo parcial o total de la SDA. 
*Planes Ambientales Locales - PAL: Se apoyó la actualización de los Diagnósticos Locales Ambientales de las 20 Localidades siendo formulado y aprobado en quorum por parte de las CAL como insumo para el próximo POAI y encuentros ciudadanos.</t>
  </si>
  <si>
    <t>Instrumentos Económicos: Se hizo seguimiento y monitoreo a la implementación de los instrumentos económicos ambientales: Pago por Servicios Ambientales-PSA y Certificado del Estado de Conservación Ambiental- CECA. Se realizó mesa de trabajo con la Dirección Legal Ambiental - DLA con el fin de revisar el borrador del Proyecto de Resolución “por medio de la cual se adopta el Programa de PSA en Bogotá D. C. y se dictan otras disposiciones”.  Se inició ajuste del documento de metodología para la implementación de PSA en D.C. de acuerdo con los comentarios de los profesionales de la DLA.</t>
  </si>
  <si>
    <t>Durante el año 2019 se da cumplimento a la meta con las siguientes actividades:
1.	Como parte de la administración integral de los Observatorios Ambiental de Bogotá-OAB y Regional Ambiental y de Desarrollo Sostenible del Río Bogotá-ORARBO:
•	Se mantuvieron activas las plataformas web, contabilizando en el 4º trimestre 19.958 visitas para un total en el 2019 de 157.163 y en el cuatrienio de 876.162 ingresos de usuarios al OAB. En el ORARBO 18.391 visitas en el trimestre, sumando 84.469 en el año y 176.581 en el cuatrienio 
•	Se cuenta con 5.864 usuarios registrados en el OAB, de ellos 1.037 usuarios nuevos en el 2019; y 542 en el ORARBO de ellos 113 usuarios nuevos en el 2019.
•	De enero a diciembre de 2019 se realizaron 31 actividades de difusión en donde se presentó el OAB y se invitó a la comunidad a hacer uso de la herramienta. Así mismo para el ORARBO se realizaron 8 actividades. El 5 de diciembre se realizó el lanzamiento de la nueva plataforma del OAB, y el 18 se hizo la presentación de los observatorios en el evento de la red de observatorios distrital. 
•	Durante el año se han publicado 260 noticias en el OAB y 67 en el ORARBO. 
•	A la fecha se avanzó a un 98,02% de actualización de un total de 454 indicadores en el OAB y a un 89,23% de un total de 65 indicadores del Distrito Capital en el ORARBO.
2.	Se desarrolló el módulo de políticas Ambientales, el cual está disponible en la plataforma del OAB, menú principal: información ambiental: Modulo de Políticas Ambientales.
3.	Se elaboró documento "Plan de Investigación Ambiental de Bogotá PIAB - 2020-2027". Donde se priorizan los principales programas estratégicos con sus respectivas líneas de investigación ambiental para los próximos 8 años.
En cumplimiento de la Sentencia Río Bogotá: Se realizaron 18 mesas técnicas SIGICA-ORARBO y 4 mesas de Educación. Se realizó el lanzamiento del Sistema de información del Río Bogotá.</t>
  </si>
  <si>
    <t>Durante la vigencia 2019, se han realizado actividades de consolidación, revisión y evaluación de los Planes de Acción, en los procesos de actualización y seguimiento en los componentes de gestión, inversión, actividades y territorialización, con corte a marzo, junio y septiembre de 2019. Lo anterior para los proyectos de inversión de la SDA.  Como resultado de este proceso se generó la información final que fue cargada en el aplicativo SEGPLAN y publicada en la página web de la SDA. 
Se realizó revisión y consolidación del Plan Anual de Adquisiciones-PAA, cierre 2018, así como la estructuración del 2019 y 28 actualizaciones de enero-diciembre 2019 y publicado en la página web de SECOP II. 
Consolidación de los indicadores de gestión cierre 2018, revisión de las hojas de vida y aprobación de indicadores/2019 así como el seguimiento con corte de enero a noviembre/2019; adicionalmente el registro PMR-Producto, Metas y Resultado, en el aplicativo PMR PREDIS, en los mismos cortes. 
Durante la vigencia 2019, se revisaron 2.705 estudios previos-EP allegados a la Subdirección de Proyectos y Cooperación Internacional en el aplicativo SIPSE,   de los cuales 2,169 fueron  aprobados, 532 anuladas y 4 no tramitados</t>
  </si>
  <si>
    <t>Durante la vigencia 2019, se coordinó la elaboración del informe de rendición de cuenta del Eje 6 "Sostenibilidad ambiental basada en eficiencia energética" con corte a diciembre/2018, junio y septiembre 2019 según solicitud de la Secretaría Distrital de Planeación y según proceso de empalme.
Como cabeza del Sector Ambiente, se realizó seguimiento a los programas 38, 39 y 40 asociados al Plan de Desarrollo "Bogotá Mejor Para Todos" 2016-2020, con corte a diciembre de 2018, marzo, junio, septiembre y noviembre 2019, según los avances de las metas plan de desarrollo asociadas a los programas en mención. Como resultado de este proceso se generó la información final que fue registrada en el aplicativo SEGPLAN, según lineamientos dados por la Secretaria Distrital de Planeación.</t>
  </si>
  <si>
    <t>En la vigencia  2019, se han elaborado cuatro (4) informes integrales de seguimiento a los proyectos de la SDA, de acuerdo con el estado de avances y resultados de las metas plan de desarrollo, metas de inversión, actividades, territorialización, plan de adquisiciones y la revisión de estudios previos, el cual fue socializado a los Gerentes de los Proyectos y su equipo de trabajo, a través del informe de alertas y recomendaciones, para prever posibles errores en los reportes y así poder tomar decisiones preventivas y correctivas en la gestión de los mismos.
Se lidero la elaboración y consolidación de los Informes de empalme correspondientes a: Diagnostico Sectorial, Gestión y Desarrollo Institucional, Balance estratégico de la administración distrital y el informe de cumplimiento del plan de desarrollo, según lineamientos de la Secretaria General.</t>
  </si>
  <si>
    <t>A través de la gestión de Cooperación Internacional, se alcanzaron los siguientes logros:
1. Como aporte al cumplimiento del Acuerdo 655 de 2016, la gestión de cooperación internacional de la SPCI obtuvo la aplicación de una Auditoría Energética al Edificio Central de la SDA.
2. Se gestionó con COSUDE -Agencia Suiza de Cooperación, la participación de la Secretaría Distrital de Ambiente en el Seminario Internacional: “Maquinaria de construcción libre de hollín, reducir la contaminación y mitigar el cambio climático”, del 13 al 16 de mayo en Santiago de Chile.
3. Se ejecutaron las gestiones logísticas para la participación del Sr. Secretario y Subsecretario al segundo taller, en desarrollo del Convenio de Cooperación Internacional No. SDA-CV-20181398 que se realizó en Stuttgart, del 10 al 19 de mayo.
4. Se realizaron las gestiones necesarias para la participación de la SDA en el evento internacional “Encuentro de Negocios más+”, promovido por Premios Latinoamérica Verde y realizado del 27 al 30 de junio de 2019.
5. Se gestionó a través de cooperación internacional con la Agencia de Cooperación Alemana GIZ, la participación del experto internacional en suelos contaminados para el Foro sobre” socialización de la metodología para la gestión de sitios contaminados” el 1 de agosto de 2019. En igual sentido se realizaron los arreglos para la participación de un experto de Naciones Unidas en consumo responsable, en el III Foro Distrital en Responsabilidad Empresarial y Sostenibilidad, llevado a cabo 20 de septiembre, como apoyo de la SPCI a la Semana Ecoempresarial. 
6. La SPCI planeó, lideró y desarrolló el Foro Cooperación Internacional y Medio Ambiente, al que fueron invitados funcionarios y contratistas de la SDA y de las entidades del Sector Ambiente. Los ponentes fueron: La Agencia Presidencial para la Cooperación Internacional, ICLEI y las Universidades Javeriana y Externado de Colombia.</t>
  </si>
  <si>
    <t>• Se gestionó, a través de Cooperación Internacional, la participación del Subdirector de Calidad del Aire Auditiva y Visual en el Seminario Internacional: “Maquinaria de construcción libre de hollín, reducir la contaminación y mitigar el cambio climático”.  El cooperante fue la Agencia Suiza de Cooperación -COSUDE.  Este seminario tuvo lugar en Santiago de Chile del 13 al 16 de mayo de 2019.
• Se efectuó la gestión previa y posterior a la participación del Sr. Secretario y Subsecretario al segundo taller, en desarrollo del Convenio de Cooperación Internacional No. SDA-CV-20181398 que se realizó en Stuttgart.
• Se realizó la preparación y ejecución de la participación de la entidad en el evento internacional: “Encuentro de Negocios más+”, promovido por Premios Latinoamérica Verde.
• Se atendió el requerimiento de la Secretaría de Planeación enviando el reporte SICO a la Secretaría de Planeación.
• Se realizó seguimiento al proyecto Metrópolis a suscribirse este año, participando en las reuniones del equipo de trabajo. 
• La SPCI realizó la logística y acompañamiento necesario para la realización del tercer y último taller del Convenio de Cooperación Internacional SDA-CV-20181398, el cual culminó con éxito. 
• Se gestionó a través de cooperación internacional con la Agencia de Cooperación Alemana GIZ, la participación del experto internacional en suelos contaminados para el Foro sobre” socialización de la metodología para la gestión de sitios contaminados” el 1 de agosto de 2019. 
• Se realizaron los arreglos para la participación de un experto de Naciones Unidas en consumo responsable, en el III Foro Distrital en Responsabilidad Empresarial y Sostenibilidad, llevado a cabo 20 de septiembre, como apoyo de la SPCI a la Semana Ecoempresarial.
• Se efectuaron todas las actividades necesarias para la participación de la Secretaría en la Primera Conferencia Latinoamericana sobre emisión de nanopartículas en motores de combustión interna. México Octubre 2019, cuya participación sería subvencionada por Cosude. La comisión no fue aprobada por la Alcaldía Mayor.
• Se realizaron todas las actividades de planeación, organización, preparación y realización del Foro: Cooperación Internacional y Medio Ambiente, el cual tuvo lugar el 19 de noviembre.  
•Se realizaron los informes y reportes solicitados a la SPCI en materia de cooperación internacional</t>
  </si>
  <si>
    <r>
      <t xml:space="preserve">En lo corrido del Plan de Desarrollo "Bogotá Mejor para Todos” se ha revisado, actualizado o incorporado los determinantes en los siguientes instrumentos de planeación ambiental:
</t>
    </r>
    <r>
      <rPr>
        <b/>
        <sz val="10"/>
        <color rgb="FF000000"/>
        <rFont val="Arial"/>
        <family val="2"/>
      </rPr>
      <t>Vigencia 2016</t>
    </r>
    <r>
      <rPr>
        <sz val="10"/>
        <color indexed="8"/>
        <rFont val="Arial"/>
        <family val="2"/>
      </rPr>
      <t xml:space="preserve"> a través Plan de Acción Cuatrienal Ambiental- PACA, se actualizaron las determinantes ambientales como calidad del agua, aire, paisaje. En lo referente a instrumentos económicos se calculó de la Tasa Retributiva por Vertimientos Puntuales y energías renovables.
</t>
    </r>
    <r>
      <rPr>
        <b/>
        <sz val="10"/>
        <color rgb="FF000000"/>
        <rFont val="Arial"/>
        <family val="2"/>
      </rPr>
      <t>Vigencia 2017</t>
    </r>
    <r>
      <rPr>
        <sz val="10"/>
        <color indexed="8"/>
        <rFont val="Arial"/>
        <family val="2"/>
      </rPr>
      <t xml:space="preserve"> se actualizaron e incorporaron determinantes ambientales así: 1. Desde el Plan Institucional de Gestión Ambiental - PIGA: se incorporaron dos determinantes, huella de carbono, indicador biciusuarios. 2. Planes Ambientales Locales – PAL: referentes a coberturas verdes, renaturalización, ecourbanismo, arborización, entre otras. 3. Planes de Manejo Ambiental PMA: Se incorporaron determinantes para protección y administración de los Parques Ecológicos Distritales de Humedal: EL Salitre, Tunjo.
</t>
    </r>
    <r>
      <rPr>
        <b/>
        <sz val="10"/>
        <color rgb="FF000000"/>
        <rFont val="Arial"/>
        <family val="2"/>
      </rPr>
      <t>Vigencia 2018</t>
    </r>
    <r>
      <rPr>
        <sz val="10"/>
        <color indexed="8"/>
        <rFont val="Arial"/>
        <family val="2"/>
      </rPr>
      <t xml:space="preserve">: 1. PAL: se revisaron las determinantes referentes a coberturas verdes, renaturalización, ecourbanismo, arborización, entre otras. 2. Plan Distrital de Gestión de Riesgos y Cambio Climático -PDGRCC: Reducción de emisiones de gases efecto invernadero, adaptación al cambio climático y prevención y mitigación de riesgos. 3. PIGA: cambio climático y movilidad sostenible. 4. PACA: se realizó el seguimiento a determinantes ambientales como calidad del agua, aire, paisaje, sonora entre otros.
</t>
    </r>
    <r>
      <rPr>
        <b/>
        <sz val="10"/>
        <color rgb="FF000000"/>
        <rFont val="Arial"/>
        <family val="2"/>
      </rPr>
      <t>Vigencia 2019</t>
    </r>
    <r>
      <rPr>
        <sz val="10"/>
        <color indexed="8"/>
        <rFont val="Arial"/>
        <family val="2"/>
      </rPr>
      <t>: 1. En la implementación del Plan Distrital de Gestión del Riesgo de Desastres y del Cambio Climático-PDGRDCC, se actualizaron las siguientes determinantes: reducción y manejo del riesgo de desastres. 2. PIGA: se actualizaron indicadores de consumos per cápita de agua y energía, generación de residuos aprovechables, peligrosos y especiales, y datos relacionados con la flota vehicular y los bici-usuarios en el día sin carro. 3. Política de protección y bienestar animal: se actualizaron las determinantes referentes a conservación y protección de la fauna doméstica y silvestre. 4. Política de Educación Distrital:  se construyó el plan de acción en cual se incorporaron las determinantes ahorro y uso eficiente del agua, ahorro y uso eficiente de energía, cambios culturales y adaptación al cambio climático, hábitos responsables de consumo, protección y recuperación de ecosistemas estratégicos, prácticas de recurso, reducción y reciclaje de residuos y empoderamiento y cuidado del espacio público natural el cual fue radicado a la Secretaria Distrital de Planeación.</t>
    </r>
  </si>
  <si>
    <t>En la vigencia 2019, se han elaborado cuatro(4)  informes integrales de seguimiento a los proyectos  de inversión , según estado de avances de las metas plan de desarrollo, metas de inversión, actividades, territorialización, plan de adquisiciones y la revisión de 2705 estudios previos,  socializado a los Gerentes de los Proyectos y su equipo de trabajo, con el informe de alertas y recomendaciones, para identificar y anticipar posibles falencias en la gestión y así poder tomar decisiones preventivas y correctivas en la gestión de los proyectos.
Se realizó consolidación, revisión y evaluación de los Planes de Acción de los proyectos de la SDA, en los procesos de actualización y seguimiento en los componentes de gestión, inversión, actividades y territorialización, con corte a dic./2018, reprogramación/2019, a marzo, junio y septiembre 2019.  Adicionalmente se registró en el componente de gestión el avance de las metas plan de desarrollo corte a nov./2019 según circular 054 2019, de la Secretaría Distrital de Planeación, como resultado de este proceso se generó la información final que fue cargada en el aplicativo SEGPLAN y publicada en la página web de la SDA. 
Se coordinó el informe de rendición de cuenta del Eje 6 “Sostenibilidad ambiental basada en eficiencia energética” corte a dic./2018, junio y septiembre 2019 y el seguimiento a los programas 38, 39 y 40, corte a dic./2018, a marzo, junio, sep. y nov./2019, cargado en el aplicativo SEGPLAN. 
Se realizó revisión y consolidación del Plan Anual de Adquisiciones, cierre 2018, así como la estructuración del 2019 y 28 actualizaciones de enero-dic. 2019 y publicado en la página web de SECOP II. 
Consolidación de los indicadores de gestión cierre 2018, revisión de las hojas de vida y aprobación de indicadores/2019 así como el seguimiento con corte de enero a noviembre/2019; adicionalmente el registro PMR-Producto, Metas y Resultado, en el aplicativo PMR PREDIS, en los mismos cortes. 
Se consolidó y elaboró informe de Gestión de la entidad a 2018, publicado en la página web de la SDA y  el informe de Balance Social.
Se lideró la elaboración y consolidación de los Informes de empalme correspondientes a: Diagnostico Sectorial, Gestión y Desarrollo Institucional, Balance estratégico de la administración distrital y el informe de cumplimiento del plan de desarrollo, según lineamientos de la Secretaria General.</t>
  </si>
  <si>
    <t xml:space="preserve">Con los reportes integrales de seguimiento a los proyectos de inversión de la SDA, permite a los Gerentes de los proyectos, identificar y anticipar posibles falencias en la gestión de los proyectos y así poder tomar decisiones preventivas y correctivas en la gestión de los proyectos de inversión de la SDA, cuyo resultado permite visibilizar las amenazas y oportunidades para dar claridad en la gestión de los proyectos de la entidad.
Con los informes de seguimiento asociados a los proyectos de inversión de la SDA, que se publican en la plataforma de la SDA, se tiene informado a la ciudadanía sobre la gestión que desarrolla en la entidad.
</t>
  </si>
  <si>
    <t>En materia de Cooperación Internacional, le han permitido a la entidad participar en eventos internacionales en los cuales se comparten conocimientos y experiencias en aras de fortalecer la capacidad técnica de los funcionarios de la Secretaría, así como visibilizar las gestiones y los compromisos de la SDA en el mejoramiento del ambiente de la ciudad.
El Foro Cooperación Internacional y Medio Ambiente permitió a funcionarios y contratistas de la Secretaría de Ambiente y de las entidades del Sector Ambiente, realizar intercambio de opiniones e información con la academia y con la APC en lo referente al uso de ayuda internacional a favor del medio ambiente.
La participación de expertos, asumidos por Agencias de Cooperación Internacional, para el Tercer Foro Distrital en responsabilidad empresarial y sostenibilidad, y el Foro para la socialización de la metodología para la gestión de sitios contaminados, brindan asistencia técnica para el cumplimiento de los planes, programas y proyectos de la SDA.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</si>
</sst>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_-* #,##0.00\ &quot;€&quot;_-;\-* #,##0.00\ &quot;€&quot;_-;_-* &quot;-&quot;??\ &quot;€&quot;_-;_-@_-"/>
    <numFmt numFmtId="165" formatCode="_-* #,##0.00\ _€_-;\-* #,##0.00\ _€_-;_-* &quot;-&quot;??\ _€_-;_-@_-"/>
    <numFmt numFmtId="166" formatCode="_(&quot;$&quot;\ * #,##0.00_);_(&quot;$&quot;\ * \(#,##0.00\);_(&quot;$&quot;\ * &quot;-&quot;??_);_(@_)"/>
    <numFmt numFmtId="167" formatCode="_(* #,##0.00_);_(* \(#,##0.00\);_(* &quot;-&quot;??_);_(@_)"/>
    <numFmt numFmtId="168" formatCode="_ &quot;$&quot;\ * #,##0.00_ ;_ &quot;$&quot;\ * \-#,##0.00_ ;_ &quot;$&quot;\ * &quot;-&quot;??_ ;_ @_ "/>
    <numFmt numFmtId="169" formatCode="_ * #,##0.00_ ;_ * \-#,##0.00_ ;_ * &quot;-&quot;??_ ;_ @_ "/>
    <numFmt numFmtId="170" formatCode="0.0%"/>
    <numFmt numFmtId="171" formatCode="_ * #,##0_ ;_ * \-#,##0_ ;_ * &quot;-&quot;??_ ;_ @_ "/>
    <numFmt numFmtId="172" formatCode="_(&quot;$&quot;* #,##0.00_);_(&quot;$&quot;* \(#,##0.00\);_(&quot;$&quot;* &quot;-&quot;??_);_(@_)"/>
    <numFmt numFmtId="173" formatCode="_-* #,##0\ _€_-;\-* #,##0\ _€_-;_-* &quot;-&quot;??\ _€_-;_-@_-"/>
    <numFmt numFmtId="174" formatCode="_(* #,##0_);_(* \(#,##0\);_(* &quot;-&quot;??_);_(@_)"/>
    <numFmt numFmtId="175" formatCode="#,##0.0"/>
  </numFmts>
  <fonts count="49"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4"/>
      <name val="Arial"/>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2"/>
      <color indexed="8"/>
      <name val="Arial"/>
      <family val="2"/>
    </font>
    <font>
      <b/>
      <sz val="14"/>
      <color indexed="8"/>
      <name val="Arial"/>
      <family val="2"/>
    </font>
    <font>
      <b/>
      <sz val="10"/>
      <color theme="1"/>
      <name val="Calibri"/>
      <family val="2"/>
      <scheme val="minor"/>
    </font>
    <font>
      <sz val="24"/>
      <name val="Arial"/>
      <family val="2"/>
    </font>
    <font>
      <sz val="9"/>
      <color theme="1"/>
      <name val="Arial"/>
      <family val="2"/>
    </font>
    <font>
      <sz val="10"/>
      <color theme="1"/>
      <name val="Arial"/>
      <family val="2"/>
    </font>
    <font>
      <sz val="9"/>
      <name val="Calibri"/>
      <family val="2"/>
      <scheme val="minor"/>
    </font>
    <font>
      <sz val="10"/>
      <name val="Calibri"/>
      <family val="2"/>
      <scheme val="minor"/>
    </font>
    <font>
      <sz val="9"/>
      <color indexed="81"/>
      <name val="Tahoma"/>
      <family val="2"/>
    </font>
    <font>
      <sz val="12"/>
      <color indexed="81"/>
      <name val="Tahoma"/>
      <family val="2"/>
    </font>
    <font>
      <b/>
      <sz val="10"/>
      <color rgb="FF000000"/>
      <name val="Arial"/>
      <family val="2"/>
    </font>
    <font>
      <b/>
      <sz val="16"/>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65"/>
        <bgColor indexed="64"/>
      </patternFill>
    </fill>
    <fill>
      <patternFill patternType="solid">
        <fgColor theme="8"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6">
    <xf numFmtId="0" fontId="0" fillId="0" borderId="0"/>
    <xf numFmtId="169" fontId="9" fillId="0" borderId="0" applyFont="0" applyFill="0" applyBorder="0" applyAlignment="0" applyProtection="0"/>
    <xf numFmtId="169" fontId="4" fillId="0" borderId="0" applyFont="0" applyFill="0" applyBorder="0" applyAlignment="0" applyProtection="0"/>
    <xf numFmtId="167" fontId="2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8" fontId="4" fillId="0" borderId="0" applyFont="0" applyFill="0" applyBorder="0" applyAlignment="0" applyProtection="0"/>
    <xf numFmtId="171" fontId="4" fillId="0" borderId="0" applyFont="0" applyFill="0" applyBorder="0" applyAlignment="0" applyProtection="0"/>
    <xf numFmtId="166" fontId="22" fillId="0" borderId="0" applyFont="0" applyFill="0" applyBorder="0" applyAlignment="0" applyProtection="0"/>
    <xf numFmtId="172"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41" fontId="22" fillId="0" borderId="0" applyFont="0" applyFill="0" applyBorder="0" applyAlignment="0" applyProtection="0"/>
  </cellStyleXfs>
  <cellXfs count="477">
    <xf numFmtId="0" fontId="0" fillId="0" borderId="0" xfId="0"/>
    <xf numFmtId="0" fontId="0" fillId="0" borderId="0" xfId="0" applyFill="1"/>
    <xf numFmtId="0" fontId="5" fillId="0" borderId="0" xfId="14"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4" applyAlignment="1">
      <alignment vertical="center"/>
    </xf>
    <xf numFmtId="10" fontId="4" fillId="0" borderId="0" xfId="14" applyNumberFormat="1" applyAlignment="1">
      <alignment vertical="center"/>
    </xf>
    <xf numFmtId="0" fontId="4" fillId="0" borderId="0" xfId="14" applyBorder="1" applyAlignment="1">
      <alignment vertical="center"/>
    </xf>
    <xf numFmtId="0" fontId="4" fillId="2" borderId="0" xfId="14" applyFill="1" applyBorder="1" applyAlignment="1">
      <alignment vertical="center"/>
    </xf>
    <xf numFmtId="0" fontId="4" fillId="2" borderId="0" xfId="14" applyFill="1" applyAlignment="1">
      <alignment vertical="center"/>
    </xf>
    <xf numFmtId="0" fontId="12" fillId="2" borderId="0" xfId="14" applyFont="1" applyFill="1" applyAlignment="1">
      <alignment vertical="center"/>
    </xf>
    <xf numFmtId="0" fontId="12" fillId="0" borderId="0" xfId="14" applyFont="1" applyAlignment="1">
      <alignment vertical="center"/>
    </xf>
    <xf numFmtId="10" fontId="4" fillId="2" borderId="0" xfId="14"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4" applyFill="1" applyAlignment="1">
      <alignment horizontal="left" vertical="center"/>
    </xf>
    <xf numFmtId="0" fontId="4" fillId="0" borderId="0" xfId="14" applyAlignment="1">
      <alignment horizontal="left" vertical="center"/>
    </xf>
    <xf numFmtId="0" fontId="12" fillId="0" borderId="0" xfId="0" applyFont="1" applyFill="1"/>
    <xf numFmtId="0" fontId="4" fillId="3" borderId="0" xfId="14" applyFill="1" applyAlignment="1">
      <alignment vertical="center"/>
    </xf>
    <xf numFmtId="0" fontId="0" fillId="0" borderId="0" xfId="0" applyFill="1" applyAlignment="1">
      <alignment horizontal="center"/>
    </xf>
    <xf numFmtId="0" fontId="0" fillId="0" borderId="0" xfId="0" applyFill="1" applyAlignment="1">
      <alignment horizontal="center"/>
    </xf>
    <xf numFmtId="3" fontId="18" fillId="3" borderId="1" xfId="8" applyNumberFormat="1" applyFont="1" applyFill="1" applyBorder="1" applyAlignment="1">
      <alignment horizontal="center" vertical="center" wrapText="1"/>
    </xf>
    <xf numFmtId="3" fontId="18" fillId="3" borderId="5" xfId="8" applyNumberFormat="1" applyFont="1" applyFill="1" applyBorder="1" applyAlignment="1">
      <alignment horizontal="center" vertical="center" wrapText="1"/>
    </xf>
    <xf numFmtId="0" fontId="26" fillId="0" borderId="0" xfId="0" applyFont="1" applyFill="1" applyAlignment="1">
      <alignment horizontal="center" vertical="center"/>
    </xf>
    <xf numFmtId="0" fontId="5" fillId="3" borderId="0" xfId="0" applyFont="1" applyFill="1" applyBorder="1" applyAlignment="1">
      <alignment horizontal="center" vertical="center" wrapText="1"/>
    </xf>
    <xf numFmtId="0" fontId="27" fillId="3" borderId="0" xfId="0" applyFont="1" applyFill="1" applyBorder="1"/>
    <xf numFmtId="0" fontId="0" fillId="4" borderId="0" xfId="0" applyFill="1"/>
    <xf numFmtId="0" fontId="0" fillId="5" borderId="0" xfId="0" applyFill="1"/>
    <xf numFmtId="0" fontId="29" fillId="3" borderId="0" xfId="14" applyFont="1" applyFill="1" applyBorder="1" applyProtection="1">
      <protection locked="0"/>
    </xf>
    <xf numFmtId="0" fontId="0" fillId="3" borderId="0" xfId="0" applyFill="1" applyBorder="1"/>
    <xf numFmtId="0" fontId="30" fillId="3" borderId="0" xfId="14" applyFont="1" applyFill="1" applyBorder="1" applyAlignment="1" applyProtection="1">
      <alignment horizontal="center"/>
      <protection locked="0"/>
    </xf>
    <xf numFmtId="0" fontId="31" fillId="3" borderId="0" xfId="14" applyFont="1" applyFill="1" applyBorder="1" applyProtection="1">
      <protection locked="0"/>
    </xf>
    <xf numFmtId="0" fontId="33" fillId="0" borderId="0" xfId="0" applyFont="1" applyFill="1"/>
    <xf numFmtId="0" fontId="35" fillId="0" borderId="0" xfId="0" applyFont="1" applyFill="1"/>
    <xf numFmtId="0" fontId="5" fillId="5" borderId="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16" fillId="5" borderId="5"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protection locked="0"/>
    </xf>
    <xf numFmtId="0" fontId="16" fillId="5" borderId="3" xfId="0" applyFont="1" applyFill="1" applyBorder="1" applyAlignment="1" applyProtection="1">
      <alignment horizontal="left" vertical="center" wrapText="1"/>
      <protection locked="0"/>
    </xf>
    <xf numFmtId="0" fontId="16" fillId="5" borderId="4"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left" vertical="center" wrapText="1"/>
      <protection locked="0"/>
    </xf>
    <xf numFmtId="0" fontId="16" fillId="6" borderId="2"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10" fontId="4" fillId="5" borderId="4" xfId="14" applyNumberFormat="1" applyFont="1" applyFill="1" applyBorder="1" applyAlignment="1">
      <alignment horizontal="center" vertical="center" wrapText="1"/>
    </xf>
    <xf numFmtId="0" fontId="15" fillId="5" borderId="4" xfId="14" applyFont="1" applyFill="1" applyBorder="1" applyAlignment="1">
      <alignment horizontal="center" vertical="center" textRotation="90" wrapText="1"/>
    </xf>
    <xf numFmtId="170" fontId="24" fillId="5" borderId="5" xfId="0" applyNumberFormat="1" applyFont="1" applyFill="1" applyBorder="1" applyAlignment="1">
      <alignment vertical="center"/>
    </xf>
    <xf numFmtId="170" fontId="24" fillId="5" borderId="3" xfId="0" applyNumberFormat="1" applyFont="1" applyFill="1" applyBorder="1" applyAlignment="1">
      <alignment vertical="center"/>
    </xf>
    <xf numFmtId="170" fontId="24" fillId="6" borderId="1" xfId="0" applyNumberFormat="1" applyFont="1" applyFill="1" applyBorder="1" applyAlignment="1">
      <alignment vertical="center"/>
    </xf>
    <xf numFmtId="170" fontId="24" fillId="6" borderId="2" xfId="0" applyNumberFormat="1" applyFont="1" applyFill="1" applyBorder="1" applyAlignment="1">
      <alignment vertical="center"/>
    </xf>
    <xf numFmtId="0" fontId="15" fillId="5" borderId="4" xfId="17" applyFont="1" applyFill="1" applyBorder="1" applyAlignment="1">
      <alignment horizontal="center" vertical="center" wrapText="1"/>
    </xf>
    <xf numFmtId="0" fontId="15" fillId="5" borderId="4" xfId="17" applyFont="1" applyFill="1" applyBorder="1" applyAlignment="1">
      <alignment horizontal="center" vertical="center"/>
    </xf>
    <xf numFmtId="0" fontId="15" fillId="5" borderId="12" xfId="17" applyFont="1" applyFill="1" applyBorder="1" applyAlignment="1">
      <alignment horizontal="center" vertical="center" wrapText="1"/>
    </xf>
    <xf numFmtId="0" fontId="15" fillId="5" borderId="35" xfId="17" applyFont="1" applyFill="1" applyBorder="1" applyAlignment="1">
      <alignment horizontal="center" vertical="center" wrapText="1"/>
    </xf>
    <xf numFmtId="0" fontId="21" fillId="5" borderId="53" xfId="17" applyFont="1" applyFill="1" applyBorder="1" applyAlignment="1">
      <alignment horizontal="left" vertical="center" wrapText="1"/>
    </xf>
    <xf numFmtId="0" fontId="21" fillId="5" borderId="55" xfId="17" applyFont="1" applyFill="1" applyBorder="1" applyAlignment="1">
      <alignment horizontal="left" vertical="center" wrapText="1"/>
    </xf>
    <xf numFmtId="0" fontId="21" fillId="6" borderId="54" xfId="17" applyFont="1" applyFill="1" applyBorder="1" applyAlignment="1">
      <alignment horizontal="left" vertical="center" wrapText="1"/>
    </xf>
    <xf numFmtId="0" fontId="28" fillId="0" borderId="0" xfId="0" applyFont="1" applyFill="1"/>
    <xf numFmtId="0" fontId="0" fillId="0" borderId="1" xfId="0" applyFill="1" applyBorder="1" applyAlignment="1">
      <alignment horizontal="center" vertical="center"/>
    </xf>
    <xf numFmtId="0" fontId="28" fillId="7" borderId="1" xfId="0" applyFont="1" applyFill="1" applyBorder="1" applyAlignment="1">
      <alignment horizontal="center" vertical="center"/>
    </xf>
    <xf numFmtId="0" fontId="39" fillId="7" borderId="1" xfId="0" applyFont="1" applyFill="1" applyBorder="1" applyAlignment="1">
      <alignment horizontal="center" vertical="center"/>
    </xf>
    <xf numFmtId="0" fontId="23" fillId="0" borderId="1" xfId="0" applyFont="1" applyFill="1" applyBorder="1" applyAlignment="1">
      <alignment horizontal="center" vertical="center"/>
    </xf>
    <xf numFmtId="0" fontId="28"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0" fontId="5" fillId="5" borderId="4" xfId="0" applyFont="1" applyFill="1" applyBorder="1" applyAlignment="1">
      <alignment horizontal="center" vertical="center" wrapText="1"/>
    </xf>
    <xf numFmtId="0" fontId="2" fillId="5" borderId="4" xfId="14" applyFont="1" applyFill="1" applyBorder="1" applyAlignment="1">
      <alignment horizontal="center" vertical="center" wrapText="1"/>
    </xf>
    <xf numFmtId="0" fontId="7" fillId="0" borderId="3" xfId="0" applyFont="1" applyFill="1" applyBorder="1" applyAlignment="1">
      <alignment horizontal="center" vertical="center"/>
    </xf>
    <xf numFmtId="0" fontId="5" fillId="5" borderId="2" xfId="0" applyFont="1" applyFill="1" applyBorder="1" applyAlignment="1">
      <alignment horizontal="center" vertical="center" wrapText="1"/>
    </xf>
    <xf numFmtId="37" fontId="18" fillId="3" borderId="4" xfId="8" applyNumberFormat="1" applyFont="1" applyFill="1" applyBorder="1" applyAlignment="1">
      <alignment horizontal="center" vertical="center"/>
    </xf>
    <xf numFmtId="3" fontId="18" fillId="0" borderId="5" xfId="8" applyNumberFormat="1" applyFont="1" applyFill="1" applyBorder="1" applyAlignment="1">
      <alignment horizontal="center" vertical="center" wrapText="1"/>
    </xf>
    <xf numFmtId="4" fontId="18" fillId="3" borderId="5" xfId="0" applyNumberFormat="1" applyFont="1" applyFill="1" applyBorder="1" applyAlignment="1">
      <alignment horizontal="center" vertical="center" wrapText="1"/>
    </xf>
    <xf numFmtId="3" fontId="18" fillId="3" borderId="1" xfId="8" applyNumberFormat="1" applyFont="1" applyFill="1" applyBorder="1" applyAlignment="1">
      <alignment horizontal="center" vertical="center"/>
    </xf>
    <xf numFmtId="0" fontId="41" fillId="0" borderId="1" xfId="0" applyFont="1" applyFill="1" applyBorder="1" applyAlignment="1">
      <alignment horizontal="center" vertical="center"/>
    </xf>
    <xf numFmtId="0" fontId="41" fillId="8" borderId="1" xfId="0" applyFont="1" applyFill="1" applyBorder="1" applyAlignment="1">
      <alignment horizontal="center" vertical="center"/>
    </xf>
    <xf numFmtId="0" fontId="18" fillId="0" borderId="1" xfId="0" applyFont="1" applyFill="1" applyBorder="1" applyAlignment="1">
      <alignment horizontal="center" vertical="center"/>
    </xf>
    <xf numFmtId="0" fontId="19" fillId="0" borderId="1" xfId="0" applyFont="1" applyFill="1" applyBorder="1" applyAlignment="1">
      <alignment horizontal="right" vertical="center"/>
    </xf>
    <xf numFmtId="37" fontId="18" fillId="0" borderId="1" xfId="8" applyNumberFormat="1" applyFont="1" applyFill="1" applyBorder="1" applyAlignment="1">
      <alignment horizontal="center" vertical="center"/>
    </xf>
    <xf numFmtId="4" fontId="18" fillId="3" borderId="1" xfId="8" applyNumberFormat="1" applyFont="1" applyFill="1" applyBorder="1" applyAlignment="1">
      <alignment horizontal="center" vertical="center" wrapText="1"/>
    </xf>
    <xf numFmtId="3" fontId="18" fillId="3" borderId="4" xfId="8" applyNumberFormat="1" applyFont="1" applyFill="1" applyBorder="1" applyAlignment="1">
      <alignment horizontal="center" vertical="center"/>
    </xf>
    <xf numFmtId="37" fontId="19" fillId="3" borderId="4" xfId="8" applyNumberFormat="1" applyFont="1" applyFill="1" applyBorder="1" applyAlignment="1">
      <alignment horizontal="center" vertical="center"/>
    </xf>
    <xf numFmtId="4" fontId="18" fillId="8" borderId="1" xfId="0" applyNumberFormat="1" applyFont="1" applyFill="1" applyBorder="1" applyAlignment="1">
      <alignment horizontal="center" vertical="center"/>
    </xf>
    <xf numFmtId="173" fontId="18" fillId="0" borderId="1" xfId="4" applyNumberFormat="1" applyFont="1" applyFill="1" applyBorder="1" applyAlignment="1">
      <alignment horizontal="center" vertical="center"/>
    </xf>
    <xf numFmtId="3" fontId="20" fillId="0" borderId="5" xfId="8" applyNumberFormat="1" applyFont="1" applyFill="1" applyBorder="1" applyAlignment="1">
      <alignment horizontal="center" vertical="center" wrapText="1"/>
    </xf>
    <xf numFmtId="10" fontId="41" fillId="3" borderId="4" xfId="22" applyNumberFormat="1" applyFont="1" applyFill="1" applyBorder="1" applyAlignment="1">
      <alignment horizontal="center" vertical="center"/>
    </xf>
    <xf numFmtId="9" fontId="2" fillId="5" borderId="35" xfId="19" applyFont="1" applyFill="1" applyBorder="1" applyAlignment="1">
      <alignment horizontal="center" vertical="center" wrapText="1"/>
    </xf>
    <xf numFmtId="41" fontId="0" fillId="0" borderId="5" xfId="25" applyFont="1" applyFill="1" applyBorder="1" applyAlignment="1">
      <alignment horizontal="center" vertical="center" wrapText="1"/>
    </xf>
    <xf numFmtId="170" fontId="24" fillId="5" borderId="1" xfId="0" applyNumberFormat="1" applyFont="1" applyFill="1" applyBorder="1" applyAlignment="1">
      <alignment vertical="center"/>
    </xf>
    <xf numFmtId="41" fontId="21" fillId="5" borderId="5" xfId="25" applyFont="1" applyFill="1" applyBorder="1" applyAlignment="1">
      <alignment horizontal="left" vertical="center" wrapText="1"/>
    </xf>
    <xf numFmtId="41" fontId="21" fillId="6" borderId="1" xfId="25" applyFont="1" applyFill="1" applyBorder="1" applyAlignment="1">
      <alignment horizontal="left" vertical="center" wrapText="1"/>
    </xf>
    <xf numFmtId="41" fontId="21" fillId="5" borderId="4" xfId="25" applyFont="1" applyFill="1" applyBorder="1" applyAlignment="1">
      <alignment horizontal="left" vertical="center" wrapText="1"/>
    </xf>
    <xf numFmtId="1" fontId="7" fillId="0" borderId="1" xfId="4" applyNumberFormat="1" applyFont="1" applyFill="1" applyBorder="1" applyAlignment="1">
      <alignment horizontal="center" vertical="center"/>
    </xf>
    <xf numFmtId="41" fontId="7" fillId="0" borderId="1" xfId="25" applyFont="1" applyFill="1" applyBorder="1" applyAlignment="1">
      <alignment horizontal="center" vertical="center"/>
    </xf>
    <xf numFmtId="175" fontId="18" fillId="0" borderId="46" xfId="0" applyNumberFormat="1" applyFont="1" applyFill="1" applyBorder="1" applyAlignment="1">
      <alignment horizontal="center" vertical="center" wrapText="1"/>
    </xf>
    <xf numFmtId="4" fontId="41" fillId="0" borderId="20" xfId="0" applyNumberFormat="1" applyFont="1" applyFill="1" applyBorder="1" applyAlignment="1">
      <alignment horizontal="center" vertical="center" wrapText="1"/>
    </xf>
    <xf numFmtId="3" fontId="18" fillId="0" borderId="40" xfId="0" applyNumberFormat="1" applyFont="1" applyFill="1" applyBorder="1" applyAlignment="1">
      <alignment horizontal="center" vertical="center" wrapText="1"/>
    </xf>
    <xf numFmtId="3" fontId="18" fillId="0" borderId="5" xfId="0" applyNumberFormat="1" applyFont="1" applyFill="1" applyBorder="1" applyAlignment="1">
      <alignment horizontal="center" vertical="center" wrapText="1"/>
    </xf>
    <xf numFmtId="3" fontId="18" fillId="0" borderId="17" xfId="0" applyNumberFormat="1" applyFont="1" applyFill="1" applyBorder="1" applyAlignment="1">
      <alignment horizontal="center" vertical="center" wrapText="1"/>
    </xf>
    <xf numFmtId="3" fontId="18" fillId="0" borderId="46" xfId="0" applyNumberFormat="1"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10" fontId="41" fillId="3" borderId="40" xfId="22" applyNumberFormat="1" applyFont="1" applyFill="1" applyBorder="1" applyAlignment="1">
      <alignment horizontal="center" vertical="center"/>
    </xf>
    <xf numFmtId="10" fontId="41" fillId="3" borderId="5" xfId="22" applyNumberFormat="1" applyFont="1" applyFill="1" applyBorder="1" applyAlignment="1">
      <alignment horizontal="center" vertical="center"/>
    </xf>
    <xf numFmtId="37" fontId="18" fillId="0" borderId="17" xfId="8" applyNumberFormat="1" applyFont="1" applyFill="1" applyBorder="1" applyAlignment="1">
      <alignment horizontal="center" vertical="center"/>
    </xf>
    <xf numFmtId="37" fontId="19" fillId="0" borderId="1" xfId="8" applyNumberFormat="1" applyFont="1" applyFill="1" applyBorder="1" applyAlignment="1">
      <alignment horizontal="center" vertical="center"/>
    </xf>
    <xf numFmtId="37" fontId="19" fillId="0" borderId="8" xfId="8" applyNumberFormat="1" applyFont="1" applyFill="1" applyBorder="1" applyAlignment="1">
      <alignment horizontal="center" vertical="center"/>
    </xf>
    <xf numFmtId="10" fontId="41" fillId="3" borderId="17" xfId="22" applyNumberFormat="1" applyFont="1" applyFill="1" applyBorder="1" applyAlignment="1">
      <alignment horizontal="center" vertical="center"/>
    </xf>
    <xf numFmtId="0" fontId="19" fillId="0" borderId="8" xfId="0" applyFont="1" applyFill="1" applyBorder="1" applyAlignment="1">
      <alignment horizontal="right" vertical="center"/>
    </xf>
    <xf numFmtId="3" fontId="41" fillId="0" borderId="8" xfId="0" applyNumberFormat="1" applyFont="1" applyFill="1" applyBorder="1" applyAlignment="1">
      <alignment horizontal="center" vertical="center" wrapText="1"/>
    </xf>
    <xf numFmtId="37" fontId="43" fillId="0" borderId="17" xfId="8" applyNumberFormat="1" applyFont="1" applyFill="1" applyBorder="1" applyAlignment="1">
      <alignment horizontal="center" vertical="center"/>
    </xf>
    <xf numFmtId="173" fontId="41" fillId="0" borderId="17" xfId="4" applyNumberFormat="1" applyFont="1" applyFill="1" applyBorder="1" applyAlignment="1" applyProtection="1">
      <alignment horizontal="center" vertical="center"/>
      <protection locked="0"/>
    </xf>
    <xf numFmtId="4" fontId="18" fillId="3" borderId="11" xfId="8" applyNumberFormat="1" applyFont="1" applyFill="1" applyBorder="1" applyAlignment="1">
      <alignment horizontal="center" vertical="center" wrapText="1"/>
    </xf>
    <xf numFmtId="3" fontId="18" fillId="3" borderId="17" xfId="8" applyNumberFormat="1" applyFont="1" applyFill="1" applyBorder="1" applyAlignment="1">
      <alignment horizontal="center" vertical="center" wrapText="1"/>
    </xf>
    <xf numFmtId="4" fontId="18" fillId="3" borderId="8" xfId="8" applyNumberFormat="1" applyFont="1" applyFill="1" applyBorder="1" applyAlignment="1">
      <alignment horizontal="center" vertical="center" wrapText="1"/>
    </xf>
    <xf numFmtId="3" fontId="18" fillId="0" borderId="17" xfId="8" applyNumberFormat="1" applyFont="1" applyFill="1" applyBorder="1" applyAlignment="1">
      <alignment horizontal="center" vertical="center" wrapText="1"/>
    </xf>
    <xf numFmtId="3" fontId="18" fillId="3" borderId="8" xfId="8" applyNumberFormat="1" applyFont="1" applyFill="1" applyBorder="1" applyAlignment="1">
      <alignment horizontal="center" vertical="center" wrapText="1"/>
    </xf>
    <xf numFmtId="37" fontId="18" fillId="3" borderId="12" xfId="8" applyNumberFormat="1" applyFont="1" applyFill="1" applyBorder="1" applyAlignment="1">
      <alignment horizontal="center" vertical="center"/>
    </xf>
    <xf numFmtId="37" fontId="18" fillId="3" borderId="51" xfId="8" applyNumberFormat="1" applyFont="1" applyFill="1" applyBorder="1" applyAlignment="1">
      <alignment horizontal="center" vertical="center"/>
    </xf>
    <xf numFmtId="37" fontId="18" fillId="0" borderId="18" xfId="8" applyNumberFormat="1" applyFont="1" applyFill="1" applyBorder="1" applyAlignment="1">
      <alignment horizontal="center" vertical="center"/>
    </xf>
    <xf numFmtId="37" fontId="19" fillId="3" borderId="41" xfId="8" applyNumberFormat="1" applyFont="1" applyFill="1" applyBorder="1" applyAlignment="1">
      <alignment horizontal="center" vertical="center"/>
    </xf>
    <xf numFmtId="10" fontId="41" fillId="3" borderId="18" xfId="22" applyNumberFormat="1" applyFont="1" applyFill="1" applyBorder="1" applyAlignment="1">
      <alignment horizontal="center" vertical="center"/>
    </xf>
    <xf numFmtId="3" fontId="18" fillId="3" borderId="3" xfId="0" applyNumberFormat="1" applyFont="1" applyFill="1" applyBorder="1" applyAlignment="1">
      <alignment horizontal="center" vertical="center" wrapText="1"/>
    </xf>
    <xf numFmtId="3" fontId="18" fillId="0" borderId="3" xfId="0" applyNumberFormat="1" applyFont="1" applyFill="1" applyBorder="1" applyAlignment="1">
      <alignment horizontal="center" vertical="center" wrapText="1"/>
    </xf>
    <xf numFmtId="4" fontId="41" fillId="0" borderId="11" xfId="0" applyNumberFormat="1" applyFont="1" applyFill="1" applyBorder="1" applyAlignment="1">
      <alignment horizontal="center" vertical="center" wrapText="1"/>
    </xf>
    <xf numFmtId="3" fontId="43" fillId="0" borderId="17" xfId="0" applyNumberFormat="1" applyFont="1" applyFill="1" applyBorder="1" applyAlignment="1">
      <alignment horizontal="center" vertical="center" wrapText="1"/>
    </xf>
    <xf numFmtId="3" fontId="18" fillId="0" borderId="8" xfId="0" applyNumberFormat="1" applyFont="1" applyFill="1" applyBorder="1" applyAlignment="1">
      <alignment horizontal="center" vertical="center" wrapText="1"/>
    </xf>
    <xf numFmtId="165" fontId="18" fillId="0" borderId="1" xfId="4" applyFont="1" applyFill="1" applyBorder="1" applyAlignment="1">
      <alignment horizontal="center" vertical="center"/>
    </xf>
    <xf numFmtId="3" fontId="25" fillId="0" borderId="11" xfId="0" applyNumberFormat="1" applyFont="1" applyFill="1" applyBorder="1" applyAlignment="1">
      <alignment horizontal="center" vertical="center"/>
    </xf>
    <xf numFmtId="4" fontId="18" fillId="0" borderId="11" xfId="8" applyNumberFormat="1" applyFont="1" applyFill="1" applyBorder="1" applyAlignment="1">
      <alignment horizontal="center" vertical="center" wrapText="1"/>
    </xf>
    <xf numFmtId="3" fontId="18" fillId="0" borderId="1" xfId="8" applyNumberFormat="1" applyFont="1" applyFill="1" applyBorder="1" applyAlignment="1">
      <alignment horizontal="center" vertical="center" wrapText="1"/>
    </xf>
    <xf numFmtId="4" fontId="18" fillId="0" borderId="1" xfId="8" applyNumberFormat="1" applyFont="1" applyFill="1" applyBorder="1" applyAlignment="1">
      <alignment horizontal="center" vertical="center" wrapText="1"/>
    </xf>
    <xf numFmtId="3" fontId="43" fillId="0" borderId="17" xfId="8" applyNumberFormat="1" applyFont="1" applyFill="1" applyBorder="1" applyAlignment="1">
      <alignment horizontal="center" vertical="center" wrapText="1"/>
    </xf>
    <xf numFmtId="3" fontId="18" fillId="0" borderId="8" xfId="8" applyNumberFormat="1" applyFont="1" applyFill="1" applyBorder="1" applyAlignment="1">
      <alignment horizontal="center" vertical="center" wrapText="1"/>
    </xf>
    <xf numFmtId="4" fontId="18" fillId="0" borderId="17" xfId="8" applyNumberFormat="1" applyFont="1" applyFill="1" applyBorder="1" applyAlignment="1">
      <alignment horizontal="center" vertical="center" wrapText="1"/>
    </xf>
    <xf numFmtId="4" fontId="18" fillId="0" borderId="43" xfId="8" applyNumberFormat="1" applyFont="1" applyFill="1" applyBorder="1" applyAlignment="1">
      <alignment horizontal="center" vertical="center" wrapText="1"/>
    </xf>
    <xf numFmtId="37" fontId="18" fillId="0" borderId="12" xfId="8" applyNumberFormat="1" applyFont="1" applyFill="1" applyBorder="1" applyAlignment="1">
      <alignment horizontal="center" vertical="center"/>
    </xf>
    <xf numFmtId="37" fontId="18" fillId="0" borderId="4" xfId="8" applyNumberFormat="1" applyFont="1" applyFill="1" applyBorder="1" applyAlignment="1">
      <alignment horizontal="center" vertical="center"/>
    </xf>
    <xf numFmtId="37" fontId="43" fillId="0" borderId="18" xfId="8" applyNumberFormat="1" applyFont="1" applyFill="1" applyBorder="1" applyAlignment="1">
      <alignment horizontal="center" vertical="center"/>
    </xf>
    <xf numFmtId="37" fontId="19" fillId="0" borderId="41" xfId="8" applyNumberFormat="1" applyFont="1" applyFill="1" applyBorder="1" applyAlignment="1">
      <alignment horizontal="center" vertical="center"/>
    </xf>
    <xf numFmtId="37" fontId="18" fillId="0" borderId="50" xfId="8" applyNumberFormat="1" applyFont="1" applyFill="1" applyBorder="1" applyAlignment="1">
      <alignment horizontal="center" vertical="center"/>
    </xf>
    <xf numFmtId="175" fontId="18" fillId="3" borderId="1" xfId="8" applyNumberFormat="1" applyFont="1" applyFill="1" applyBorder="1" applyAlignment="1">
      <alignment horizontal="center" vertical="center" wrapText="1"/>
    </xf>
    <xf numFmtId="4" fontId="18" fillId="0" borderId="7" xfId="8" applyNumberFormat="1" applyFont="1" applyFill="1" applyBorder="1" applyAlignment="1">
      <alignment horizontal="center" vertical="center" wrapText="1"/>
    </xf>
    <xf numFmtId="37" fontId="18" fillId="0" borderId="51" xfId="8" applyNumberFormat="1" applyFont="1" applyFill="1" applyBorder="1" applyAlignment="1">
      <alignment horizontal="center" vertical="center"/>
    </xf>
    <xf numFmtId="0" fontId="18" fillId="8" borderId="8" xfId="0" applyFont="1" applyFill="1" applyBorder="1" applyAlignment="1">
      <alignment horizontal="center" vertical="center"/>
    </xf>
    <xf numFmtId="0" fontId="41" fillId="8" borderId="11" xfId="0" applyFont="1" applyFill="1" applyBorder="1" applyAlignment="1">
      <alignment horizontal="center" vertical="center"/>
    </xf>
    <xf numFmtId="0" fontId="18" fillId="8" borderId="17" xfId="0" applyFont="1" applyFill="1" applyBorder="1" applyAlignment="1">
      <alignment horizontal="center" vertical="center"/>
    </xf>
    <xf numFmtId="173" fontId="25" fillId="8" borderId="11" xfId="0" applyNumberFormat="1" applyFont="1" applyFill="1" applyBorder="1" applyAlignment="1">
      <alignment horizontal="center" vertical="center"/>
    </xf>
    <xf numFmtId="0" fontId="41" fillId="8" borderId="17" xfId="0" applyFont="1" applyFill="1" applyBorder="1" applyAlignment="1">
      <alignment horizontal="center" vertical="center"/>
    </xf>
    <xf numFmtId="0" fontId="41" fillId="8" borderId="7" xfId="0" applyFont="1" applyFill="1" applyBorder="1" applyAlignment="1">
      <alignment horizontal="center" vertical="center"/>
    </xf>
    <xf numFmtId="0" fontId="43" fillId="8" borderId="17" xfId="0" applyFont="1" applyFill="1" applyBorder="1" applyAlignment="1">
      <alignment horizontal="center" vertical="center"/>
    </xf>
    <xf numFmtId="175" fontId="18" fillId="0" borderId="4" xfId="0" applyNumberFormat="1" applyFont="1" applyFill="1" applyBorder="1" applyAlignment="1">
      <alignment horizontal="center" vertical="center" wrapText="1"/>
    </xf>
    <xf numFmtId="3" fontId="20" fillId="0" borderId="1" xfId="8" applyNumberFormat="1" applyFont="1" applyFill="1" applyBorder="1" applyAlignment="1">
      <alignment horizontal="center" vertical="center" wrapText="1"/>
    </xf>
    <xf numFmtId="3" fontId="20" fillId="9" borderId="4" xfId="0" applyNumberFormat="1" applyFont="1" applyFill="1" applyBorder="1" applyAlignment="1">
      <alignment horizontal="center" vertical="center" wrapText="1"/>
    </xf>
    <xf numFmtId="3" fontId="20" fillId="0" borderId="4" xfId="8" applyNumberFormat="1" applyFont="1" applyFill="1" applyBorder="1" applyAlignment="1">
      <alignment horizontal="center" vertical="center" wrapText="1"/>
    </xf>
    <xf numFmtId="3" fontId="18" fillId="8" borderId="1" xfId="8" applyNumberFormat="1" applyFont="1" applyFill="1" applyBorder="1" applyAlignment="1">
      <alignment horizontal="center" vertical="center" wrapText="1"/>
    </xf>
    <xf numFmtId="170" fontId="44" fillId="5" borderId="1" xfId="0" applyNumberFormat="1" applyFont="1" applyFill="1" applyBorder="1" applyAlignment="1">
      <alignment vertical="center"/>
    </xf>
    <xf numFmtId="170" fontId="44" fillId="6" borderId="1" xfId="0" applyNumberFormat="1" applyFont="1" applyFill="1" applyBorder="1" applyAlignment="1">
      <alignment vertical="center"/>
    </xf>
    <xf numFmtId="170" fontId="44" fillId="5" borderId="5" xfId="0" applyNumberFormat="1" applyFont="1" applyFill="1" applyBorder="1" applyAlignment="1">
      <alignment vertical="center"/>
    </xf>
    <xf numFmtId="0" fontId="0" fillId="0" borderId="5" xfId="19" applyNumberFormat="1" applyFont="1" applyFill="1" applyBorder="1" applyAlignment="1">
      <alignment horizontal="center" vertical="center" wrapText="1"/>
    </xf>
    <xf numFmtId="0" fontId="0" fillId="0" borderId="5" xfId="25" applyNumberFormat="1" applyFont="1" applyFill="1" applyBorder="1" applyAlignment="1">
      <alignment horizontal="center" vertical="center" wrapText="1"/>
    </xf>
    <xf numFmtId="3" fontId="0" fillId="0" borderId="5" xfId="19" applyNumberFormat="1" applyFont="1" applyFill="1" applyBorder="1" applyAlignment="1">
      <alignment horizontal="center" vertical="center" wrapText="1"/>
    </xf>
    <xf numFmtId="3" fontId="0" fillId="0" borderId="5" xfId="25" applyNumberFormat="1" applyFont="1" applyFill="1" applyBorder="1" applyAlignment="1">
      <alignment horizontal="center" vertical="center" wrapText="1"/>
    </xf>
    <xf numFmtId="0" fontId="0" fillId="10" borderId="5" xfId="19" applyNumberFormat="1" applyFont="1" applyFill="1" applyBorder="1" applyAlignment="1">
      <alignment horizontal="center" vertical="center" wrapText="1"/>
    </xf>
    <xf numFmtId="0" fontId="0" fillId="10" borderId="5" xfId="25" applyNumberFormat="1" applyFont="1" applyFill="1" applyBorder="1" applyAlignment="1">
      <alignment horizontal="center" vertical="center" wrapText="1"/>
    </xf>
    <xf numFmtId="41" fontId="0" fillId="0" borderId="4" xfId="25" applyFont="1" applyFill="1" applyBorder="1" applyAlignment="1">
      <alignment horizontal="center" vertical="center" wrapText="1"/>
    </xf>
    <xf numFmtId="10" fontId="25" fillId="3" borderId="5" xfId="19" applyNumberFormat="1" applyFont="1" applyFill="1" applyBorder="1" applyAlignment="1">
      <alignment horizontal="center" vertical="center"/>
    </xf>
    <xf numFmtId="10" fontId="41" fillId="8" borderId="5" xfId="22" applyNumberFormat="1" applyFont="1" applyFill="1" applyBorder="1" applyAlignment="1">
      <alignment horizontal="center" vertical="center"/>
    </xf>
    <xf numFmtId="3" fontId="18" fillId="3" borderId="4" xfId="8" applyNumberFormat="1" applyFont="1" applyFill="1" applyBorder="1" applyAlignment="1">
      <alignment horizontal="center" vertical="center" wrapText="1"/>
    </xf>
    <xf numFmtId="4" fontId="0" fillId="0" borderId="5" xfId="19" applyNumberFormat="1" applyFont="1" applyFill="1" applyBorder="1" applyAlignment="1">
      <alignment horizontal="center" vertical="center" wrapText="1"/>
    </xf>
    <xf numFmtId="4" fontId="0" fillId="0" borderId="5" xfId="25" applyNumberFormat="1" applyFont="1" applyFill="1" applyBorder="1" applyAlignment="1">
      <alignment horizontal="center" vertical="center" wrapText="1"/>
    </xf>
    <xf numFmtId="0" fontId="17" fillId="0" borderId="3" xfId="0" applyFont="1" applyFill="1" applyBorder="1" applyAlignment="1">
      <alignment horizontal="justify" vertical="center" wrapText="1"/>
    </xf>
    <xf numFmtId="0" fontId="17" fillId="0" borderId="3" xfId="0" applyFont="1" applyFill="1" applyBorder="1" applyAlignment="1">
      <alignment horizontal="center" vertical="center" wrapText="1"/>
    </xf>
    <xf numFmtId="0" fontId="17" fillId="0" borderId="10" xfId="0" applyFont="1" applyFill="1" applyBorder="1" applyAlignment="1">
      <alignment horizontal="justify" vertical="center" wrapText="1"/>
    </xf>
    <xf numFmtId="0" fontId="7" fillId="0" borderId="16" xfId="0" applyFont="1" applyBorder="1" applyAlignment="1">
      <alignment horizontal="center" vertical="center"/>
    </xf>
    <xf numFmtId="3" fontId="20" fillId="0" borderId="4" xfId="0" applyNumberFormat="1" applyFont="1" applyFill="1" applyBorder="1" applyAlignment="1">
      <alignment horizontal="center" vertical="center" wrapText="1"/>
    </xf>
    <xf numFmtId="3" fontId="0" fillId="0" borderId="0" xfId="0" applyNumberFormat="1" applyFill="1"/>
    <xf numFmtId="41" fontId="0" fillId="3" borderId="0" xfId="25" applyFont="1" applyFill="1"/>
    <xf numFmtId="3" fontId="5" fillId="0" borderId="0" xfId="0" applyNumberFormat="1" applyFont="1" applyFill="1" applyAlignment="1">
      <alignment horizontal="center"/>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7" fillId="0" borderId="3" xfId="0" applyFont="1" applyFill="1" applyBorder="1" applyAlignment="1">
      <alignment horizontal="justify" vertical="center" wrapText="1"/>
    </xf>
    <xf numFmtId="0" fontId="7" fillId="0" borderId="3" xfId="0" quotePrefix="1" applyFont="1" applyFill="1" applyBorder="1" applyAlignment="1">
      <alignment horizontal="center" vertical="center" wrapText="1"/>
    </xf>
    <xf numFmtId="0" fontId="7" fillId="0" borderId="1" xfId="0" applyFont="1" applyFill="1" applyBorder="1" applyAlignment="1">
      <alignment horizontal="center" vertical="center" wrapText="1"/>
    </xf>
    <xf numFmtId="41" fontId="7" fillId="0" borderId="3" xfId="25" applyFont="1" applyFill="1" applyBorder="1" applyAlignment="1">
      <alignment horizontal="centerContinuous" vertical="center"/>
    </xf>
    <xf numFmtId="1" fontId="7" fillId="0" borderId="1" xfId="0" applyNumberFormat="1" applyFont="1" applyFill="1" applyBorder="1" applyAlignment="1">
      <alignment horizontal="center" vertical="center"/>
    </xf>
    <xf numFmtId="1" fontId="7" fillId="0" borderId="1" xfId="4" applyNumberFormat="1" applyFont="1" applyFill="1" applyBorder="1" applyAlignment="1" applyProtection="1">
      <alignment horizontal="center" vertical="center"/>
      <protection locked="0"/>
    </xf>
    <xf numFmtId="1" fontId="7" fillId="0" borderId="1" xfId="0" applyNumberFormat="1" applyFont="1" applyFill="1" applyBorder="1" applyAlignment="1" applyProtection="1">
      <alignment horizontal="center" vertical="center"/>
      <protection locked="0"/>
    </xf>
    <xf numFmtId="41" fontId="7" fillId="0" borderId="1" xfId="25" applyFont="1" applyFill="1" applyBorder="1" applyAlignment="1">
      <alignment vertical="center"/>
    </xf>
    <xf numFmtId="9" fontId="7" fillId="0" borderId="3" xfId="19" applyFont="1" applyFill="1" applyBorder="1" applyAlignment="1">
      <alignment horizontal="center" vertical="center"/>
    </xf>
    <xf numFmtId="0" fontId="7" fillId="0" borderId="3" xfId="25" applyNumberFormat="1" applyFont="1" applyFill="1" applyBorder="1" applyAlignment="1">
      <alignment horizontal="center" vertical="center"/>
    </xf>
    <xf numFmtId="0" fontId="7" fillId="0" borderId="3" xfId="19" applyNumberFormat="1" applyFont="1" applyFill="1" applyBorder="1" applyAlignment="1">
      <alignment horizontal="center" vertical="center"/>
    </xf>
    <xf numFmtId="10" fontId="7" fillId="0" borderId="3" xfId="19" applyNumberFormat="1" applyFont="1" applyFill="1" applyBorder="1" applyAlignment="1">
      <alignment horizontal="center" vertical="center"/>
    </xf>
    <xf numFmtId="10" fontId="7" fillId="0" borderId="3" xfId="22" applyNumberFormat="1" applyFont="1" applyFill="1" applyBorder="1" applyAlignment="1">
      <alignment vertical="center"/>
    </xf>
    <xf numFmtId="0" fontId="32" fillId="0" borderId="3" xfId="0" applyFont="1" applyFill="1" applyBorder="1" applyAlignment="1">
      <alignment horizontal="justify" vertical="center" wrapText="1"/>
    </xf>
    <xf numFmtId="4" fontId="18" fillId="0" borderId="17"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3" fontId="18" fillId="0" borderId="1" xfId="0" applyNumberFormat="1" applyFont="1" applyFill="1" applyBorder="1" applyAlignment="1">
      <alignment horizontal="center" vertical="center" wrapText="1"/>
    </xf>
    <xf numFmtId="4" fontId="41" fillId="0" borderId="17" xfId="0" applyNumberFormat="1" applyFont="1" applyFill="1" applyBorder="1" applyAlignment="1">
      <alignment horizontal="center" vertical="center" wrapText="1"/>
    </xf>
    <xf numFmtId="4" fontId="41" fillId="0" borderId="1" xfId="0" applyNumberFormat="1" applyFont="1" applyFill="1" applyBorder="1" applyAlignment="1">
      <alignment horizontal="center" vertical="center" wrapText="1"/>
    </xf>
    <xf numFmtId="173" fontId="41" fillId="0" borderId="11" xfId="4" applyNumberFormat="1" applyFont="1" applyFill="1" applyBorder="1" applyAlignment="1">
      <alignment horizontal="center" vertical="center"/>
    </xf>
    <xf numFmtId="173" fontId="25" fillId="0" borderId="11" xfId="4" applyNumberFormat="1" applyFont="1" applyFill="1" applyBorder="1" applyAlignment="1">
      <alignment horizontal="center" vertical="center"/>
    </xf>
    <xf numFmtId="3" fontId="41" fillId="0" borderId="17" xfId="0" applyNumberFormat="1" applyFont="1" applyFill="1" applyBorder="1" applyAlignment="1">
      <alignment horizontal="center" vertical="center" wrapText="1"/>
    </xf>
    <xf numFmtId="3" fontId="41" fillId="0" borderId="1" xfId="0" applyNumberFormat="1" applyFont="1" applyFill="1" applyBorder="1" applyAlignment="1">
      <alignment horizontal="center" vertical="center" wrapText="1"/>
    </xf>
    <xf numFmtId="37" fontId="43" fillId="0" borderId="1" xfId="8" applyNumberFormat="1" applyFont="1" applyFill="1" applyBorder="1" applyAlignment="1">
      <alignment horizontal="center" vertical="center"/>
    </xf>
    <xf numFmtId="3" fontId="41" fillId="0" borderId="20" xfId="0" applyNumberFormat="1" applyFont="1" applyFill="1" applyBorder="1" applyAlignment="1">
      <alignment horizontal="center" vertical="center" wrapText="1"/>
    </xf>
    <xf numFmtId="4" fontId="18" fillId="0" borderId="40" xfId="0" applyNumberFormat="1" applyFont="1" applyFill="1" applyBorder="1" applyAlignment="1">
      <alignment horizontal="center" vertical="center" wrapText="1"/>
    </xf>
    <xf numFmtId="4" fontId="41" fillId="0" borderId="40" xfId="0" applyNumberFormat="1" applyFont="1" applyFill="1" applyBorder="1" applyAlignment="1">
      <alignment horizontal="center" vertical="center" wrapText="1"/>
    </xf>
    <xf numFmtId="4" fontId="41" fillId="0" borderId="5" xfId="0" applyNumberFormat="1" applyFont="1" applyFill="1" applyBorder="1" applyAlignment="1">
      <alignment horizontal="center" vertical="center" wrapText="1"/>
    </xf>
    <xf numFmtId="3" fontId="41" fillId="0" borderId="43" xfId="0" applyNumberFormat="1" applyFont="1" applyFill="1" applyBorder="1" applyAlignment="1">
      <alignment horizontal="center" vertical="center" wrapText="1"/>
    </xf>
    <xf numFmtId="37" fontId="19" fillId="0" borderId="4" xfId="8" applyNumberFormat="1" applyFont="1" applyFill="1" applyBorder="1" applyAlignment="1">
      <alignment horizontal="center" vertical="center"/>
    </xf>
    <xf numFmtId="10" fontId="4" fillId="0" borderId="5"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170"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170" fontId="42" fillId="0" borderId="1" xfId="0" applyNumberFormat="1" applyFont="1" applyFill="1" applyBorder="1" applyAlignment="1">
      <alignment horizontal="center" vertical="center"/>
    </xf>
    <xf numFmtId="0" fontId="10" fillId="3" borderId="47" xfId="0" applyFont="1" applyFill="1" applyBorder="1" applyAlignment="1">
      <alignment vertical="center" wrapText="1"/>
    </xf>
    <xf numFmtId="0" fontId="10" fillId="3" borderId="52" xfId="0" applyFont="1" applyFill="1" applyBorder="1" applyAlignment="1">
      <alignment vertical="center" wrapText="1"/>
    </xf>
    <xf numFmtId="9" fontId="2" fillId="0" borderId="1" xfId="19" applyFont="1" applyFill="1" applyBorder="1" applyAlignment="1">
      <alignment horizontal="center" vertical="center" wrapText="1"/>
    </xf>
    <xf numFmtId="0" fontId="10" fillId="5" borderId="17" xfId="0" applyFont="1" applyFill="1" applyBorder="1" applyAlignment="1">
      <alignment horizontal="right" vertical="center" wrapText="1"/>
    </xf>
    <xf numFmtId="0" fontId="10" fillId="5" borderId="1" xfId="0" applyFont="1" applyFill="1" applyBorder="1" applyAlignment="1">
      <alignment horizontal="right" vertical="center" wrapText="1"/>
    </xf>
    <xf numFmtId="0" fontId="36" fillId="0" borderId="45" xfId="0" applyFont="1" applyFill="1" applyBorder="1" applyAlignment="1">
      <alignment horizontal="center" vertical="center" wrapText="1"/>
    </xf>
    <xf numFmtId="0" fontId="36" fillId="0" borderId="23" xfId="0" applyFont="1" applyFill="1" applyBorder="1" applyAlignment="1">
      <alignment horizontal="center" vertical="center" wrapText="1"/>
    </xf>
    <xf numFmtId="0" fontId="34" fillId="3" borderId="36" xfId="0" applyFont="1" applyFill="1" applyBorder="1" applyAlignment="1">
      <alignment horizontal="left" vertical="center" wrapText="1"/>
    </xf>
    <xf numFmtId="0" fontId="34" fillId="3" borderId="28" xfId="0" applyFont="1" applyFill="1" applyBorder="1" applyAlignment="1">
      <alignment horizontal="left" vertical="center" wrapText="1"/>
    </xf>
    <xf numFmtId="0" fontId="34" fillId="3" borderId="0" xfId="0" applyFont="1" applyFill="1" applyBorder="1" applyAlignment="1">
      <alignment horizontal="left" vertical="center" wrapText="1"/>
    </xf>
    <xf numFmtId="0" fontId="34" fillId="3" borderId="9" xfId="0" applyFont="1" applyFill="1" applyBorder="1" applyAlignment="1">
      <alignment horizontal="left" vertical="center" wrapText="1"/>
    </xf>
    <xf numFmtId="0" fontId="34" fillId="3" borderId="2" xfId="0" applyFont="1" applyFill="1" applyBorder="1" applyAlignment="1">
      <alignment horizontal="left" vertical="center" wrapText="1"/>
    </xf>
    <xf numFmtId="0" fontId="10" fillId="5" borderId="42" xfId="0" applyFont="1" applyFill="1" applyBorder="1" applyAlignment="1">
      <alignment horizontal="right" vertical="center" wrapText="1"/>
    </xf>
    <xf numFmtId="0" fontId="10" fillId="5" borderId="31" xfId="0" applyFont="1" applyFill="1" applyBorder="1" applyAlignment="1">
      <alignment horizontal="right" vertical="center" wrapText="1"/>
    </xf>
    <xf numFmtId="0" fontId="10" fillId="5" borderId="37" xfId="0" applyFont="1" applyFill="1" applyBorder="1" applyAlignment="1">
      <alignment horizontal="right" vertical="center" wrapText="1"/>
    </xf>
    <xf numFmtId="0" fontId="10" fillId="5" borderId="43" xfId="0" applyFont="1" applyFill="1" applyBorder="1" applyAlignment="1">
      <alignment horizontal="right" vertical="center" wrapText="1"/>
    </xf>
    <xf numFmtId="0" fontId="10" fillId="5" borderId="6" xfId="0" applyFont="1" applyFill="1" applyBorder="1" applyAlignment="1">
      <alignment horizontal="right" vertical="center" wrapText="1"/>
    </xf>
    <xf numFmtId="0" fontId="10" fillId="5" borderId="7" xfId="0" applyFont="1" applyFill="1" applyBorder="1" applyAlignment="1">
      <alignment horizontal="right" vertical="center" wrapText="1"/>
    </xf>
    <xf numFmtId="0" fontId="35" fillId="0" borderId="22" xfId="0" applyFont="1" applyFill="1" applyBorder="1" applyAlignment="1">
      <alignment horizontal="center"/>
    </xf>
    <xf numFmtId="0" fontId="35" fillId="0" borderId="23" xfId="0" applyFont="1" applyFill="1" applyBorder="1" applyAlignment="1">
      <alignment horizontal="center"/>
    </xf>
    <xf numFmtId="0" fontId="35" fillId="0" borderId="24" xfId="0" applyFont="1" applyFill="1" applyBorder="1" applyAlignment="1">
      <alignment horizontal="center"/>
    </xf>
    <xf numFmtId="0" fontId="35" fillId="0" borderId="25" xfId="0" applyFont="1" applyFill="1" applyBorder="1" applyAlignment="1">
      <alignment horizontal="center"/>
    </xf>
    <xf numFmtId="0" fontId="35" fillId="0" borderId="0" xfId="0" applyFont="1" applyFill="1" applyBorder="1" applyAlignment="1">
      <alignment horizontal="center"/>
    </xf>
    <xf numFmtId="0" fontId="35" fillId="0" borderId="9" xfId="0" applyFont="1" applyFill="1" applyBorder="1" applyAlignment="1">
      <alignment horizontal="center"/>
    </xf>
    <xf numFmtId="0" fontId="35" fillId="0" borderId="27" xfId="0" applyFont="1" applyFill="1" applyBorder="1" applyAlignment="1">
      <alignment horizontal="center"/>
    </xf>
    <xf numFmtId="0" fontId="35" fillId="0" borderId="28" xfId="0" applyFont="1" applyFill="1" applyBorder="1" applyAlignment="1">
      <alignment horizontal="center"/>
    </xf>
    <xf numFmtId="0" fontId="35" fillId="0" borderId="33" xfId="0" applyFont="1" applyFill="1" applyBorder="1" applyAlignment="1">
      <alignment horizontal="center"/>
    </xf>
    <xf numFmtId="0" fontId="40" fillId="0" borderId="1" xfId="0" applyFont="1" applyFill="1" applyBorder="1" applyAlignment="1">
      <alignment horizontal="center" vertical="center" wrapText="1"/>
    </xf>
    <xf numFmtId="0" fontId="33" fillId="0" borderId="61" xfId="0" applyFont="1" applyFill="1" applyBorder="1" applyAlignment="1">
      <alignment horizontal="center"/>
    </xf>
    <xf numFmtId="0" fontId="33" fillId="0" borderId="62" xfId="0" applyFont="1" applyFill="1" applyBorder="1" applyAlignment="1">
      <alignment horizontal="center"/>
    </xf>
    <xf numFmtId="0" fontId="33" fillId="0" borderId="63" xfId="0" applyFont="1" applyFill="1" applyBorder="1" applyAlignment="1">
      <alignment horizontal="center"/>
    </xf>
    <xf numFmtId="0" fontId="10" fillId="3" borderId="1" xfId="0" applyFont="1" applyFill="1" applyBorder="1" applyAlignment="1">
      <alignment horizontal="left" vertical="center" wrapText="1"/>
    </xf>
    <xf numFmtId="0" fontId="39" fillId="7" borderId="1" xfId="0" applyFont="1" applyFill="1" applyBorder="1" applyAlignment="1">
      <alignment horizontal="center" vertical="center" wrapText="1"/>
    </xf>
    <xf numFmtId="0" fontId="23" fillId="0" borderId="1" xfId="0" applyFont="1" applyFill="1" applyBorder="1" applyAlignment="1">
      <alignment horizontal="left"/>
    </xf>
    <xf numFmtId="0" fontId="0" fillId="0" borderId="25" xfId="0" applyFill="1" applyBorder="1" applyAlignment="1">
      <alignment horizontal="center"/>
    </xf>
    <xf numFmtId="0" fontId="0" fillId="0" borderId="0" xfId="0" applyFill="1" applyBorder="1" applyAlignment="1">
      <alignment horizontal="center"/>
    </xf>
    <xf numFmtId="0" fontId="5" fillId="5"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51" xfId="0" applyFont="1" applyFill="1" applyBorder="1" applyAlignment="1">
      <alignment horizontal="center" vertical="center" wrapText="1"/>
    </xf>
    <xf numFmtId="0" fontId="39" fillId="7" borderId="1" xfId="0" applyFont="1" applyFill="1" applyBorder="1" applyAlignment="1">
      <alignment horizontal="center" vertical="center"/>
    </xf>
    <xf numFmtId="0" fontId="23" fillId="0" borderId="1" xfId="0" applyFont="1" applyFill="1" applyBorder="1" applyAlignment="1">
      <alignment horizontal="left" vertical="center"/>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xf>
    <xf numFmtId="0" fontId="23" fillId="0" borderId="2" xfId="0" applyFont="1" applyFill="1" applyBorder="1" applyAlignment="1">
      <alignment horizontal="justify" vertical="center" wrapText="1"/>
    </xf>
    <xf numFmtId="0" fontId="23" fillId="0" borderId="21" xfId="0" applyFont="1" applyFill="1" applyBorder="1" applyAlignment="1">
      <alignment horizontal="justify" vertical="center" wrapText="1"/>
    </xf>
    <xf numFmtId="0" fontId="23" fillId="0" borderId="5" xfId="0" applyFont="1" applyFill="1" applyBorder="1" applyAlignment="1">
      <alignment horizontal="justify" vertical="center" wrapText="1"/>
    </xf>
    <xf numFmtId="0" fontId="23" fillId="0" borderId="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2" xfId="0" applyFont="1" applyBorder="1" applyAlignment="1">
      <alignment horizontal="justify" vertical="center" wrapText="1"/>
    </xf>
    <xf numFmtId="0" fontId="23" fillId="0" borderId="21" xfId="0" applyFont="1" applyBorder="1" applyAlignment="1">
      <alignment horizontal="justify" vertical="center" wrapText="1"/>
    </xf>
    <xf numFmtId="0" fontId="23" fillId="0" borderId="5" xfId="0" applyFont="1" applyBorder="1" applyAlignment="1">
      <alignment horizontal="justify" vertical="center" wrapText="1"/>
    </xf>
    <xf numFmtId="0" fontId="23" fillId="0" borderId="2"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21"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1" xfId="0" applyFont="1" applyBorder="1" applyAlignment="1">
      <alignment horizontal="left" vertical="center" wrapText="1"/>
    </xf>
    <xf numFmtId="0" fontId="23" fillId="0" borderId="5" xfId="0" applyFont="1" applyBorder="1" applyAlignment="1">
      <alignment horizontal="left" vertical="center" wrapText="1"/>
    </xf>
    <xf numFmtId="0" fontId="44" fillId="0" borderId="2" xfId="0" applyFont="1" applyFill="1" applyBorder="1" applyAlignment="1">
      <alignment horizontal="justify" vertical="center" wrapText="1"/>
    </xf>
    <xf numFmtId="0" fontId="44" fillId="0" borderId="21" xfId="0" applyFont="1" applyFill="1" applyBorder="1" applyAlignment="1">
      <alignment horizontal="justify" vertical="center" wrapText="1"/>
    </xf>
    <xf numFmtId="0" fontId="44" fillId="0" borderId="35" xfId="0" applyFont="1" applyFill="1" applyBorder="1" applyAlignment="1">
      <alignment horizontal="justify" vertical="center" wrapText="1"/>
    </xf>
    <xf numFmtId="0" fontId="23" fillId="0" borderId="35"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5" xfId="0" applyFont="1" applyFill="1" applyBorder="1" applyAlignment="1">
      <alignment horizontal="justify" vertical="center" wrapText="1"/>
    </xf>
    <xf numFmtId="0" fontId="44" fillId="0" borderId="1" xfId="0" applyFont="1" applyFill="1" applyBorder="1" applyAlignment="1">
      <alignment horizontal="justify"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23" fillId="0" borderId="21" xfId="0" applyFont="1" applyFill="1" applyBorder="1" applyAlignment="1">
      <alignment horizontal="justify" vertical="top" wrapText="1"/>
    </xf>
    <xf numFmtId="0" fontId="23" fillId="0" borderId="5" xfId="0" applyFont="1" applyFill="1" applyBorder="1" applyAlignment="1">
      <alignment horizontal="justify" vertical="top" wrapText="1"/>
    </xf>
    <xf numFmtId="0" fontId="23" fillId="0" borderId="34" xfId="0" applyFont="1" applyFill="1" applyBorder="1" applyAlignment="1">
      <alignment horizontal="justify" vertical="center" wrapText="1"/>
    </xf>
    <xf numFmtId="0" fontId="4" fillId="0" borderId="34"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22" xfId="0" applyFill="1" applyBorder="1" applyAlignment="1">
      <alignment horizont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9"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33" xfId="0" applyFill="1" applyBorder="1" applyAlignment="1">
      <alignment horizontal="center"/>
    </xf>
    <xf numFmtId="0" fontId="10" fillId="5" borderId="49" xfId="0" applyFont="1" applyFill="1" applyBorder="1" applyAlignment="1">
      <alignment horizontal="right" vertical="center" wrapText="1"/>
    </xf>
    <xf numFmtId="0" fontId="10" fillId="5" borderId="47" xfId="0" applyFont="1" applyFill="1" applyBorder="1" applyAlignment="1">
      <alignment horizontal="right" vertical="center" wrapText="1"/>
    </xf>
    <xf numFmtId="0" fontId="10" fillId="5" borderId="48" xfId="0" applyFont="1" applyFill="1" applyBorder="1" applyAlignment="1">
      <alignment horizontal="right" vertical="center" wrapText="1"/>
    </xf>
    <xf numFmtId="0" fontId="10" fillId="5" borderId="50" xfId="0" applyFont="1" applyFill="1" applyBorder="1" applyAlignment="1">
      <alignment horizontal="right" vertical="center" wrapText="1"/>
    </xf>
    <xf numFmtId="0" fontId="10" fillId="5" borderId="29" xfId="0" applyFont="1" applyFill="1" applyBorder="1" applyAlignment="1">
      <alignment horizontal="right" vertical="center" wrapText="1"/>
    </xf>
    <xf numFmtId="0" fontId="10" fillId="5" borderId="51" xfId="0" applyFont="1" applyFill="1" applyBorder="1" applyAlignment="1">
      <alignment horizontal="right" vertical="center" wrapText="1"/>
    </xf>
    <xf numFmtId="0" fontId="36" fillId="0" borderId="1" xfId="0" applyFont="1" applyFill="1" applyBorder="1" applyAlignment="1">
      <alignment horizontal="center" vertical="center" wrapText="1"/>
    </xf>
    <xf numFmtId="0" fontId="34" fillId="3" borderId="1" xfId="0" applyFont="1" applyFill="1" applyBorder="1" applyAlignment="1">
      <alignment horizontal="left" vertical="center" wrapText="1"/>
    </xf>
    <xf numFmtId="0" fontId="28" fillId="7" borderId="1" xfId="0" applyFont="1" applyFill="1" applyBorder="1" applyAlignment="1">
      <alignment horizontal="center" vertical="center"/>
    </xf>
    <xf numFmtId="0" fontId="0" fillId="0" borderId="1" xfId="0" applyFill="1" applyBorder="1" applyAlignment="1">
      <alignment horizontal="center" vertical="center"/>
    </xf>
    <xf numFmtId="0" fontId="28" fillId="7" borderId="1" xfId="0" applyFont="1" applyFill="1" applyBorder="1" applyAlignment="1">
      <alignment horizontal="center" vertical="center" wrapText="1"/>
    </xf>
    <xf numFmtId="0" fontId="0" fillId="0" borderId="1" xfId="0" applyFill="1" applyBorder="1" applyAlignment="1">
      <alignment horizontal="left" vertical="center"/>
    </xf>
    <xf numFmtId="0" fontId="5" fillId="5" borderId="4" xfId="0" applyFont="1" applyFill="1" applyBorder="1" applyAlignment="1">
      <alignment horizontal="center"/>
    </xf>
    <xf numFmtId="0" fontId="5" fillId="5" borderId="15"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37" xfId="0" applyFont="1" applyFill="1" applyBorder="1" applyAlignment="1">
      <alignment horizontal="center" vertical="center"/>
    </xf>
    <xf numFmtId="0" fontId="4" fillId="0" borderId="58"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3" fillId="5" borderId="25"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wrapText="1"/>
      <protection locked="0"/>
    </xf>
    <xf numFmtId="0" fontId="3" fillId="5" borderId="28" xfId="0" applyFont="1" applyFill="1" applyBorder="1" applyAlignment="1" applyProtection="1">
      <alignment horizontal="center" vertical="center" wrapText="1"/>
      <protection locked="0"/>
    </xf>
    <xf numFmtId="0" fontId="3" fillId="5" borderId="33" xfId="0" applyFont="1" applyFill="1" applyBorder="1" applyAlignment="1" applyProtection="1">
      <alignment horizontal="center" vertical="center" wrapText="1"/>
      <protection locked="0"/>
    </xf>
    <xf numFmtId="0" fontId="4" fillId="0" borderId="35" xfId="0" applyFont="1" applyFill="1" applyBorder="1" applyAlignment="1">
      <alignment horizontal="center" vertical="center" wrapText="1"/>
    </xf>
    <xf numFmtId="170" fontId="2" fillId="0" borderId="1" xfId="21" applyNumberFormat="1" applyFont="1" applyFill="1" applyBorder="1" applyAlignment="1" applyProtection="1">
      <alignment horizontal="center" vertical="center" wrapText="1"/>
      <protection locked="0"/>
    </xf>
    <xf numFmtId="0" fontId="34" fillId="3" borderId="1" xfId="0" applyFont="1" applyFill="1" applyBorder="1" applyAlignment="1">
      <alignment horizontal="center" vertical="center" wrapText="1"/>
    </xf>
    <xf numFmtId="10" fontId="2" fillId="0" borderId="5"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170" fontId="2" fillId="0" borderId="5" xfId="21" applyNumberFormat="1" applyFont="1" applyFill="1" applyBorder="1" applyAlignment="1" applyProtection="1">
      <alignment horizontal="center" vertical="center" wrapText="1"/>
      <protection locked="0"/>
    </xf>
    <xf numFmtId="0" fontId="2" fillId="5" borderId="3" xfId="14" applyFont="1" applyFill="1" applyBorder="1" applyAlignment="1">
      <alignment horizontal="center" vertical="center" wrapText="1"/>
    </xf>
    <xf numFmtId="0" fontId="48" fillId="0" borderId="1" xfId="0" applyFont="1" applyFill="1" applyBorder="1" applyAlignment="1">
      <alignment horizontal="left" vertical="center" wrapText="1"/>
    </xf>
    <xf numFmtId="0" fontId="4" fillId="0" borderId="44"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42" fillId="0" borderId="1" xfId="0" applyFont="1" applyFill="1" applyBorder="1" applyAlignment="1">
      <alignment horizontal="center" vertical="center" wrapText="1"/>
    </xf>
    <xf numFmtId="0" fontId="4" fillId="0" borderId="34" xfId="14" applyFont="1" applyFill="1" applyBorder="1" applyAlignment="1">
      <alignment horizontal="center" vertical="center" wrapText="1"/>
    </xf>
    <xf numFmtId="0" fontId="4" fillId="0" borderId="5" xfId="14" applyFont="1" applyFill="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42" fillId="0" borderId="2" xfId="14" applyFont="1" applyFill="1" applyBorder="1" applyAlignment="1">
      <alignment horizontal="center" vertical="center" wrapText="1"/>
    </xf>
    <xf numFmtId="0" fontId="42" fillId="0" borderId="21" xfId="14"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14" applyFont="1" applyFill="1" applyBorder="1" applyAlignment="1">
      <alignment horizontal="center" vertical="center" wrapText="1"/>
    </xf>
    <xf numFmtId="0" fontId="4" fillId="0" borderId="21" xfId="14" applyFont="1" applyFill="1" applyBorder="1" applyAlignment="1">
      <alignment horizontal="center" vertical="center" wrapText="1"/>
    </xf>
    <xf numFmtId="0" fontId="4" fillId="0" borderId="1" xfId="14" applyFont="1" applyFill="1" applyBorder="1" applyAlignment="1">
      <alignment horizontal="center" vertical="center" wrapText="1"/>
    </xf>
    <xf numFmtId="0" fontId="4" fillId="0" borderId="16" xfId="14" applyFont="1" applyFill="1" applyBorder="1" applyAlignment="1">
      <alignment horizontal="center" vertical="center" wrapText="1"/>
    </xf>
    <xf numFmtId="0" fontId="4" fillId="0" borderId="17" xfId="14" applyFont="1" applyFill="1" applyBorder="1" applyAlignment="1">
      <alignment horizontal="center" vertical="center" wrapText="1"/>
    </xf>
    <xf numFmtId="0" fontId="4" fillId="0" borderId="19" xfId="14" applyFont="1" applyFill="1" applyBorder="1" applyAlignment="1">
      <alignment horizontal="center" vertical="center" wrapText="1"/>
    </xf>
    <xf numFmtId="0" fontId="42" fillId="0" borderId="13" xfId="0" applyFont="1" applyBorder="1" applyAlignment="1">
      <alignment horizontal="center" vertical="center" wrapText="1"/>
    </xf>
    <xf numFmtId="0" fontId="42"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2" fillId="5" borderId="34" xfId="14" applyFont="1" applyFill="1" applyBorder="1" applyAlignment="1">
      <alignment horizontal="center" vertical="center" wrapText="1"/>
    </xf>
    <xf numFmtId="0" fontId="2" fillId="5" borderId="21" xfId="14" applyFont="1" applyFill="1" applyBorder="1" applyAlignment="1">
      <alignment horizontal="center" vertical="center" wrapText="1"/>
    </xf>
    <xf numFmtId="0" fontId="15" fillId="5" borderId="15" xfId="14" applyFont="1" applyFill="1" applyBorder="1" applyAlignment="1">
      <alignment horizontal="center" vertical="center" wrapText="1"/>
    </xf>
    <xf numFmtId="0" fontId="15" fillId="5" borderId="37" xfId="14" applyFont="1" applyFill="1" applyBorder="1" applyAlignment="1">
      <alignment horizontal="center" vertical="center" wrapText="1"/>
    </xf>
    <xf numFmtId="0" fontId="10" fillId="5" borderId="30" xfId="0" applyFont="1" applyFill="1" applyBorder="1" applyAlignment="1">
      <alignment horizontal="right" vertical="center" wrapText="1"/>
    </xf>
    <xf numFmtId="0" fontId="2" fillId="5" borderId="22" xfId="14" applyFont="1" applyFill="1" applyBorder="1" applyAlignment="1">
      <alignment horizontal="center" vertical="center" wrapText="1"/>
    </xf>
    <xf numFmtId="0" fontId="2" fillId="5" borderId="27" xfId="14" applyFont="1" applyFill="1" applyBorder="1" applyAlignment="1">
      <alignment horizontal="center" vertical="center" wrapText="1"/>
    </xf>
    <xf numFmtId="0" fontId="2" fillId="5" borderId="4" xfId="14" applyFont="1" applyFill="1" applyBorder="1" applyAlignment="1">
      <alignment horizontal="center" vertical="center" wrapText="1"/>
    </xf>
    <xf numFmtId="0" fontId="2" fillId="5" borderId="10" xfId="14" applyFont="1" applyFill="1" applyBorder="1" applyAlignment="1">
      <alignment horizontal="center" vertical="center" wrapText="1"/>
    </xf>
    <xf numFmtId="0" fontId="2" fillId="5" borderId="12" xfId="14" applyFont="1" applyFill="1" applyBorder="1" applyAlignment="1">
      <alignment horizontal="center" vertical="center" wrapText="1"/>
    </xf>
    <xf numFmtId="9" fontId="2" fillId="0" borderId="1" xfId="21" applyNumberFormat="1" applyFont="1" applyFill="1" applyBorder="1" applyAlignment="1" applyProtection="1">
      <alignment horizontal="center" vertical="center" wrapText="1"/>
      <protection locked="0"/>
    </xf>
    <xf numFmtId="0" fontId="2" fillId="5" borderId="14" xfId="14" applyFont="1" applyFill="1" applyBorder="1" applyAlignment="1">
      <alignment horizontal="center" vertical="center" wrapText="1"/>
    </xf>
    <xf numFmtId="0" fontId="2" fillId="5" borderId="35" xfId="14" applyFont="1" applyFill="1" applyBorder="1" applyAlignment="1">
      <alignment horizontal="center" vertical="center" wrapText="1"/>
    </xf>
    <xf numFmtId="0" fontId="4" fillId="0" borderId="8" xfId="0" applyFont="1" applyBorder="1" applyAlignment="1">
      <alignment horizontal="center" vertical="center" wrapText="1"/>
    </xf>
    <xf numFmtId="9" fontId="2" fillId="0" borderId="1" xfId="21" applyFont="1" applyFill="1" applyBorder="1" applyAlignment="1" applyProtection="1">
      <alignment horizontal="center" vertical="center" wrapText="1"/>
      <protection locked="0"/>
    </xf>
    <xf numFmtId="0" fontId="23" fillId="0" borderId="13"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23" fillId="0" borderId="13" xfId="0" applyFont="1" applyFill="1" applyBorder="1" applyAlignment="1">
      <alignment horizontal="left" vertical="top" wrapText="1"/>
    </xf>
    <xf numFmtId="0" fontId="23" fillId="0" borderId="40" xfId="0" applyFont="1" applyFill="1" applyBorder="1" applyAlignment="1">
      <alignment horizontal="left" vertical="top" wrapText="1"/>
    </xf>
    <xf numFmtId="0" fontId="23" fillId="0" borderId="60" xfId="0" applyFont="1" applyFill="1" applyBorder="1" applyAlignment="1">
      <alignment horizontal="left" vertical="center" wrapText="1"/>
    </xf>
    <xf numFmtId="0" fontId="23" fillId="0" borderId="13" xfId="0" applyFont="1" applyFill="1" applyBorder="1" applyAlignment="1">
      <alignment horizontal="justify" vertical="center" wrapText="1"/>
    </xf>
    <xf numFmtId="0" fontId="23" fillId="0" borderId="40" xfId="0" applyFont="1" applyFill="1" applyBorder="1" applyAlignment="1">
      <alignment horizontal="justify" vertical="center" wrapText="1"/>
    </xf>
    <xf numFmtId="0" fontId="44" fillId="0" borderId="13" xfId="0" applyFont="1" applyFill="1" applyBorder="1" applyAlignment="1">
      <alignment horizontal="left" vertical="center" wrapText="1"/>
    </xf>
    <xf numFmtId="0" fontId="44" fillId="0" borderId="40" xfId="0" applyFont="1" applyFill="1" applyBorder="1" applyAlignment="1">
      <alignment horizontal="left" vertical="center" wrapText="1"/>
    </xf>
    <xf numFmtId="3" fontId="4" fillId="0" borderId="34"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15" fillId="5" borderId="16" xfId="17" applyFont="1" applyFill="1" applyBorder="1" applyAlignment="1">
      <alignment horizontal="center" vertical="center" wrapText="1"/>
    </xf>
    <xf numFmtId="0" fontId="15" fillId="5" borderId="18" xfId="17" applyFont="1" applyFill="1" applyBorder="1" applyAlignment="1">
      <alignment horizontal="center" vertical="center" wrapText="1"/>
    </xf>
    <xf numFmtId="0" fontId="15" fillId="5" borderId="3" xfId="17" applyFont="1" applyFill="1" applyBorder="1" applyAlignment="1">
      <alignment horizontal="center" vertical="center" wrapText="1"/>
    </xf>
    <xf numFmtId="0" fontId="15" fillId="5" borderId="4" xfId="17" applyFont="1" applyFill="1" applyBorder="1" applyAlignment="1">
      <alignment horizontal="center" vertical="center" wrapText="1"/>
    </xf>
    <xf numFmtId="0" fontId="0" fillId="0" borderId="54" xfId="0" applyBorder="1" applyAlignment="1">
      <alignment horizontal="center" vertical="center"/>
    </xf>
    <xf numFmtId="0" fontId="17" fillId="0" borderId="37"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51" xfId="0" applyFont="1" applyFill="1" applyBorder="1" applyAlignment="1">
      <alignment horizontal="center" vertical="center" wrapText="1"/>
    </xf>
    <xf numFmtId="3" fontId="32" fillId="0" borderId="34" xfId="0" applyNumberFormat="1" applyFont="1" applyFill="1" applyBorder="1" applyAlignment="1">
      <alignment horizontal="center" vertical="center" wrapText="1"/>
    </xf>
    <xf numFmtId="3" fontId="32" fillId="0" borderId="21" xfId="0" applyNumberFormat="1" applyFont="1" applyFill="1" applyBorder="1" applyAlignment="1">
      <alignment horizontal="center" vertical="center" wrapText="1"/>
    </xf>
    <xf numFmtId="3" fontId="32" fillId="0" borderId="35" xfId="0" applyNumberFormat="1" applyFont="1" applyFill="1" applyBorder="1" applyAlignment="1">
      <alignment horizontal="center" vertical="center" wrapText="1"/>
    </xf>
    <xf numFmtId="0" fontId="15" fillId="5" borderId="15" xfId="17" applyFont="1" applyFill="1" applyBorder="1" applyAlignment="1">
      <alignment horizontal="center" vertical="center" wrapText="1"/>
    </xf>
    <xf numFmtId="0" fontId="15" fillId="5" borderId="31" xfId="17" applyFont="1" applyFill="1" applyBorder="1" applyAlignment="1">
      <alignment horizontal="center" vertical="center" wrapText="1"/>
    </xf>
    <xf numFmtId="0" fontId="0" fillId="0" borderId="53" xfId="0" applyBorder="1" applyAlignment="1">
      <alignment horizontal="center" vertical="center"/>
    </xf>
    <xf numFmtId="0" fontId="37" fillId="3" borderId="15" xfId="17" applyFont="1" applyFill="1" applyBorder="1" applyAlignment="1">
      <alignment vertical="center" wrapText="1"/>
    </xf>
    <xf numFmtId="0" fontId="37" fillId="3" borderId="31" xfId="17" applyFont="1" applyFill="1" applyBorder="1" applyAlignment="1">
      <alignment vertical="center" wrapText="1"/>
    </xf>
    <xf numFmtId="0" fontId="37" fillId="3" borderId="32" xfId="17" applyFont="1" applyFill="1" applyBorder="1" applyAlignment="1">
      <alignment vertical="center" wrapText="1"/>
    </xf>
    <xf numFmtId="174" fontId="0" fillId="0" borderId="20"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38" fillId="5" borderId="42" xfId="17" applyFont="1" applyFill="1" applyBorder="1" applyAlignment="1">
      <alignment horizontal="right" vertical="center" wrapText="1"/>
    </xf>
    <xf numFmtId="0" fontId="38" fillId="5" borderId="31" xfId="17" applyFont="1" applyFill="1" applyBorder="1" applyAlignment="1">
      <alignment horizontal="right" vertical="center" wrapText="1"/>
    </xf>
    <xf numFmtId="0" fontId="38" fillId="5" borderId="37" xfId="17" applyFont="1" applyFill="1" applyBorder="1" applyAlignment="1">
      <alignment horizontal="right" vertical="center" wrapText="1"/>
    </xf>
    <xf numFmtId="0" fontId="38" fillId="5" borderId="50" xfId="17" applyFont="1" applyFill="1" applyBorder="1" applyAlignment="1">
      <alignment horizontal="right" vertical="center" wrapText="1"/>
    </xf>
    <xf numFmtId="0" fontId="38" fillId="5" borderId="29" xfId="17" applyFont="1" applyFill="1" applyBorder="1" applyAlignment="1">
      <alignment horizontal="right" vertical="center" wrapText="1"/>
    </xf>
    <xf numFmtId="0" fontId="38" fillId="5" borderId="51" xfId="17" applyFont="1" applyFill="1" applyBorder="1" applyAlignment="1">
      <alignment horizontal="right" vertical="center" wrapText="1"/>
    </xf>
    <xf numFmtId="0" fontId="36" fillId="0" borderId="16"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40" fillId="3" borderId="17"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0" fillId="3" borderId="11"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4" fillId="3" borderId="18" xfId="0" applyFont="1" applyFill="1" applyBorder="1" applyAlignment="1">
      <alignment horizontal="left" vertical="center" wrapText="1"/>
    </xf>
    <xf numFmtId="0" fontId="34" fillId="3" borderId="4" xfId="0" applyFont="1" applyFill="1" applyBorder="1" applyAlignment="1">
      <alignment horizontal="left"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15" fillId="5" borderId="10" xfId="17"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0" fontId="37" fillId="3" borderId="41" xfId="17" applyFont="1" applyFill="1" applyBorder="1" applyAlignment="1">
      <alignment horizontal="left" vertical="center" wrapText="1"/>
    </xf>
    <xf numFmtId="0" fontId="37" fillId="3" borderId="29" xfId="17" applyFont="1" applyFill="1" applyBorder="1" applyAlignment="1">
      <alignment horizontal="left" vertical="center" wrapText="1"/>
    </xf>
    <xf numFmtId="0" fontId="37" fillId="3" borderId="30" xfId="17" applyFont="1" applyFill="1" applyBorder="1" applyAlignment="1">
      <alignment horizontal="left" vertical="center" wrapText="1"/>
    </xf>
    <xf numFmtId="0" fontId="17" fillId="0" borderId="2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15" fillId="5" borderId="17" xfId="17" applyFont="1" applyFill="1" applyBorder="1" applyAlignment="1">
      <alignment horizontal="center" vertical="center" wrapText="1"/>
    </xf>
    <xf numFmtId="0" fontId="15" fillId="5" borderId="1" xfId="17" applyFont="1" applyFill="1" applyBorder="1" applyAlignment="1">
      <alignment horizontal="center" vertical="center" wrapText="1"/>
    </xf>
    <xf numFmtId="0" fontId="15" fillId="5" borderId="11" xfId="17" applyFont="1" applyFill="1" applyBorder="1" applyAlignment="1">
      <alignment horizontal="center" vertical="center" wrapText="1"/>
    </xf>
    <xf numFmtId="0" fontId="15" fillId="5" borderId="12" xfId="17" applyFont="1" applyFill="1" applyBorder="1" applyAlignment="1">
      <alignment horizontal="center" vertical="center" wrapText="1"/>
    </xf>
  </cellXfs>
  <cellStyles count="26">
    <cellStyle name="Coma 2" xfId="1" xr:uid="{00000000-0005-0000-0000-000000000000}"/>
    <cellStyle name="Coma 2 2" xfId="2" xr:uid="{00000000-0005-0000-0000-000001000000}"/>
    <cellStyle name="Millares [0]" xfId="25" builtinId="6"/>
    <cellStyle name="Millares 2" xfId="3" xr:uid="{00000000-0005-0000-0000-000003000000}"/>
    <cellStyle name="Millares 2 2" xfId="4" xr:uid="{00000000-0005-0000-0000-000004000000}"/>
    <cellStyle name="Millares 3" xfId="5" xr:uid="{00000000-0005-0000-0000-000005000000}"/>
    <cellStyle name="Millares 3 2" xfId="6" xr:uid="{00000000-0005-0000-0000-000006000000}"/>
    <cellStyle name="Millares 4" xfId="7" xr:uid="{00000000-0005-0000-0000-000007000000}"/>
    <cellStyle name="Moneda 2" xfId="8" xr:uid="{00000000-0005-0000-0000-000008000000}"/>
    <cellStyle name="Moneda 2 2" xfId="9" xr:uid="{00000000-0005-0000-0000-000009000000}"/>
    <cellStyle name="Moneda 2 2 2" xfId="10" xr:uid="{00000000-0005-0000-0000-00000A000000}"/>
    <cellStyle name="Moneda 2 3" xfId="11" xr:uid="{00000000-0005-0000-0000-00000B000000}"/>
    <cellStyle name="Moneda 3" xfId="12" xr:uid="{00000000-0005-0000-0000-00000C000000}"/>
    <cellStyle name="Moneda 4" xfId="13" xr:uid="{00000000-0005-0000-0000-00000D000000}"/>
    <cellStyle name="Normal" xfId="0" builtinId="0"/>
    <cellStyle name="Normal 2" xfId="14" xr:uid="{00000000-0005-0000-0000-00000F000000}"/>
    <cellStyle name="Normal 2 10" xfId="15" xr:uid="{00000000-0005-0000-0000-000010000000}"/>
    <cellStyle name="Normal 3" xfId="16" xr:uid="{00000000-0005-0000-0000-000011000000}"/>
    <cellStyle name="Normal 3 2" xfId="17" xr:uid="{00000000-0005-0000-0000-000012000000}"/>
    <cellStyle name="Normal 4 2" xfId="18" xr:uid="{00000000-0005-0000-0000-000013000000}"/>
    <cellStyle name="Porcentaje" xfId="19" builtinId="5"/>
    <cellStyle name="Porcentaje 2" xfId="22" xr:uid="{00000000-0005-0000-0000-000015000000}"/>
    <cellStyle name="Porcentaje 3" xfId="23" xr:uid="{00000000-0005-0000-0000-000016000000}"/>
    <cellStyle name="Porcentaje 4" xfId="24" xr:uid="{00000000-0005-0000-0000-000017000000}"/>
    <cellStyle name="Porcentual 2" xfId="20" xr:uid="{00000000-0005-0000-0000-000018000000}"/>
    <cellStyle name="Porcentual 2 2" xfId="21" xr:uid="{00000000-0005-0000-0000-000019000000}"/>
  </cellStyles>
  <dxfs count="0"/>
  <tableStyles count="0" defaultTableStyle="TableStyleMedium9" defaultPivotStyle="PivotStyleLight16"/>
  <colors>
    <mruColors>
      <color rgb="FF75DBFF"/>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114299</xdr:rowOff>
    </xdr:from>
    <xdr:to>
      <xdr:col>6</xdr:col>
      <xdr:colOff>914400</xdr:colOff>
      <xdr:row>3</xdr:row>
      <xdr:rowOff>409868</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380999"/>
          <a:ext cx="6134100" cy="2543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357188</xdr:colOff>
      <xdr:row>0</xdr:row>
      <xdr:rowOff>109537</xdr:rowOff>
    </xdr:from>
    <xdr:to>
      <xdr:col>3</xdr:col>
      <xdr:colOff>595313</xdr:colOff>
      <xdr:row>2</xdr:row>
      <xdr:rowOff>405106</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8" y="109537"/>
          <a:ext cx="2917031" cy="193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571501</xdr:colOff>
      <xdr:row>0</xdr:row>
      <xdr:rowOff>204787</xdr:rowOff>
    </xdr:from>
    <xdr:to>
      <xdr:col>2</xdr:col>
      <xdr:colOff>2222500</xdr:colOff>
      <xdr:row>2</xdr:row>
      <xdr:rowOff>399590</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204787"/>
          <a:ext cx="4905374" cy="1861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742700</xdr:colOff>
      <xdr:row>0</xdr:row>
      <xdr:rowOff>173659</xdr:rowOff>
    </xdr:from>
    <xdr:to>
      <xdr:col>3</xdr:col>
      <xdr:colOff>867833</xdr:colOff>
      <xdr:row>2</xdr:row>
      <xdr:rowOff>280661</xdr:rowOff>
    </xdr:to>
    <xdr:pic>
      <xdr:nvPicPr>
        <xdr:cNvPr id="3" name="Imagen 21" descr="logo 3">
          <a:extLst>
            <a:ext uri="{FF2B5EF4-FFF2-40B4-BE49-F238E27FC236}">
              <a16:creationId xmlns:a16="http://schemas.microsoft.com/office/drawing/2014/main" id="{4D59CD57-3C3E-4F50-ABBE-BFBCB1C78F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140"/>
        <a:stretch/>
      </xdr:blipFill>
      <xdr:spPr bwMode="auto">
        <a:xfrm>
          <a:off x="742700" y="173659"/>
          <a:ext cx="5427383" cy="1218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19"/>
  <sheetViews>
    <sheetView topLeftCell="S3" zoomScale="44" zoomScaleNormal="44" zoomScaleSheetLayoutView="70" workbookViewId="0">
      <pane ySplit="1" topLeftCell="A10" activePane="bottomLeft" state="frozen"/>
      <selection activeCell="E3" sqref="E3"/>
      <selection pane="bottomLeft" activeCell="AR14" sqref="AR14"/>
    </sheetView>
  </sheetViews>
  <sheetFormatPr baseColWidth="10" defaultRowHeight="15" x14ac:dyDescent="0.25"/>
  <cols>
    <col min="1" max="1" width="11.42578125" style="1"/>
    <col min="2" max="2" width="8.85546875" style="1" customWidth="1"/>
    <col min="3" max="3" width="20.85546875" style="1" customWidth="1"/>
    <col min="4" max="4" width="8.85546875" style="1" customWidth="1"/>
    <col min="5" max="5" width="14.28515625" style="1" customWidth="1"/>
    <col min="6" max="6" width="7.5703125" style="1" customWidth="1"/>
    <col min="7" max="7" width="16" style="1" customWidth="1"/>
    <col min="8" max="8" width="12.85546875" style="1" customWidth="1"/>
    <col min="9" max="9" width="11.7109375" style="1" customWidth="1"/>
    <col min="10" max="10" width="13.5703125" style="17" customWidth="1"/>
    <col min="11" max="11" width="17.140625" style="23" customWidth="1"/>
    <col min="12" max="12" width="12.7109375" style="22" customWidth="1"/>
    <col min="13" max="13" width="12.7109375" style="17" customWidth="1"/>
    <col min="14" max="14" width="12.42578125" style="23" customWidth="1"/>
    <col min="15" max="15" width="14.5703125" style="23" customWidth="1"/>
    <col min="16" max="16" width="12.7109375" style="22" customWidth="1"/>
    <col min="17" max="17" width="14.28515625" style="22" customWidth="1"/>
    <col min="18" max="19" width="12.7109375" style="22" customWidth="1"/>
    <col min="20" max="21" width="12.7109375" style="23" customWidth="1"/>
    <col min="22" max="22" width="9" style="22" customWidth="1"/>
    <col min="23" max="25" width="12.7109375" style="22" customWidth="1"/>
    <col min="26" max="27" width="12.7109375" style="23" customWidth="1"/>
    <col min="28" max="30" width="12.7109375" style="22" customWidth="1"/>
    <col min="31" max="38" width="12.7109375" style="23" customWidth="1"/>
    <col min="39" max="41" width="10.85546875" style="1" customWidth="1"/>
    <col min="42" max="42" width="10.5703125" style="1" customWidth="1"/>
    <col min="43" max="43" width="13.140625" style="1" customWidth="1"/>
    <col min="44" max="44" width="12.28515625" style="1" customWidth="1"/>
    <col min="45" max="45" width="118.7109375" style="1" customWidth="1"/>
    <col min="46" max="47" width="21.85546875" style="1" customWidth="1"/>
    <col min="48" max="48" width="76.140625" style="1" customWidth="1"/>
    <col min="49" max="49" width="33.42578125" style="1" customWidth="1"/>
    <col min="50" max="16384" width="11.42578125" style="1"/>
  </cols>
  <sheetData>
    <row r="1" spans="1:49" ht="21" customHeight="1" thickBot="1" x14ac:dyDescent="0.3">
      <c r="B1" s="4"/>
      <c r="C1" s="4"/>
      <c r="D1" s="4"/>
      <c r="E1" s="4"/>
      <c r="F1" s="4"/>
      <c r="G1" s="4"/>
      <c r="H1" s="4"/>
      <c r="I1" s="4"/>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4"/>
      <c r="AN1" s="4"/>
      <c r="AO1" s="4"/>
      <c r="AP1" s="4"/>
      <c r="AQ1" s="4"/>
      <c r="AR1" s="4"/>
    </row>
    <row r="2" spans="1:49" s="36" customFormat="1" ht="56.25" customHeight="1" x14ac:dyDescent="0.5">
      <c r="A2" s="237"/>
      <c r="B2" s="238"/>
      <c r="C2" s="238"/>
      <c r="D2" s="238"/>
      <c r="E2" s="238"/>
      <c r="F2" s="238"/>
      <c r="G2" s="239"/>
      <c r="H2" s="224" t="s">
        <v>135</v>
      </c>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row>
    <row r="3" spans="1:49" s="36" customFormat="1" ht="84.75" customHeight="1" x14ac:dyDescent="0.5">
      <c r="A3" s="240"/>
      <c r="B3" s="241"/>
      <c r="C3" s="241"/>
      <c r="D3" s="241"/>
      <c r="E3" s="241"/>
      <c r="F3" s="241"/>
      <c r="G3" s="242"/>
      <c r="H3" s="246" t="s">
        <v>130</v>
      </c>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row>
    <row r="4" spans="1:49" s="35" customFormat="1" ht="63" customHeight="1" thickBot="1" x14ac:dyDescent="0.45">
      <c r="A4" s="243"/>
      <c r="B4" s="244"/>
      <c r="C4" s="244"/>
      <c r="D4" s="244"/>
      <c r="E4" s="244"/>
      <c r="F4" s="244"/>
      <c r="G4" s="245"/>
      <c r="H4" s="226" t="s">
        <v>123</v>
      </c>
      <c r="I4" s="227"/>
      <c r="J4" s="227"/>
      <c r="K4" s="227"/>
      <c r="L4" s="227"/>
      <c r="M4" s="227"/>
      <c r="N4" s="227"/>
      <c r="O4" s="227"/>
      <c r="P4" s="227"/>
      <c r="Q4" s="227"/>
      <c r="R4" s="227"/>
      <c r="S4" s="228"/>
      <c r="T4" s="228"/>
      <c r="U4" s="228"/>
      <c r="V4" s="228"/>
      <c r="W4" s="228"/>
      <c r="X4" s="228"/>
      <c r="Y4" s="228"/>
      <c r="Z4" s="228"/>
      <c r="AA4" s="228"/>
      <c r="AB4" s="228"/>
      <c r="AC4" s="228"/>
      <c r="AD4" s="228"/>
      <c r="AE4" s="228"/>
      <c r="AF4" s="228"/>
      <c r="AG4" s="228"/>
      <c r="AH4" s="228"/>
      <c r="AI4" s="228"/>
      <c r="AJ4" s="228"/>
      <c r="AK4" s="228"/>
      <c r="AL4" s="229"/>
      <c r="AM4" s="230" t="s">
        <v>124</v>
      </c>
      <c r="AN4" s="230"/>
      <c r="AO4" s="230"/>
      <c r="AP4" s="230"/>
      <c r="AQ4" s="230"/>
      <c r="AR4" s="230"/>
      <c r="AS4" s="247"/>
      <c r="AT4" s="248"/>
      <c r="AU4" s="248"/>
      <c r="AV4" s="248"/>
      <c r="AW4" s="249"/>
    </row>
    <row r="5" spans="1:49" ht="41.25" customHeight="1" x14ac:dyDescent="0.25">
      <c r="A5" s="231" t="s">
        <v>0</v>
      </c>
      <c r="B5" s="232"/>
      <c r="C5" s="232"/>
      <c r="D5" s="232"/>
      <c r="E5" s="232"/>
      <c r="F5" s="232"/>
      <c r="G5" s="232"/>
      <c r="H5" s="232"/>
      <c r="I5" s="232"/>
      <c r="J5" s="232"/>
      <c r="K5" s="232"/>
      <c r="L5" s="232"/>
      <c r="M5" s="232"/>
      <c r="N5" s="232"/>
      <c r="O5" s="232"/>
      <c r="P5" s="232"/>
      <c r="Q5" s="232"/>
      <c r="R5" s="233"/>
      <c r="S5" s="250" t="s">
        <v>136</v>
      </c>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row>
    <row r="6" spans="1:49" ht="26.25" customHeight="1" x14ac:dyDescent="0.25">
      <c r="A6" s="234" t="s">
        <v>2</v>
      </c>
      <c r="B6" s="235"/>
      <c r="C6" s="235"/>
      <c r="D6" s="235"/>
      <c r="E6" s="235"/>
      <c r="F6" s="235"/>
      <c r="G6" s="235"/>
      <c r="H6" s="235"/>
      <c r="I6" s="235"/>
      <c r="J6" s="235"/>
      <c r="K6" s="235"/>
      <c r="L6" s="235"/>
      <c r="M6" s="235"/>
      <c r="N6" s="235"/>
      <c r="O6" s="235"/>
      <c r="P6" s="235"/>
      <c r="Q6" s="235"/>
      <c r="R6" s="236"/>
      <c r="S6" s="250" t="s">
        <v>140</v>
      </c>
      <c r="T6" s="250"/>
      <c r="U6" s="250"/>
      <c r="V6" s="250"/>
      <c r="W6" s="250"/>
      <c r="X6" s="250"/>
      <c r="Y6" s="250"/>
      <c r="Z6" s="250"/>
      <c r="AA6" s="250"/>
      <c r="AB6" s="250"/>
      <c r="AC6" s="250"/>
      <c r="AD6" s="250"/>
      <c r="AE6" s="250"/>
      <c r="AF6" s="250"/>
      <c r="AG6" s="250"/>
      <c r="AH6" s="250"/>
      <c r="AI6" s="250"/>
      <c r="AJ6" s="250"/>
      <c r="AK6" s="250"/>
      <c r="AL6" s="250"/>
      <c r="AM6" s="250"/>
      <c r="AN6" s="250"/>
      <c r="AO6" s="250"/>
      <c r="AP6" s="250"/>
      <c r="AQ6" s="250"/>
      <c r="AR6" s="250"/>
      <c r="AS6" s="250"/>
      <c r="AT6" s="250"/>
      <c r="AU6" s="250"/>
      <c r="AV6" s="250"/>
      <c r="AW6" s="250"/>
    </row>
    <row r="7" spans="1:49" ht="30" customHeight="1" x14ac:dyDescent="0.25">
      <c r="A7" s="222" t="s">
        <v>3</v>
      </c>
      <c r="B7" s="223"/>
      <c r="C7" s="223"/>
      <c r="D7" s="223"/>
      <c r="E7" s="223"/>
      <c r="F7" s="223"/>
      <c r="G7" s="223"/>
      <c r="H7" s="223"/>
      <c r="I7" s="223"/>
      <c r="J7" s="223"/>
      <c r="K7" s="223"/>
      <c r="L7" s="223"/>
      <c r="M7" s="223"/>
      <c r="N7" s="223"/>
      <c r="O7" s="223"/>
      <c r="P7" s="223"/>
      <c r="Q7" s="223"/>
      <c r="R7" s="223"/>
      <c r="S7" s="250" t="s">
        <v>141</v>
      </c>
      <c r="T7" s="250"/>
      <c r="U7" s="250"/>
      <c r="V7" s="250"/>
      <c r="W7" s="250"/>
      <c r="X7" s="250"/>
      <c r="Y7" s="250"/>
      <c r="Z7" s="250"/>
      <c r="AA7" s="250"/>
      <c r="AB7" s="250"/>
      <c r="AC7" s="250"/>
      <c r="AD7" s="250"/>
      <c r="AE7" s="250"/>
      <c r="AF7" s="250"/>
      <c r="AG7" s="250"/>
      <c r="AH7" s="250"/>
      <c r="AI7" s="250"/>
      <c r="AJ7" s="250"/>
      <c r="AK7" s="250"/>
      <c r="AL7" s="250"/>
      <c r="AM7" s="250"/>
      <c r="AN7" s="250"/>
      <c r="AO7" s="250"/>
      <c r="AP7" s="250"/>
      <c r="AQ7" s="250"/>
      <c r="AR7" s="250"/>
      <c r="AS7" s="250"/>
      <c r="AT7" s="250"/>
      <c r="AU7" s="250"/>
      <c r="AV7" s="250"/>
      <c r="AW7" s="250"/>
    </row>
    <row r="8" spans="1:49" ht="30" customHeight="1" x14ac:dyDescent="0.25">
      <c r="A8" s="222" t="s">
        <v>1</v>
      </c>
      <c r="B8" s="223"/>
      <c r="C8" s="223"/>
      <c r="D8" s="223"/>
      <c r="E8" s="223"/>
      <c r="F8" s="223"/>
      <c r="G8" s="223"/>
      <c r="H8" s="223"/>
      <c r="I8" s="223"/>
      <c r="J8" s="223"/>
      <c r="K8" s="223"/>
      <c r="L8" s="223"/>
      <c r="M8" s="223"/>
      <c r="N8" s="223"/>
      <c r="O8" s="223"/>
      <c r="P8" s="223"/>
      <c r="Q8" s="223"/>
      <c r="R8" s="223"/>
      <c r="S8" s="250" t="s">
        <v>142</v>
      </c>
      <c r="T8" s="250"/>
      <c r="U8" s="250"/>
      <c r="V8" s="250"/>
      <c r="W8" s="250"/>
      <c r="X8" s="250"/>
      <c r="Y8" s="250"/>
      <c r="Z8" s="250"/>
      <c r="AA8" s="250"/>
      <c r="AB8" s="250"/>
      <c r="AC8" s="250"/>
      <c r="AD8" s="250"/>
      <c r="AE8" s="250"/>
      <c r="AF8" s="250"/>
      <c r="AG8" s="250"/>
      <c r="AH8" s="250"/>
      <c r="AI8" s="250"/>
      <c r="AJ8" s="250"/>
      <c r="AK8" s="250"/>
      <c r="AL8" s="250"/>
      <c r="AM8" s="250"/>
      <c r="AN8" s="250"/>
      <c r="AO8" s="250"/>
      <c r="AP8" s="250"/>
      <c r="AQ8" s="250"/>
      <c r="AR8" s="250"/>
      <c r="AS8" s="250"/>
      <c r="AT8" s="250"/>
      <c r="AU8" s="250"/>
      <c r="AV8" s="250"/>
      <c r="AW8" s="250"/>
    </row>
    <row r="9" spans="1:49" ht="36" customHeight="1" thickBot="1" x14ac:dyDescent="0.3">
      <c r="A9" s="253"/>
      <c r="B9" s="254"/>
      <c r="C9" s="254"/>
      <c r="D9" s="254"/>
      <c r="E9" s="254"/>
      <c r="F9" s="254"/>
      <c r="G9" s="254"/>
      <c r="H9" s="254"/>
      <c r="I9" s="254"/>
      <c r="J9" s="254"/>
      <c r="K9" s="254"/>
      <c r="L9" s="254"/>
      <c r="M9" s="254"/>
      <c r="N9" s="254"/>
      <c r="O9" s="254"/>
      <c r="P9" s="254"/>
      <c r="Q9" s="254"/>
      <c r="R9" s="27"/>
      <c r="S9" s="27"/>
      <c r="T9" s="27"/>
      <c r="U9" s="27"/>
      <c r="V9" s="27"/>
      <c r="W9" s="27"/>
      <c r="X9" s="27"/>
      <c r="Y9" s="27"/>
      <c r="Z9" s="27"/>
      <c r="AA9" s="27"/>
      <c r="AB9" s="27"/>
      <c r="AC9" s="27"/>
      <c r="AD9" s="27"/>
      <c r="AE9" s="27"/>
      <c r="AF9" s="27"/>
      <c r="AG9" s="27"/>
      <c r="AH9" s="27"/>
      <c r="AI9" s="27"/>
      <c r="AJ9" s="27"/>
      <c r="AK9" s="27"/>
      <c r="AL9" s="27"/>
      <c r="AM9" s="28"/>
      <c r="AN9" s="28"/>
      <c r="AO9" s="28"/>
      <c r="AP9" s="28"/>
      <c r="AQ9" s="28"/>
      <c r="AR9" s="28"/>
    </row>
    <row r="10" spans="1:49" s="2" customFormat="1" ht="42" customHeight="1" x14ac:dyDescent="0.25">
      <c r="A10" s="257" t="s">
        <v>112</v>
      </c>
      <c r="B10" s="258"/>
      <c r="C10" s="258"/>
      <c r="D10" s="258" t="s">
        <v>83</v>
      </c>
      <c r="E10" s="258"/>
      <c r="F10" s="258" t="s">
        <v>85</v>
      </c>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t="s">
        <v>93</v>
      </c>
      <c r="AR10" s="258" t="s">
        <v>94</v>
      </c>
      <c r="AS10" s="268" t="s">
        <v>184</v>
      </c>
      <c r="AT10" s="268" t="s">
        <v>95</v>
      </c>
      <c r="AU10" s="268" t="s">
        <v>96</v>
      </c>
      <c r="AV10" s="268" t="s">
        <v>97</v>
      </c>
      <c r="AW10" s="271" t="s">
        <v>98</v>
      </c>
    </row>
    <row r="11" spans="1:49" s="3" customFormat="1" ht="45.75" customHeight="1" x14ac:dyDescent="0.2">
      <c r="A11" s="255" t="s">
        <v>111</v>
      </c>
      <c r="B11" s="261" t="s">
        <v>82</v>
      </c>
      <c r="C11" s="259" t="s">
        <v>113</v>
      </c>
      <c r="D11" s="259" t="s">
        <v>68</v>
      </c>
      <c r="E11" s="259" t="s">
        <v>84</v>
      </c>
      <c r="F11" s="259" t="s">
        <v>86</v>
      </c>
      <c r="G11" s="259" t="s">
        <v>87</v>
      </c>
      <c r="H11" s="259" t="s">
        <v>88</v>
      </c>
      <c r="I11" s="259" t="s">
        <v>89</v>
      </c>
      <c r="J11" s="259" t="s">
        <v>90</v>
      </c>
      <c r="K11" s="37"/>
      <c r="L11" s="265" t="s">
        <v>91</v>
      </c>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7"/>
      <c r="AM11" s="274" t="s">
        <v>92</v>
      </c>
      <c r="AN11" s="274"/>
      <c r="AO11" s="274"/>
      <c r="AP11" s="274"/>
      <c r="AQ11" s="259"/>
      <c r="AR11" s="259"/>
      <c r="AS11" s="269"/>
      <c r="AT11" s="269"/>
      <c r="AU11" s="269"/>
      <c r="AV11" s="269"/>
      <c r="AW11" s="272"/>
    </row>
    <row r="12" spans="1:49" s="3" customFormat="1" ht="41.25" customHeight="1" x14ac:dyDescent="0.2">
      <c r="A12" s="255"/>
      <c r="B12" s="261"/>
      <c r="C12" s="259"/>
      <c r="D12" s="259"/>
      <c r="E12" s="259"/>
      <c r="F12" s="259"/>
      <c r="G12" s="259"/>
      <c r="H12" s="259"/>
      <c r="I12" s="259"/>
      <c r="J12" s="259"/>
      <c r="K12" s="38"/>
      <c r="L12" s="274">
        <v>2016</v>
      </c>
      <c r="M12" s="274"/>
      <c r="N12" s="274"/>
      <c r="O12" s="265">
        <v>2017</v>
      </c>
      <c r="P12" s="266"/>
      <c r="Q12" s="266"/>
      <c r="R12" s="266"/>
      <c r="S12" s="266"/>
      <c r="T12" s="267"/>
      <c r="U12" s="265">
        <v>2018</v>
      </c>
      <c r="V12" s="266"/>
      <c r="W12" s="266"/>
      <c r="X12" s="266"/>
      <c r="Y12" s="266"/>
      <c r="Z12" s="267"/>
      <c r="AA12" s="265">
        <v>2019</v>
      </c>
      <c r="AB12" s="266"/>
      <c r="AC12" s="266"/>
      <c r="AD12" s="266"/>
      <c r="AE12" s="266"/>
      <c r="AF12" s="267"/>
      <c r="AG12" s="265">
        <v>2020</v>
      </c>
      <c r="AH12" s="266"/>
      <c r="AI12" s="266"/>
      <c r="AJ12" s="266"/>
      <c r="AK12" s="266"/>
      <c r="AL12" s="267"/>
      <c r="AM12" s="259" t="s">
        <v>4</v>
      </c>
      <c r="AN12" s="259" t="s">
        <v>5</v>
      </c>
      <c r="AO12" s="259" t="s">
        <v>6</v>
      </c>
      <c r="AP12" s="259" t="s">
        <v>7</v>
      </c>
      <c r="AQ12" s="259"/>
      <c r="AR12" s="259"/>
      <c r="AS12" s="269"/>
      <c r="AT12" s="269"/>
      <c r="AU12" s="269"/>
      <c r="AV12" s="269"/>
      <c r="AW12" s="272"/>
    </row>
    <row r="13" spans="1:49" s="3" customFormat="1" ht="108.75" customHeight="1" thickBot="1" x14ac:dyDescent="0.25">
      <c r="A13" s="256"/>
      <c r="B13" s="262"/>
      <c r="C13" s="260"/>
      <c r="D13" s="260"/>
      <c r="E13" s="260"/>
      <c r="F13" s="260"/>
      <c r="G13" s="260"/>
      <c r="H13" s="260"/>
      <c r="I13" s="260"/>
      <c r="J13" s="260"/>
      <c r="K13" s="39" t="s">
        <v>114</v>
      </c>
      <c r="L13" s="39" t="s">
        <v>118</v>
      </c>
      <c r="M13" s="39" t="s">
        <v>122</v>
      </c>
      <c r="N13" s="39" t="s">
        <v>31</v>
      </c>
      <c r="O13" s="39" t="s">
        <v>117</v>
      </c>
      <c r="P13" s="39" t="s">
        <v>120</v>
      </c>
      <c r="Q13" s="39" t="s">
        <v>121</v>
      </c>
      <c r="R13" s="39" t="s">
        <v>118</v>
      </c>
      <c r="S13" s="39" t="s">
        <v>122</v>
      </c>
      <c r="T13" s="39" t="s">
        <v>31</v>
      </c>
      <c r="U13" s="39" t="s">
        <v>117</v>
      </c>
      <c r="V13" s="39" t="s">
        <v>120</v>
      </c>
      <c r="W13" s="39" t="s">
        <v>121</v>
      </c>
      <c r="X13" s="39" t="s">
        <v>118</v>
      </c>
      <c r="Y13" s="39" t="s">
        <v>122</v>
      </c>
      <c r="Z13" s="39" t="s">
        <v>31</v>
      </c>
      <c r="AA13" s="182" t="s">
        <v>117</v>
      </c>
      <c r="AB13" s="182" t="s">
        <v>120</v>
      </c>
      <c r="AC13" s="182" t="s">
        <v>121</v>
      </c>
      <c r="AD13" s="182" t="s">
        <v>118</v>
      </c>
      <c r="AE13" s="182" t="s">
        <v>119</v>
      </c>
      <c r="AF13" s="73" t="s">
        <v>31</v>
      </c>
      <c r="AG13" s="39" t="s">
        <v>117</v>
      </c>
      <c r="AH13" s="39" t="s">
        <v>120</v>
      </c>
      <c r="AI13" s="39" t="s">
        <v>121</v>
      </c>
      <c r="AJ13" s="39" t="s">
        <v>118</v>
      </c>
      <c r="AK13" s="39" t="s">
        <v>122</v>
      </c>
      <c r="AL13" s="39" t="s">
        <v>31</v>
      </c>
      <c r="AM13" s="260"/>
      <c r="AN13" s="260"/>
      <c r="AO13" s="260"/>
      <c r="AP13" s="260"/>
      <c r="AQ13" s="260"/>
      <c r="AR13" s="260"/>
      <c r="AS13" s="270"/>
      <c r="AT13" s="270"/>
      <c r="AU13" s="270"/>
      <c r="AV13" s="270"/>
      <c r="AW13" s="273"/>
    </row>
    <row r="14" spans="1:49" s="3" customFormat="1" ht="409.6" customHeight="1" x14ac:dyDescent="0.2">
      <c r="A14" s="177">
        <v>40</v>
      </c>
      <c r="B14" s="177">
        <v>1029</v>
      </c>
      <c r="C14" s="184" t="s">
        <v>143</v>
      </c>
      <c r="D14" s="72">
        <v>433</v>
      </c>
      <c r="E14" s="184" t="s">
        <v>144</v>
      </c>
      <c r="F14" s="72">
        <v>367</v>
      </c>
      <c r="G14" s="185" t="s">
        <v>145</v>
      </c>
      <c r="H14" s="186" t="s">
        <v>146</v>
      </c>
      <c r="I14" s="186" t="s">
        <v>137</v>
      </c>
      <c r="J14" s="96">
        <v>14</v>
      </c>
      <c r="K14" s="97">
        <f>+N14+T14+Z14+AB14+AG14</f>
        <v>14</v>
      </c>
      <c r="L14" s="187">
        <v>1</v>
      </c>
      <c r="M14" s="187">
        <v>1</v>
      </c>
      <c r="N14" s="187">
        <v>1</v>
      </c>
      <c r="O14" s="96">
        <v>3</v>
      </c>
      <c r="P14" s="96">
        <v>3</v>
      </c>
      <c r="Q14" s="96">
        <v>3</v>
      </c>
      <c r="R14" s="96">
        <v>3</v>
      </c>
      <c r="S14" s="188">
        <v>3</v>
      </c>
      <c r="T14" s="96">
        <v>3</v>
      </c>
      <c r="U14" s="96">
        <v>4</v>
      </c>
      <c r="V14" s="96">
        <v>4</v>
      </c>
      <c r="W14" s="189">
        <v>4</v>
      </c>
      <c r="X14" s="190">
        <v>4</v>
      </c>
      <c r="Y14" s="96">
        <v>4</v>
      </c>
      <c r="Z14" s="96">
        <v>4</v>
      </c>
      <c r="AA14" s="96">
        <v>4</v>
      </c>
      <c r="AB14" s="96">
        <v>4</v>
      </c>
      <c r="AC14" s="96">
        <v>4</v>
      </c>
      <c r="AD14" s="96">
        <v>4</v>
      </c>
      <c r="AE14" s="96">
        <v>4</v>
      </c>
      <c r="AF14" s="191">
        <v>4</v>
      </c>
      <c r="AG14" s="96">
        <v>2</v>
      </c>
      <c r="AH14" s="192"/>
      <c r="AI14" s="192"/>
      <c r="AJ14" s="192"/>
      <c r="AK14" s="192"/>
      <c r="AL14" s="192"/>
      <c r="AM14" s="193">
        <v>1</v>
      </c>
      <c r="AN14" s="193">
        <v>2</v>
      </c>
      <c r="AO14" s="194">
        <v>3</v>
      </c>
      <c r="AP14" s="194">
        <v>4</v>
      </c>
      <c r="AQ14" s="195">
        <f>+AP14/AE14</f>
        <v>1</v>
      </c>
      <c r="AR14" s="196">
        <f>+(T14+N14+Z14+AP14)/K14</f>
        <v>0.8571428571428571</v>
      </c>
      <c r="AS14" s="197" t="s">
        <v>215</v>
      </c>
      <c r="AT14" s="175" t="s">
        <v>166</v>
      </c>
      <c r="AU14" s="175" t="s">
        <v>166</v>
      </c>
      <c r="AV14" s="174" t="s">
        <v>198</v>
      </c>
      <c r="AW14" s="176" t="s">
        <v>171</v>
      </c>
    </row>
    <row r="15" spans="1:49" x14ac:dyDescent="0.25">
      <c r="A15" s="4"/>
      <c r="B15" s="4"/>
      <c r="C15" s="4"/>
      <c r="D15" s="4"/>
      <c r="E15" s="4"/>
      <c r="F15" s="4"/>
      <c r="G15" s="4"/>
      <c r="H15" s="4"/>
      <c r="I15" s="4"/>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4"/>
      <c r="AN15" s="4"/>
      <c r="AO15" s="180"/>
      <c r="AP15" s="180"/>
      <c r="AQ15" s="4"/>
      <c r="AR15" s="4"/>
    </row>
    <row r="16" spans="1:49" x14ac:dyDescent="0.25">
      <c r="A16" s="4"/>
      <c r="B16" s="4"/>
      <c r="C16" s="4"/>
      <c r="D16" s="4"/>
      <c r="E16" s="4"/>
      <c r="F16" s="4"/>
      <c r="G16" s="4"/>
      <c r="H16" s="4"/>
      <c r="I16" s="4"/>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4"/>
      <c r="AN16" s="4"/>
      <c r="AO16" s="4"/>
      <c r="AP16" s="4"/>
      <c r="AQ16" s="4"/>
      <c r="AR16" s="4"/>
    </row>
    <row r="17" spans="1:44" x14ac:dyDescent="0.25">
      <c r="A17" s="66" t="s">
        <v>125</v>
      </c>
      <c r="B17" s="4"/>
      <c r="C17" s="4"/>
      <c r="D17" s="4"/>
      <c r="E17" s="4"/>
      <c r="F17" s="4"/>
      <c r="G17" s="4"/>
      <c r="H17" s="4"/>
      <c r="I17" s="4"/>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4"/>
      <c r="AN17" s="4"/>
      <c r="AO17" s="4"/>
      <c r="AP17" s="4"/>
      <c r="AQ17" s="4"/>
      <c r="AR17" s="4"/>
    </row>
    <row r="18" spans="1:44" ht="25.5" customHeight="1" x14ac:dyDescent="0.25">
      <c r="A18" s="64" t="s">
        <v>126</v>
      </c>
      <c r="B18" s="263" t="s">
        <v>127</v>
      </c>
      <c r="C18" s="263"/>
      <c r="D18" s="263"/>
      <c r="E18" s="263"/>
      <c r="F18" s="263"/>
      <c r="G18" s="263"/>
      <c r="H18" s="251" t="s">
        <v>128</v>
      </c>
      <c r="I18" s="251"/>
      <c r="J18" s="251"/>
      <c r="K18" s="251"/>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4"/>
      <c r="AN18" s="4"/>
      <c r="AO18" s="4"/>
      <c r="AP18" s="4"/>
      <c r="AQ18" s="4"/>
      <c r="AR18" s="4"/>
    </row>
    <row r="19" spans="1:44" ht="25.5" customHeight="1" x14ac:dyDescent="0.25">
      <c r="A19" s="65">
        <v>11</v>
      </c>
      <c r="B19" s="264" t="s">
        <v>129</v>
      </c>
      <c r="C19" s="264"/>
      <c r="D19" s="264"/>
      <c r="E19" s="264"/>
      <c r="F19" s="264"/>
      <c r="G19" s="264"/>
      <c r="H19" s="252" t="s">
        <v>131</v>
      </c>
      <c r="I19" s="252"/>
      <c r="J19" s="252"/>
      <c r="K19" s="252"/>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4"/>
      <c r="AN19" s="4"/>
      <c r="AO19" s="4"/>
      <c r="AP19" s="4"/>
      <c r="AQ19" s="4"/>
      <c r="AR19" s="4"/>
    </row>
  </sheetData>
  <mergeCells count="50">
    <mergeCell ref="AR10:AR13"/>
    <mergeCell ref="F10:AP10"/>
    <mergeCell ref="I11:I13"/>
    <mergeCell ref="AO12:AO13"/>
    <mergeCell ref="AQ10:AQ13"/>
    <mergeCell ref="F11:F13"/>
    <mergeCell ref="L12:N12"/>
    <mergeCell ref="AM11:AP11"/>
    <mergeCell ref="O12:T12"/>
    <mergeCell ref="U12:Z12"/>
    <mergeCell ref="AA12:AF12"/>
    <mergeCell ref="AG12:AL12"/>
    <mergeCell ref="AP12:AP13"/>
    <mergeCell ref="AM12:AM13"/>
    <mergeCell ref="AN12:AN13"/>
    <mergeCell ref="AS10:AS13"/>
    <mergeCell ref="AT10:AT13"/>
    <mergeCell ref="AU10:AU13"/>
    <mergeCell ref="AV10:AV13"/>
    <mergeCell ref="AW10:AW13"/>
    <mergeCell ref="H18:K18"/>
    <mergeCell ref="H19:K19"/>
    <mergeCell ref="A9:Q9"/>
    <mergeCell ref="A11:A13"/>
    <mergeCell ref="A10:C10"/>
    <mergeCell ref="D10:E10"/>
    <mergeCell ref="J11:J13"/>
    <mergeCell ref="B11:B13"/>
    <mergeCell ref="C11:C13"/>
    <mergeCell ref="D11:D13"/>
    <mergeCell ref="E11:E13"/>
    <mergeCell ref="B18:G18"/>
    <mergeCell ref="B19:G19"/>
    <mergeCell ref="G11:G13"/>
    <mergeCell ref="H11:H13"/>
    <mergeCell ref="L11:AL11"/>
    <mergeCell ref="A7:R7"/>
    <mergeCell ref="A8:R8"/>
    <mergeCell ref="H2:AR2"/>
    <mergeCell ref="H4:AL4"/>
    <mergeCell ref="AM4:AR4"/>
    <mergeCell ref="A5:R5"/>
    <mergeCell ref="A6:R6"/>
    <mergeCell ref="A2:G4"/>
    <mergeCell ref="H3:AW3"/>
    <mergeCell ref="AS4:AW4"/>
    <mergeCell ref="S5:AW5"/>
    <mergeCell ref="S6:AW6"/>
    <mergeCell ref="S7:AW7"/>
    <mergeCell ref="S8:AW8"/>
  </mergeCells>
  <phoneticPr fontId="8" type="noConversion"/>
  <dataValidations count="1">
    <dataValidation type="list" allowBlank="1" showInputMessage="1" showErrorMessage="1" sqref="I14" xr:uid="{00000000-0002-0000-0000-000000000000}">
      <formula1>#REF!</formula1>
    </dataValidation>
  </dataValidations>
  <printOptions horizontalCentered="1" verticalCentered="1"/>
  <pageMargins left="0" right="0" top="0.55118110236220474" bottom="0" header="0.31496062992125984" footer="0.31496062992125984"/>
  <pageSetup scale="23" fitToHeight="0" orientation="landscape" r:id="rId1"/>
  <headerFooter>
    <oddFooter>&amp;C&amp;G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3"/>
  <sheetViews>
    <sheetView topLeftCell="T31" zoomScale="46" zoomScaleNormal="46" zoomScaleSheetLayoutView="40" workbookViewId="0">
      <selection activeCell="I10" sqref="I10"/>
    </sheetView>
  </sheetViews>
  <sheetFormatPr baseColWidth="10" defaultRowHeight="15.75" x14ac:dyDescent="0.25"/>
  <cols>
    <col min="1" max="1" width="12.85546875" style="1" customWidth="1"/>
    <col min="2" max="2" width="12.42578125" style="1" customWidth="1"/>
    <col min="3" max="3" width="14.7109375" style="1" customWidth="1"/>
    <col min="4" max="4" width="10.7109375" style="6" customWidth="1"/>
    <col min="5" max="5" width="7.42578125" style="6" customWidth="1"/>
    <col min="6" max="6" width="14.140625" style="6" customWidth="1"/>
    <col min="7" max="7" width="7.5703125" style="20" customWidth="1"/>
    <col min="8" max="9" width="16.28515625" style="7" customWidth="1"/>
    <col min="10" max="10" width="15.7109375" style="7" customWidth="1"/>
    <col min="11" max="11" width="15.42578125" style="7" customWidth="1"/>
    <col min="12" max="12" width="17" style="7" customWidth="1"/>
    <col min="13" max="13" width="18.28515625" style="7" customWidth="1"/>
    <col min="14" max="14" width="14.7109375" style="7" customWidth="1"/>
    <col min="15" max="15" width="15" style="7" customWidth="1"/>
    <col min="16" max="17" width="15.28515625" style="7" customWidth="1"/>
    <col min="18" max="19" width="18.28515625" style="7" customWidth="1"/>
    <col min="20" max="20" width="15.85546875" style="7" customWidth="1"/>
    <col min="21" max="22" width="14.85546875" style="7" customWidth="1"/>
    <col min="23" max="23" width="14.7109375" style="7" customWidth="1"/>
    <col min="24" max="25" width="18.28515625" style="7" customWidth="1"/>
    <col min="26" max="26" width="15.28515625" style="7" customWidth="1"/>
    <col min="27" max="27" width="17.42578125" style="7" customWidth="1"/>
    <col min="28" max="29" width="16.28515625" style="7" customWidth="1"/>
    <col min="30" max="31" width="18.28515625" style="7" customWidth="1"/>
    <col min="32" max="35" width="16.28515625" style="7" customWidth="1"/>
    <col min="36" max="36" width="18.28515625" style="7" customWidth="1"/>
    <col min="37" max="38" width="16.140625" style="1" customWidth="1"/>
    <col min="39" max="39" width="20.7109375" style="17" customWidth="1"/>
    <col min="40" max="40" width="20.7109375" style="23" customWidth="1"/>
    <col min="41" max="41" width="20.7109375" style="1" customWidth="1"/>
    <col min="42" max="42" width="9.85546875" style="1" customWidth="1"/>
    <col min="43" max="43" width="105.5703125" style="1" customWidth="1"/>
    <col min="44" max="45" width="24.5703125" style="1" customWidth="1"/>
    <col min="46" max="46" width="72.28515625" style="1" customWidth="1"/>
    <col min="47" max="47" width="55.5703125" style="1" customWidth="1"/>
    <col min="48" max="16384" width="11.42578125" style="1"/>
  </cols>
  <sheetData>
    <row r="1" spans="1:47" s="36" customFormat="1" ht="56.25" customHeight="1" x14ac:dyDescent="0.5">
      <c r="A1" s="310"/>
      <c r="B1" s="311"/>
      <c r="C1" s="311"/>
      <c r="D1" s="311"/>
      <c r="E1" s="312"/>
      <c r="F1" s="323" t="s">
        <v>135</v>
      </c>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c r="AQ1" s="323"/>
      <c r="AR1" s="323"/>
      <c r="AS1" s="323"/>
      <c r="AT1" s="323"/>
      <c r="AU1" s="323"/>
    </row>
    <row r="2" spans="1:47" s="36" customFormat="1" ht="72.75" customHeight="1" x14ac:dyDescent="0.5">
      <c r="A2" s="253"/>
      <c r="B2" s="254"/>
      <c r="C2" s="254"/>
      <c r="D2" s="254"/>
      <c r="E2" s="313"/>
      <c r="F2" s="323" t="s">
        <v>132</v>
      </c>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row>
    <row r="3" spans="1:47" s="35" customFormat="1" ht="42" customHeight="1" thickBot="1" x14ac:dyDescent="0.45">
      <c r="A3" s="314"/>
      <c r="B3" s="315"/>
      <c r="C3" s="315"/>
      <c r="D3" s="315"/>
      <c r="E3" s="316"/>
      <c r="F3" s="226" t="s">
        <v>123</v>
      </c>
      <c r="G3" s="227"/>
      <c r="H3" s="227"/>
      <c r="I3" s="227"/>
      <c r="J3" s="227"/>
      <c r="K3" s="227"/>
      <c r="L3" s="227"/>
      <c r="M3" s="227"/>
      <c r="N3" s="227"/>
      <c r="O3" s="227"/>
      <c r="P3" s="227"/>
      <c r="Q3" s="228"/>
      <c r="R3" s="228"/>
      <c r="S3" s="228"/>
      <c r="T3" s="228"/>
      <c r="U3" s="228"/>
      <c r="V3" s="228"/>
      <c r="W3" s="228"/>
      <c r="X3" s="228"/>
      <c r="Y3" s="228"/>
      <c r="Z3" s="228"/>
      <c r="AA3" s="228"/>
      <c r="AB3" s="228"/>
      <c r="AC3" s="228"/>
      <c r="AD3" s="228"/>
      <c r="AE3" s="228"/>
      <c r="AF3" s="228"/>
      <c r="AG3" s="228"/>
      <c r="AH3" s="228"/>
      <c r="AI3" s="228"/>
      <c r="AJ3" s="228"/>
      <c r="AK3" s="228"/>
      <c r="AL3" s="229"/>
      <c r="AM3" s="324" t="s">
        <v>124</v>
      </c>
      <c r="AN3" s="324"/>
      <c r="AO3" s="324"/>
      <c r="AP3" s="324"/>
      <c r="AQ3" s="324"/>
      <c r="AR3" s="324"/>
      <c r="AS3" s="324"/>
      <c r="AT3" s="324"/>
      <c r="AU3" s="324"/>
    </row>
    <row r="4" spans="1:47" ht="35.25" customHeight="1" x14ac:dyDescent="0.25">
      <c r="A4" s="317" t="s">
        <v>0</v>
      </c>
      <c r="B4" s="318"/>
      <c r="C4" s="318"/>
      <c r="D4" s="318"/>
      <c r="E4" s="318"/>
      <c r="F4" s="318"/>
      <c r="G4" s="318"/>
      <c r="H4" s="318"/>
      <c r="I4" s="318"/>
      <c r="J4" s="318"/>
      <c r="K4" s="318"/>
      <c r="L4" s="318"/>
      <c r="M4" s="318"/>
      <c r="N4" s="318"/>
      <c r="O4" s="318"/>
      <c r="P4" s="319"/>
      <c r="Q4" s="250" t="s">
        <v>136</v>
      </c>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row>
    <row r="5" spans="1:47" ht="36" customHeight="1" thickBot="1" x14ac:dyDescent="0.3">
      <c r="A5" s="320" t="s">
        <v>2</v>
      </c>
      <c r="B5" s="321"/>
      <c r="C5" s="321"/>
      <c r="D5" s="321"/>
      <c r="E5" s="321"/>
      <c r="F5" s="321"/>
      <c r="G5" s="321"/>
      <c r="H5" s="321"/>
      <c r="I5" s="321"/>
      <c r="J5" s="321"/>
      <c r="K5" s="321"/>
      <c r="L5" s="321"/>
      <c r="M5" s="321"/>
      <c r="N5" s="321"/>
      <c r="O5" s="321"/>
      <c r="P5" s="322"/>
      <c r="Q5" s="250" t="s">
        <v>140</v>
      </c>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row>
    <row r="6" spans="1:47" ht="14.25" customHeight="1" thickBot="1" x14ac:dyDescent="0.3">
      <c r="A6" s="4"/>
      <c r="B6" s="4"/>
      <c r="C6" s="4"/>
      <c r="D6" s="67"/>
      <c r="E6" s="67"/>
      <c r="F6" s="67"/>
      <c r="G6" s="68"/>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4"/>
      <c r="AL6" s="4"/>
      <c r="AM6" s="16"/>
      <c r="AN6" s="16"/>
      <c r="AO6" s="4"/>
      <c r="AP6" s="4"/>
    </row>
    <row r="7" spans="1:47" s="26" customFormat="1" ht="24" customHeight="1" x14ac:dyDescent="0.25">
      <c r="A7" s="257" t="s">
        <v>57</v>
      </c>
      <c r="B7" s="258" t="s">
        <v>67</v>
      </c>
      <c r="C7" s="258"/>
      <c r="D7" s="258"/>
      <c r="E7" s="258" t="s">
        <v>71</v>
      </c>
      <c r="F7" s="258" t="s">
        <v>110</v>
      </c>
      <c r="G7" s="258" t="s">
        <v>72</v>
      </c>
      <c r="H7" s="258" t="s">
        <v>115</v>
      </c>
      <c r="I7" s="40"/>
      <c r="J7" s="330" t="s">
        <v>73</v>
      </c>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2"/>
      <c r="AK7" s="258" t="s">
        <v>74</v>
      </c>
      <c r="AL7" s="258"/>
      <c r="AM7" s="258"/>
      <c r="AN7" s="258"/>
      <c r="AO7" s="258" t="s">
        <v>76</v>
      </c>
      <c r="AP7" s="258" t="s">
        <v>77</v>
      </c>
      <c r="AQ7" s="257" t="s">
        <v>183</v>
      </c>
      <c r="AR7" s="258" t="s">
        <v>78</v>
      </c>
      <c r="AS7" s="258" t="s">
        <v>79</v>
      </c>
      <c r="AT7" s="258" t="s">
        <v>80</v>
      </c>
      <c r="AU7" s="299" t="s">
        <v>81</v>
      </c>
    </row>
    <row r="8" spans="1:47" s="26" customFormat="1" ht="30.75" customHeight="1" x14ac:dyDescent="0.25">
      <c r="A8" s="255"/>
      <c r="B8" s="259"/>
      <c r="C8" s="259"/>
      <c r="D8" s="259"/>
      <c r="E8" s="259"/>
      <c r="F8" s="259"/>
      <c r="G8" s="259"/>
      <c r="H8" s="259"/>
      <c r="I8" s="265">
        <v>2016</v>
      </c>
      <c r="J8" s="266"/>
      <c r="K8" s="266"/>
      <c r="L8" s="267"/>
      <c r="M8" s="265">
        <v>2017</v>
      </c>
      <c r="N8" s="266"/>
      <c r="O8" s="266"/>
      <c r="P8" s="266"/>
      <c r="Q8" s="266"/>
      <c r="R8" s="267"/>
      <c r="S8" s="265">
        <v>2018</v>
      </c>
      <c r="T8" s="266"/>
      <c r="U8" s="266"/>
      <c r="V8" s="266"/>
      <c r="W8" s="266"/>
      <c r="X8" s="267"/>
      <c r="Y8" s="265">
        <v>2019</v>
      </c>
      <c r="Z8" s="266"/>
      <c r="AA8" s="266"/>
      <c r="AB8" s="266"/>
      <c r="AC8" s="266"/>
      <c r="AD8" s="267"/>
      <c r="AE8" s="265">
        <v>2020</v>
      </c>
      <c r="AF8" s="266"/>
      <c r="AG8" s="266"/>
      <c r="AH8" s="266"/>
      <c r="AI8" s="266"/>
      <c r="AJ8" s="267"/>
      <c r="AK8" s="259" t="s">
        <v>75</v>
      </c>
      <c r="AL8" s="259"/>
      <c r="AM8" s="259"/>
      <c r="AN8" s="259"/>
      <c r="AO8" s="259"/>
      <c r="AP8" s="259"/>
      <c r="AQ8" s="255"/>
      <c r="AR8" s="259"/>
      <c r="AS8" s="259"/>
      <c r="AT8" s="259"/>
      <c r="AU8" s="300"/>
    </row>
    <row r="9" spans="1:47" s="26" customFormat="1" ht="55.5" customHeight="1" thickBot="1" x14ac:dyDescent="0.3">
      <c r="A9" s="256"/>
      <c r="B9" s="39" t="s">
        <v>68</v>
      </c>
      <c r="C9" s="39" t="s">
        <v>69</v>
      </c>
      <c r="D9" s="39" t="s">
        <v>70</v>
      </c>
      <c r="E9" s="260"/>
      <c r="F9" s="260"/>
      <c r="G9" s="260"/>
      <c r="H9" s="329"/>
      <c r="I9" s="39" t="s">
        <v>116</v>
      </c>
      <c r="J9" s="39" t="s">
        <v>118</v>
      </c>
      <c r="K9" s="39" t="s">
        <v>119</v>
      </c>
      <c r="L9" s="39" t="s">
        <v>31</v>
      </c>
      <c r="M9" s="39" t="s">
        <v>117</v>
      </c>
      <c r="N9" s="39" t="s">
        <v>120</v>
      </c>
      <c r="O9" s="39" t="s">
        <v>121</v>
      </c>
      <c r="P9" s="39" t="s">
        <v>118</v>
      </c>
      <c r="Q9" s="39" t="s">
        <v>122</v>
      </c>
      <c r="R9" s="39" t="s">
        <v>31</v>
      </c>
      <c r="S9" s="39" t="s">
        <v>117</v>
      </c>
      <c r="T9" s="39" t="s">
        <v>120</v>
      </c>
      <c r="U9" s="39" t="s">
        <v>121</v>
      </c>
      <c r="V9" s="39" t="s">
        <v>118</v>
      </c>
      <c r="W9" s="39" t="s">
        <v>122</v>
      </c>
      <c r="X9" s="39" t="s">
        <v>31</v>
      </c>
      <c r="Y9" s="39" t="s">
        <v>117</v>
      </c>
      <c r="Z9" s="39" t="s">
        <v>120</v>
      </c>
      <c r="AA9" s="39" t="s">
        <v>121</v>
      </c>
      <c r="AB9" s="39" t="s">
        <v>118</v>
      </c>
      <c r="AC9" s="39" t="s">
        <v>122</v>
      </c>
      <c r="AD9" s="39" t="s">
        <v>31</v>
      </c>
      <c r="AE9" s="39" t="s">
        <v>117</v>
      </c>
      <c r="AF9" s="39" t="s">
        <v>120</v>
      </c>
      <c r="AG9" s="39" t="s">
        <v>121</v>
      </c>
      <c r="AH9" s="39" t="s">
        <v>118</v>
      </c>
      <c r="AI9" s="39" t="s">
        <v>122</v>
      </c>
      <c r="AJ9" s="39" t="s">
        <v>31</v>
      </c>
      <c r="AK9" s="70" t="s">
        <v>4</v>
      </c>
      <c r="AL9" s="39" t="s">
        <v>5</v>
      </c>
      <c r="AM9" s="39" t="s">
        <v>6</v>
      </c>
      <c r="AN9" s="183" t="s">
        <v>7</v>
      </c>
      <c r="AO9" s="260"/>
      <c r="AP9" s="260"/>
      <c r="AQ9" s="256"/>
      <c r="AR9" s="260"/>
      <c r="AS9" s="260"/>
      <c r="AT9" s="260"/>
      <c r="AU9" s="301"/>
    </row>
    <row r="10" spans="1:47" s="5" customFormat="1" ht="61.5" customHeight="1" x14ac:dyDescent="0.25">
      <c r="A10" s="333" t="s">
        <v>147</v>
      </c>
      <c r="B10" s="336">
        <v>1</v>
      </c>
      <c r="C10" s="339" t="s">
        <v>150</v>
      </c>
      <c r="D10" s="305" t="s">
        <v>137</v>
      </c>
      <c r="E10" s="307">
        <f>+GESTIÓN!$D$14</f>
        <v>433</v>
      </c>
      <c r="F10" s="307" t="s">
        <v>151</v>
      </c>
      <c r="G10" s="41" t="s">
        <v>8</v>
      </c>
      <c r="H10" s="98">
        <f>+L10++R10+X10+Y10+AE10</f>
        <v>4</v>
      </c>
      <c r="I10" s="76">
        <v>0.5</v>
      </c>
      <c r="J10" s="76">
        <v>0.5</v>
      </c>
      <c r="K10" s="76">
        <v>0.5</v>
      </c>
      <c r="L10" s="99">
        <v>0.5</v>
      </c>
      <c r="M10" s="100">
        <v>1</v>
      </c>
      <c r="N10" s="101">
        <v>1</v>
      </c>
      <c r="O10" s="101">
        <v>1</v>
      </c>
      <c r="P10" s="101">
        <v>1</v>
      </c>
      <c r="Q10" s="101">
        <v>1</v>
      </c>
      <c r="R10" s="208">
        <v>1</v>
      </c>
      <c r="S10" s="102">
        <v>1</v>
      </c>
      <c r="T10" s="102">
        <v>1</v>
      </c>
      <c r="U10" s="102">
        <v>1</v>
      </c>
      <c r="V10" s="102">
        <v>1</v>
      </c>
      <c r="W10" s="102">
        <v>1</v>
      </c>
      <c r="X10" s="102">
        <v>1</v>
      </c>
      <c r="Y10" s="100">
        <v>1</v>
      </c>
      <c r="Z10" s="100">
        <v>1</v>
      </c>
      <c r="AA10" s="100">
        <v>1</v>
      </c>
      <c r="AB10" s="100">
        <v>1</v>
      </c>
      <c r="AC10" s="100">
        <v>1</v>
      </c>
      <c r="AD10" s="211">
        <v>1</v>
      </c>
      <c r="AE10" s="209">
        <v>0.5</v>
      </c>
      <c r="AF10" s="104"/>
      <c r="AG10" s="101"/>
      <c r="AH10" s="101"/>
      <c r="AI10" s="101"/>
      <c r="AJ10" s="103"/>
      <c r="AK10" s="210">
        <v>0.22</v>
      </c>
      <c r="AL10" s="211">
        <f>+AK10+0.26</f>
        <v>0.48</v>
      </c>
      <c r="AM10" s="211">
        <f>+AL10+0.26</f>
        <v>0.74</v>
      </c>
      <c r="AN10" s="211">
        <v>1</v>
      </c>
      <c r="AO10" s="105">
        <f>+AN10/AC10</f>
        <v>1</v>
      </c>
      <c r="AP10" s="106">
        <f>(R10+L10+X10+AN10)/H10</f>
        <v>0.875</v>
      </c>
      <c r="AQ10" s="302" t="s">
        <v>199</v>
      </c>
      <c r="AR10" s="295" t="s">
        <v>166</v>
      </c>
      <c r="AS10" s="295" t="s">
        <v>166</v>
      </c>
      <c r="AT10" s="304" t="s">
        <v>200</v>
      </c>
      <c r="AU10" s="276" t="s">
        <v>188</v>
      </c>
    </row>
    <row r="11" spans="1:47" s="5" customFormat="1" ht="61.5" customHeight="1" x14ac:dyDescent="0.25">
      <c r="A11" s="334"/>
      <c r="B11" s="337"/>
      <c r="C11" s="340"/>
      <c r="D11" s="306"/>
      <c r="E11" s="308"/>
      <c r="F11" s="308"/>
      <c r="G11" s="45" t="s">
        <v>9</v>
      </c>
      <c r="H11" s="98">
        <f>+L11+R11++X11+AC11+AE11</f>
        <v>391550163</v>
      </c>
      <c r="I11" s="77">
        <v>187433922</v>
      </c>
      <c r="J11" s="77">
        <v>187433922</v>
      </c>
      <c r="K11" s="77">
        <v>187433922</v>
      </c>
      <c r="L11" s="203">
        <v>145330130</v>
      </c>
      <c r="M11" s="107">
        <v>112070000</v>
      </c>
      <c r="N11" s="82">
        <v>112070000</v>
      </c>
      <c r="O11" s="82">
        <v>46687478</v>
      </c>
      <c r="P11" s="82">
        <v>46687478</v>
      </c>
      <c r="Q11" s="82">
        <v>46808900</v>
      </c>
      <c r="R11" s="204">
        <v>46808900</v>
      </c>
      <c r="S11" s="102">
        <v>60082000</v>
      </c>
      <c r="T11" s="102">
        <v>60082000</v>
      </c>
      <c r="U11" s="102">
        <v>60082000</v>
      </c>
      <c r="V11" s="102">
        <v>60082000</v>
      </c>
      <c r="W11" s="102">
        <v>66922300</v>
      </c>
      <c r="X11" s="102">
        <v>66922300</v>
      </c>
      <c r="Y11" s="107">
        <v>69600000</v>
      </c>
      <c r="Z11" s="107">
        <v>69600000</v>
      </c>
      <c r="AA11" s="107">
        <v>69600000</v>
      </c>
      <c r="AB11" s="107">
        <v>67966000</v>
      </c>
      <c r="AC11" s="107">
        <v>68784833</v>
      </c>
      <c r="AD11" s="206">
        <v>68784833</v>
      </c>
      <c r="AE11" s="107">
        <v>63704000</v>
      </c>
      <c r="AF11" s="82"/>
      <c r="AG11" s="108"/>
      <c r="AH11" s="108"/>
      <c r="AI11" s="108"/>
      <c r="AJ11" s="109"/>
      <c r="AK11" s="212">
        <v>63679000</v>
      </c>
      <c r="AL11" s="206">
        <v>63679000</v>
      </c>
      <c r="AM11" s="206">
        <v>63679000</v>
      </c>
      <c r="AN11" s="206">
        <v>68784833</v>
      </c>
      <c r="AO11" s="110">
        <f>+AN11/AC11</f>
        <v>1</v>
      </c>
      <c r="AP11" s="106">
        <f>(R11+L11+X11+AN11)/H11</f>
        <v>0.83730309416318649</v>
      </c>
      <c r="AQ11" s="302"/>
      <c r="AR11" s="296"/>
      <c r="AS11" s="296"/>
      <c r="AT11" s="276"/>
      <c r="AU11" s="276"/>
    </row>
    <row r="12" spans="1:47" s="5" customFormat="1" ht="46.5" customHeight="1" x14ac:dyDescent="0.25">
      <c r="A12" s="334"/>
      <c r="B12" s="337"/>
      <c r="C12" s="340"/>
      <c r="D12" s="306"/>
      <c r="E12" s="308"/>
      <c r="F12" s="308"/>
      <c r="G12" s="42" t="s">
        <v>10</v>
      </c>
      <c r="H12" s="147"/>
      <c r="I12" s="86"/>
      <c r="J12" s="86"/>
      <c r="K12" s="86"/>
      <c r="L12" s="148"/>
      <c r="M12" s="149"/>
      <c r="N12" s="79"/>
      <c r="O12" s="79"/>
      <c r="P12" s="79"/>
      <c r="Q12" s="79"/>
      <c r="R12" s="150"/>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51"/>
      <c r="AP12" s="79"/>
      <c r="AQ12" s="302"/>
      <c r="AR12" s="296"/>
      <c r="AS12" s="296"/>
      <c r="AT12" s="276"/>
      <c r="AU12" s="276"/>
    </row>
    <row r="13" spans="1:47" s="5" customFormat="1" ht="52.5" customHeight="1" x14ac:dyDescent="0.25">
      <c r="A13" s="334"/>
      <c r="B13" s="337"/>
      <c r="C13" s="340"/>
      <c r="D13" s="306"/>
      <c r="E13" s="308"/>
      <c r="F13" s="308"/>
      <c r="G13" s="45" t="s">
        <v>11</v>
      </c>
      <c r="H13" s="98">
        <f>+L13+R13++X13+Y13+AE13</f>
        <v>38978090</v>
      </c>
      <c r="I13" s="86"/>
      <c r="J13" s="86"/>
      <c r="K13" s="86"/>
      <c r="L13" s="148"/>
      <c r="M13" s="149"/>
      <c r="N13" s="87">
        <v>26268590</v>
      </c>
      <c r="O13" s="87">
        <v>26268590</v>
      </c>
      <c r="P13" s="87">
        <v>26268590</v>
      </c>
      <c r="Q13" s="87">
        <v>26268590</v>
      </c>
      <c r="R13" s="112">
        <v>26268590</v>
      </c>
      <c r="S13" s="113">
        <v>5962667</v>
      </c>
      <c r="T13" s="113">
        <v>5962667</v>
      </c>
      <c r="U13" s="113">
        <v>5962667</v>
      </c>
      <c r="V13" s="113">
        <v>5962667</v>
      </c>
      <c r="W13" s="113">
        <v>5962667</v>
      </c>
      <c r="X13" s="113">
        <v>5962667</v>
      </c>
      <c r="Y13" s="114">
        <v>6746833</v>
      </c>
      <c r="Z13" s="114">
        <v>6746833</v>
      </c>
      <c r="AA13" s="114">
        <v>6746833</v>
      </c>
      <c r="AB13" s="114">
        <v>6746833</v>
      </c>
      <c r="AC13" s="114">
        <v>6746833</v>
      </c>
      <c r="AD13" s="206">
        <v>6746833</v>
      </c>
      <c r="AE13" s="114"/>
      <c r="AF13" s="80"/>
      <c r="AG13" s="81"/>
      <c r="AH13" s="81"/>
      <c r="AI13" s="81"/>
      <c r="AJ13" s="111"/>
      <c r="AK13" s="212">
        <v>6746833</v>
      </c>
      <c r="AL13" s="206">
        <v>6746833</v>
      </c>
      <c r="AM13" s="206">
        <v>6746833</v>
      </c>
      <c r="AN13" s="206">
        <v>6746833</v>
      </c>
      <c r="AO13" s="110">
        <f>+AN13/AC13</f>
        <v>1</v>
      </c>
      <c r="AP13" s="78"/>
      <c r="AQ13" s="302"/>
      <c r="AR13" s="296"/>
      <c r="AS13" s="296"/>
      <c r="AT13" s="276"/>
      <c r="AU13" s="276"/>
    </row>
    <row r="14" spans="1:47" s="5" customFormat="1" ht="61.5" customHeight="1" x14ac:dyDescent="0.25">
      <c r="A14" s="334"/>
      <c r="B14" s="337"/>
      <c r="C14" s="340"/>
      <c r="D14" s="306"/>
      <c r="E14" s="308"/>
      <c r="F14" s="308"/>
      <c r="G14" s="42" t="s">
        <v>12</v>
      </c>
      <c r="H14" s="98">
        <f>+L14++R14+X14+Y14+AE14</f>
        <v>4</v>
      </c>
      <c r="I14" s="83">
        <f t="shared" ref="I14:L15" si="0">+I10+I12</f>
        <v>0.5</v>
      </c>
      <c r="J14" s="83">
        <f t="shared" si="0"/>
        <v>0.5</v>
      </c>
      <c r="K14" s="83">
        <f t="shared" si="0"/>
        <v>0.5</v>
      </c>
      <c r="L14" s="115">
        <f t="shared" si="0"/>
        <v>0.5</v>
      </c>
      <c r="M14" s="116">
        <f>+M10+M12</f>
        <v>1</v>
      </c>
      <c r="N14" s="24">
        <f t="shared" ref="N14:Y15" si="1">+N10+N12</f>
        <v>1</v>
      </c>
      <c r="O14" s="24">
        <f t="shared" si="1"/>
        <v>1</v>
      </c>
      <c r="P14" s="24">
        <f t="shared" si="1"/>
        <v>1</v>
      </c>
      <c r="Q14" s="24">
        <f t="shared" si="1"/>
        <v>1</v>
      </c>
      <c r="R14" s="117">
        <f t="shared" si="1"/>
        <v>1</v>
      </c>
      <c r="S14" s="118">
        <f t="shared" si="1"/>
        <v>1</v>
      </c>
      <c r="T14" s="118">
        <f t="shared" si="1"/>
        <v>1</v>
      </c>
      <c r="U14" s="118">
        <f t="shared" si="1"/>
        <v>1</v>
      </c>
      <c r="V14" s="118">
        <f t="shared" si="1"/>
        <v>1</v>
      </c>
      <c r="W14" s="118">
        <f t="shared" si="1"/>
        <v>1</v>
      </c>
      <c r="X14" s="118">
        <f t="shared" si="1"/>
        <v>1</v>
      </c>
      <c r="Y14" s="118">
        <f t="shared" si="1"/>
        <v>1</v>
      </c>
      <c r="Z14" s="118">
        <f t="shared" ref="Z14:AA14" si="2">+Z10+Z12</f>
        <v>1</v>
      </c>
      <c r="AA14" s="118">
        <f t="shared" si="2"/>
        <v>1</v>
      </c>
      <c r="AB14" s="118">
        <f t="shared" ref="AB14:AD15" si="3">+AB10+AB12</f>
        <v>1</v>
      </c>
      <c r="AC14" s="118">
        <f t="shared" si="3"/>
        <v>1</v>
      </c>
      <c r="AD14" s="134">
        <f t="shared" si="3"/>
        <v>1</v>
      </c>
      <c r="AE14" s="137">
        <f t="shared" ref="AE14:AE15" si="4">+AE10+AE12</f>
        <v>0.5</v>
      </c>
      <c r="AF14" s="134"/>
      <c r="AG14" s="133"/>
      <c r="AH14" s="133"/>
      <c r="AI14" s="133"/>
      <c r="AJ14" s="136"/>
      <c r="AK14" s="138">
        <v>0</v>
      </c>
      <c r="AL14" s="134">
        <f t="shared" ref="AK14:AM15" si="5">+AL10+AL12</f>
        <v>0.48</v>
      </c>
      <c r="AM14" s="134">
        <f t="shared" si="5"/>
        <v>0.74</v>
      </c>
      <c r="AN14" s="134">
        <f t="shared" ref="AN14" si="6">+AN10+AN12</f>
        <v>1</v>
      </c>
      <c r="AO14" s="110">
        <f>+AN14/AC14</f>
        <v>1</v>
      </c>
      <c r="AP14" s="106">
        <f>(R14+L14+X14+AN14)/H14</f>
        <v>0.875</v>
      </c>
      <c r="AQ14" s="302"/>
      <c r="AR14" s="296"/>
      <c r="AS14" s="296"/>
      <c r="AT14" s="276"/>
      <c r="AU14" s="276"/>
    </row>
    <row r="15" spans="1:47" s="5" customFormat="1" ht="61.5" customHeight="1" thickBot="1" x14ac:dyDescent="0.3">
      <c r="A15" s="334"/>
      <c r="B15" s="338"/>
      <c r="C15" s="341"/>
      <c r="D15" s="306"/>
      <c r="E15" s="309"/>
      <c r="F15" s="309"/>
      <c r="G15" s="47" t="s">
        <v>13</v>
      </c>
      <c r="H15" s="154">
        <f>+L15+R15++X15+Y15+AE15</f>
        <v>431343420</v>
      </c>
      <c r="I15" s="77">
        <f>+I11+I13</f>
        <v>187433922</v>
      </c>
      <c r="J15" s="77">
        <f>+J11+J13</f>
        <v>187433922</v>
      </c>
      <c r="K15" s="77">
        <f>+K11+K13</f>
        <v>187433922</v>
      </c>
      <c r="L15" s="120">
        <f t="shared" si="0"/>
        <v>145330130</v>
      </c>
      <c r="M15" s="121">
        <f>+M11+M13</f>
        <v>112070000</v>
      </c>
      <c r="N15" s="74">
        <f>+N11+N13</f>
        <v>138338590</v>
      </c>
      <c r="O15" s="74">
        <f>+O11+O13</f>
        <v>72956068</v>
      </c>
      <c r="P15" s="74">
        <f>+P11+P13</f>
        <v>72956068</v>
      </c>
      <c r="Q15" s="74">
        <f>+Q11+Q13</f>
        <v>73077490</v>
      </c>
      <c r="R15" s="74">
        <f t="shared" si="1"/>
        <v>73077490</v>
      </c>
      <c r="S15" s="122">
        <f t="shared" si="1"/>
        <v>66044667</v>
      </c>
      <c r="T15" s="122">
        <f t="shared" si="1"/>
        <v>66044667</v>
      </c>
      <c r="U15" s="122">
        <f t="shared" si="1"/>
        <v>66044667</v>
      </c>
      <c r="V15" s="122">
        <f t="shared" si="1"/>
        <v>66044667</v>
      </c>
      <c r="W15" s="122">
        <f t="shared" si="1"/>
        <v>72884967</v>
      </c>
      <c r="X15" s="122">
        <f t="shared" si="1"/>
        <v>72884967</v>
      </c>
      <c r="Y15" s="122">
        <f t="shared" si="1"/>
        <v>76346833</v>
      </c>
      <c r="Z15" s="122">
        <f t="shared" ref="Z15:AA15" si="7">+Z11+Z13</f>
        <v>76346833</v>
      </c>
      <c r="AA15" s="122">
        <f t="shared" si="7"/>
        <v>76346833</v>
      </c>
      <c r="AB15" s="122">
        <f t="shared" ref="AB15:AC15" si="8">+AB11+AB13</f>
        <v>74712833</v>
      </c>
      <c r="AC15" s="122">
        <f t="shared" si="8"/>
        <v>75531666</v>
      </c>
      <c r="AD15" s="140">
        <f t="shared" si="3"/>
        <v>75531666</v>
      </c>
      <c r="AE15" s="122">
        <f t="shared" si="4"/>
        <v>63704000</v>
      </c>
      <c r="AF15" s="140"/>
      <c r="AG15" s="213"/>
      <c r="AH15" s="213"/>
      <c r="AI15" s="213"/>
      <c r="AJ15" s="142"/>
      <c r="AK15" s="143">
        <f t="shared" si="5"/>
        <v>70425833</v>
      </c>
      <c r="AL15" s="140">
        <f t="shared" si="5"/>
        <v>70425833</v>
      </c>
      <c r="AM15" s="140">
        <f t="shared" si="5"/>
        <v>70425833</v>
      </c>
      <c r="AN15" s="140">
        <f t="shared" ref="AN15" si="9">+AN11+AN13</f>
        <v>75531666</v>
      </c>
      <c r="AO15" s="124">
        <f>+AN15/AC15</f>
        <v>1</v>
      </c>
      <c r="AP15" s="89">
        <f>(R15+L15+X15+AN15)/H15</f>
        <v>0.85042273972789473</v>
      </c>
      <c r="AQ15" s="303"/>
      <c r="AR15" s="296"/>
      <c r="AS15" s="296"/>
      <c r="AT15" s="277"/>
      <c r="AU15" s="277"/>
    </row>
    <row r="16" spans="1:47" s="5" customFormat="1" ht="61.5" customHeight="1" x14ac:dyDescent="0.25">
      <c r="A16" s="334"/>
      <c r="B16" s="351">
        <v>2</v>
      </c>
      <c r="C16" s="348" t="s">
        <v>152</v>
      </c>
      <c r="D16" s="305" t="s">
        <v>137</v>
      </c>
      <c r="E16" s="307">
        <f>+GESTIÓN!$D$14</f>
        <v>433</v>
      </c>
      <c r="F16" s="307" t="s">
        <v>151</v>
      </c>
      <c r="G16" s="41" t="s">
        <v>8</v>
      </c>
      <c r="H16" s="98">
        <f>+L16++R16+X16+Y16+AE16</f>
        <v>6</v>
      </c>
      <c r="I16" s="125">
        <v>1</v>
      </c>
      <c r="J16" s="125">
        <v>1</v>
      </c>
      <c r="K16" s="125">
        <v>1</v>
      </c>
      <c r="L16" s="99">
        <v>1</v>
      </c>
      <c r="M16" s="102">
        <v>1</v>
      </c>
      <c r="N16" s="126">
        <v>1</v>
      </c>
      <c r="O16" s="126">
        <v>1</v>
      </c>
      <c r="P16" s="126">
        <v>1</v>
      </c>
      <c r="Q16" s="126">
        <v>1</v>
      </c>
      <c r="R16" s="127">
        <v>1</v>
      </c>
      <c r="S16" s="128">
        <v>2</v>
      </c>
      <c r="T16" s="128">
        <v>2</v>
      </c>
      <c r="U16" s="128">
        <v>2</v>
      </c>
      <c r="V16" s="128">
        <v>2</v>
      </c>
      <c r="W16" s="128">
        <v>2</v>
      </c>
      <c r="X16" s="128">
        <v>2</v>
      </c>
      <c r="Y16" s="102">
        <v>1</v>
      </c>
      <c r="Z16" s="102">
        <v>1</v>
      </c>
      <c r="AA16" s="102">
        <v>1</v>
      </c>
      <c r="AB16" s="102">
        <v>1</v>
      </c>
      <c r="AC16" s="102">
        <v>1</v>
      </c>
      <c r="AD16" s="202">
        <v>1</v>
      </c>
      <c r="AE16" s="102">
        <v>1</v>
      </c>
      <c r="AF16" s="199"/>
      <c r="AG16" s="200"/>
      <c r="AH16" s="200"/>
      <c r="AI16" s="200"/>
      <c r="AJ16" s="129"/>
      <c r="AK16" s="201">
        <v>0.16</v>
      </c>
      <c r="AL16" s="202">
        <f>+AK16+0.39</f>
        <v>0.55000000000000004</v>
      </c>
      <c r="AM16" s="202">
        <f>+AL16+0.26</f>
        <v>0.81</v>
      </c>
      <c r="AN16" s="202">
        <v>1</v>
      </c>
      <c r="AO16" s="105">
        <f>+AN16/AC16</f>
        <v>1</v>
      </c>
      <c r="AP16" s="106">
        <f>(R16+L16+X16+AN16)/H16</f>
        <v>0.83333333333333337</v>
      </c>
      <c r="AQ16" s="276" t="s">
        <v>202</v>
      </c>
      <c r="AR16" s="295" t="s">
        <v>166</v>
      </c>
      <c r="AS16" s="295" t="s">
        <v>166</v>
      </c>
      <c r="AT16" s="292" t="s">
        <v>203</v>
      </c>
      <c r="AU16" s="298" t="s">
        <v>197</v>
      </c>
    </row>
    <row r="17" spans="1:47" s="5" customFormat="1" ht="61.5" customHeight="1" x14ac:dyDescent="0.25">
      <c r="A17" s="334"/>
      <c r="B17" s="337"/>
      <c r="C17" s="340"/>
      <c r="D17" s="306"/>
      <c r="E17" s="308"/>
      <c r="F17" s="308"/>
      <c r="G17" s="45" t="s">
        <v>9</v>
      </c>
      <c r="H17" s="98">
        <f>+L17+R17++X17+AC17+AE17</f>
        <v>420869807</v>
      </c>
      <c r="I17" s="77">
        <v>144000000</v>
      </c>
      <c r="J17" s="77">
        <v>144000000</v>
      </c>
      <c r="K17" s="77">
        <v>71126000</v>
      </c>
      <c r="L17" s="203">
        <v>42516274</v>
      </c>
      <c r="M17" s="107">
        <v>40775000</v>
      </c>
      <c r="N17" s="82">
        <v>40775000</v>
      </c>
      <c r="O17" s="82">
        <v>65757500</v>
      </c>
      <c r="P17" s="82">
        <v>65757500</v>
      </c>
      <c r="Q17" s="82">
        <v>68340500</v>
      </c>
      <c r="R17" s="204">
        <v>68340500</v>
      </c>
      <c r="S17" s="113">
        <v>93148000</v>
      </c>
      <c r="T17" s="113">
        <v>93148000</v>
      </c>
      <c r="U17" s="113">
        <v>93148000</v>
      </c>
      <c r="V17" s="113">
        <v>81184000</v>
      </c>
      <c r="W17" s="113">
        <v>81184000</v>
      </c>
      <c r="X17" s="113">
        <v>81113533</v>
      </c>
      <c r="Y17" s="107">
        <v>158048000</v>
      </c>
      <c r="Z17" s="107">
        <v>158048000</v>
      </c>
      <c r="AA17" s="107">
        <v>158048000</v>
      </c>
      <c r="AB17" s="107">
        <v>136590000</v>
      </c>
      <c r="AC17" s="107">
        <v>137982500</v>
      </c>
      <c r="AD17" s="206">
        <v>137332667</v>
      </c>
      <c r="AE17" s="107">
        <v>90917000</v>
      </c>
      <c r="AF17" s="82"/>
      <c r="AG17" s="108"/>
      <c r="AH17" s="108"/>
      <c r="AI17" s="108"/>
      <c r="AJ17" s="109"/>
      <c r="AK17" s="205">
        <v>53400000</v>
      </c>
      <c r="AL17" s="206">
        <v>128465000</v>
      </c>
      <c r="AM17" s="206">
        <v>128465000</v>
      </c>
      <c r="AN17" s="206">
        <v>137332667</v>
      </c>
      <c r="AO17" s="110">
        <f>+AN17/AC17</f>
        <v>0.99529046799412968</v>
      </c>
      <c r="AP17" s="106">
        <f>(R17+L17+X17+AN17)/H17</f>
        <v>0.78243430277715309</v>
      </c>
      <c r="AQ17" s="276"/>
      <c r="AR17" s="296"/>
      <c r="AS17" s="296"/>
      <c r="AT17" s="292"/>
      <c r="AU17" s="298"/>
    </row>
    <row r="18" spans="1:47" s="5" customFormat="1" ht="61.5" customHeight="1" x14ac:dyDescent="0.25">
      <c r="A18" s="334"/>
      <c r="B18" s="337"/>
      <c r="C18" s="340"/>
      <c r="D18" s="306"/>
      <c r="E18" s="308"/>
      <c r="F18" s="308"/>
      <c r="G18" s="42" t="s">
        <v>10</v>
      </c>
      <c r="H18" s="147"/>
      <c r="I18" s="86"/>
      <c r="J18" s="86"/>
      <c r="K18" s="86"/>
      <c r="L18" s="148"/>
      <c r="M18" s="149"/>
      <c r="N18" s="152"/>
      <c r="O18" s="79"/>
      <c r="P18" s="79"/>
      <c r="Q18" s="79"/>
      <c r="R18" s="150"/>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1"/>
      <c r="AP18" s="79"/>
      <c r="AQ18" s="276"/>
      <c r="AR18" s="296"/>
      <c r="AS18" s="296"/>
      <c r="AT18" s="292"/>
      <c r="AU18" s="298"/>
    </row>
    <row r="19" spans="1:47" s="5" customFormat="1" ht="61.5" customHeight="1" x14ac:dyDescent="0.25">
      <c r="A19" s="334"/>
      <c r="B19" s="337"/>
      <c r="C19" s="340"/>
      <c r="D19" s="306"/>
      <c r="E19" s="308"/>
      <c r="F19" s="308"/>
      <c r="G19" s="45" t="s">
        <v>11</v>
      </c>
      <c r="H19" s="98">
        <f>+L19+R19++X19+Y19+AE19</f>
        <v>40354482</v>
      </c>
      <c r="I19" s="86"/>
      <c r="J19" s="86"/>
      <c r="K19" s="86"/>
      <c r="L19" s="148"/>
      <c r="M19" s="149"/>
      <c r="N19" s="130">
        <v>18298049</v>
      </c>
      <c r="O19" s="130">
        <v>18298049</v>
      </c>
      <c r="P19" s="130">
        <v>18298049</v>
      </c>
      <c r="Q19" s="130">
        <v>18298049</v>
      </c>
      <c r="R19" s="131">
        <f>+Q19</f>
        <v>18298049</v>
      </c>
      <c r="S19" s="113">
        <v>8554100</v>
      </c>
      <c r="T19" s="113">
        <v>8554100</v>
      </c>
      <c r="U19" s="113">
        <v>8554100</v>
      </c>
      <c r="V19" s="113">
        <v>8554100</v>
      </c>
      <c r="W19" s="113">
        <v>8554100</v>
      </c>
      <c r="X19" s="113">
        <v>8554100</v>
      </c>
      <c r="Y19" s="114">
        <v>13502333</v>
      </c>
      <c r="Z19" s="114">
        <v>13502333</v>
      </c>
      <c r="AA19" s="114">
        <v>13502333</v>
      </c>
      <c r="AB19" s="114">
        <v>13502333</v>
      </c>
      <c r="AC19" s="114">
        <v>13502333</v>
      </c>
      <c r="AD19" s="206">
        <v>13502333</v>
      </c>
      <c r="AE19" s="114"/>
      <c r="AF19" s="80"/>
      <c r="AG19" s="81"/>
      <c r="AH19" s="81"/>
      <c r="AI19" s="81"/>
      <c r="AJ19" s="111"/>
      <c r="AK19" s="205">
        <v>13502333</v>
      </c>
      <c r="AL19" s="206">
        <v>13502333</v>
      </c>
      <c r="AM19" s="206">
        <v>13502333</v>
      </c>
      <c r="AN19" s="206">
        <v>13502333</v>
      </c>
      <c r="AO19" s="110">
        <f>+AN19/AC19</f>
        <v>1</v>
      </c>
      <c r="AP19" s="78"/>
      <c r="AQ19" s="276"/>
      <c r="AR19" s="296"/>
      <c r="AS19" s="296"/>
      <c r="AT19" s="292"/>
      <c r="AU19" s="298"/>
    </row>
    <row r="20" spans="1:47" s="5" customFormat="1" ht="61.5" customHeight="1" x14ac:dyDescent="0.25">
      <c r="A20" s="334"/>
      <c r="B20" s="337"/>
      <c r="C20" s="340"/>
      <c r="D20" s="306"/>
      <c r="E20" s="308"/>
      <c r="F20" s="308"/>
      <c r="G20" s="42" t="s">
        <v>12</v>
      </c>
      <c r="H20" s="98">
        <f>+L20++R20+X20+Y20+AE20</f>
        <v>6</v>
      </c>
      <c r="I20" s="24">
        <f t="shared" ref="I20:L21" si="10">+I16+I18</f>
        <v>1</v>
      </c>
      <c r="J20" s="24">
        <f t="shared" si="10"/>
        <v>1</v>
      </c>
      <c r="K20" s="24">
        <f t="shared" si="10"/>
        <v>1</v>
      </c>
      <c r="L20" s="132">
        <f t="shared" si="10"/>
        <v>1</v>
      </c>
      <c r="M20" s="118">
        <f>+M16+M18</f>
        <v>1</v>
      </c>
      <c r="N20" s="133">
        <f t="shared" ref="N20:Y21" si="11">+N16+N18</f>
        <v>1</v>
      </c>
      <c r="O20" s="133">
        <f t="shared" si="11"/>
        <v>1</v>
      </c>
      <c r="P20" s="133">
        <f t="shared" si="11"/>
        <v>1</v>
      </c>
      <c r="Q20" s="133">
        <f t="shared" si="11"/>
        <v>1</v>
      </c>
      <c r="R20" s="134">
        <f t="shared" si="11"/>
        <v>1</v>
      </c>
      <c r="S20" s="135">
        <f t="shared" si="11"/>
        <v>2</v>
      </c>
      <c r="T20" s="135">
        <f t="shared" si="11"/>
        <v>2</v>
      </c>
      <c r="U20" s="135">
        <f t="shared" si="11"/>
        <v>2</v>
      </c>
      <c r="V20" s="135">
        <f t="shared" si="11"/>
        <v>2</v>
      </c>
      <c r="W20" s="135">
        <f t="shared" si="11"/>
        <v>2</v>
      </c>
      <c r="X20" s="135">
        <f t="shared" si="11"/>
        <v>2</v>
      </c>
      <c r="Y20" s="118">
        <f t="shared" si="11"/>
        <v>1</v>
      </c>
      <c r="Z20" s="118">
        <f t="shared" ref="Z20:AA20" si="12">+Z16+Z18</f>
        <v>1</v>
      </c>
      <c r="AA20" s="118">
        <f t="shared" si="12"/>
        <v>1</v>
      </c>
      <c r="AB20" s="118">
        <f t="shared" ref="AB20:AD21" si="13">+AB16+AB18</f>
        <v>1</v>
      </c>
      <c r="AC20" s="118">
        <f t="shared" si="13"/>
        <v>1</v>
      </c>
      <c r="AD20" s="134">
        <f t="shared" si="13"/>
        <v>1</v>
      </c>
      <c r="AE20" s="118">
        <f t="shared" ref="AE20:AE21" si="14">+AE16+AE18</f>
        <v>1</v>
      </c>
      <c r="AF20" s="134"/>
      <c r="AG20" s="133"/>
      <c r="AH20" s="133"/>
      <c r="AI20" s="133"/>
      <c r="AJ20" s="136"/>
      <c r="AK20" s="138">
        <f t="shared" ref="AK20:AM21" si="15">+AK16+AK18</f>
        <v>0.16</v>
      </c>
      <c r="AL20" s="134">
        <f t="shared" si="15"/>
        <v>0.55000000000000004</v>
      </c>
      <c r="AM20" s="134">
        <f t="shared" si="15"/>
        <v>0.81</v>
      </c>
      <c r="AN20" s="134">
        <f t="shared" ref="AN20" si="16">+AN16+AN18</f>
        <v>1</v>
      </c>
      <c r="AO20" s="110">
        <f>+AN20/AC20</f>
        <v>1</v>
      </c>
      <c r="AP20" s="106">
        <f>(R20+L20+X20+AN20)/H20</f>
        <v>0.83333333333333337</v>
      </c>
      <c r="AQ20" s="276"/>
      <c r="AR20" s="296"/>
      <c r="AS20" s="296"/>
      <c r="AT20" s="292"/>
      <c r="AU20" s="298"/>
    </row>
    <row r="21" spans="1:47" s="5" customFormat="1" ht="61.5" customHeight="1" thickBot="1" x14ac:dyDescent="0.3">
      <c r="A21" s="335"/>
      <c r="B21" s="338"/>
      <c r="C21" s="341"/>
      <c r="D21" s="306"/>
      <c r="E21" s="309"/>
      <c r="F21" s="309"/>
      <c r="G21" s="47" t="s">
        <v>13</v>
      </c>
      <c r="H21" s="154">
        <f>+L21+R21++X21+Y21+AE21</f>
        <v>481289789</v>
      </c>
      <c r="I21" s="77">
        <f>+I17+I19</f>
        <v>144000000</v>
      </c>
      <c r="J21" s="77">
        <f>+J17+J19</f>
        <v>144000000</v>
      </c>
      <c r="K21" s="77">
        <f>+K17+K19</f>
        <v>71126000</v>
      </c>
      <c r="L21" s="139">
        <f t="shared" si="10"/>
        <v>42516274</v>
      </c>
      <c r="M21" s="122">
        <f>+M17+M19</f>
        <v>40775000</v>
      </c>
      <c r="N21" s="82">
        <f>+N17+N19</f>
        <v>59073049</v>
      </c>
      <c r="O21" s="82">
        <f>+O17+O19</f>
        <v>84055549</v>
      </c>
      <c r="P21" s="82">
        <f>+P17+P19</f>
        <v>84055549</v>
      </c>
      <c r="Q21" s="82">
        <f>+Q17+Q19</f>
        <v>86638549</v>
      </c>
      <c r="R21" s="140">
        <f t="shared" si="11"/>
        <v>86638549</v>
      </c>
      <c r="S21" s="141">
        <f t="shared" si="11"/>
        <v>101702100</v>
      </c>
      <c r="T21" s="141">
        <f t="shared" si="11"/>
        <v>101702100</v>
      </c>
      <c r="U21" s="141">
        <f t="shared" si="11"/>
        <v>101702100</v>
      </c>
      <c r="V21" s="141">
        <f t="shared" si="11"/>
        <v>89738100</v>
      </c>
      <c r="W21" s="141">
        <f t="shared" si="11"/>
        <v>89738100</v>
      </c>
      <c r="X21" s="141">
        <f t="shared" si="11"/>
        <v>89667633</v>
      </c>
      <c r="Y21" s="122">
        <f t="shared" si="11"/>
        <v>171550333</v>
      </c>
      <c r="Z21" s="122">
        <f t="shared" ref="Z21:AA21" si="17">+Z17+Z19</f>
        <v>171550333</v>
      </c>
      <c r="AA21" s="122">
        <f t="shared" si="17"/>
        <v>171550333</v>
      </c>
      <c r="AB21" s="122">
        <f t="shared" ref="AB21:AC21" si="18">+AB17+AB19</f>
        <v>150092333</v>
      </c>
      <c r="AC21" s="122">
        <f t="shared" si="18"/>
        <v>151484833</v>
      </c>
      <c r="AD21" s="140">
        <f t="shared" si="13"/>
        <v>150835000</v>
      </c>
      <c r="AE21" s="122">
        <f t="shared" si="14"/>
        <v>90917000</v>
      </c>
      <c r="AF21" s="140"/>
      <c r="AG21" s="213"/>
      <c r="AH21" s="213"/>
      <c r="AI21" s="213"/>
      <c r="AJ21" s="142"/>
      <c r="AK21" s="143">
        <f t="shared" si="15"/>
        <v>66902333</v>
      </c>
      <c r="AL21" s="140">
        <f t="shared" si="15"/>
        <v>141967333</v>
      </c>
      <c r="AM21" s="140">
        <f t="shared" si="15"/>
        <v>141967333</v>
      </c>
      <c r="AN21" s="140">
        <f t="shared" ref="AN21" si="19">+AN17+AN19</f>
        <v>150835000</v>
      </c>
      <c r="AO21" s="124">
        <f>+AN21/AC21</f>
        <v>0.995710243810349</v>
      </c>
      <c r="AP21" s="89">
        <f>(R21+L21+X21+AN21)/H21</f>
        <v>0.76805588742710684</v>
      </c>
      <c r="AQ21" s="277"/>
      <c r="AR21" s="296"/>
      <c r="AS21" s="296"/>
      <c r="AT21" s="297"/>
      <c r="AU21" s="298"/>
    </row>
    <row r="22" spans="1:47" s="5" customFormat="1" ht="61.5" customHeight="1" x14ac:dyDescent="0.25">
      <c r="A22" s="334" t="s">
        <v>148</v>
      </c>
      <c r="B22" s="342">
        <v>3</v>
      </c>
      <c r="C22" s="348" t="s">
        <v>153</v>
      </c>
      <c r="D22" s="305" t="s">
        <v>137</v>
      </c>
      <c r="E22" s="307">
        <f>+GESTIÓN!$D$14</f>
        <v>433</v>
      </c>
      <c r="F22" s="307" t="s">
        <v>151</v>
      </c>
      <c r="G22" s="41" t="s">
        <v>8</v>
      </c>
      <c r="H22" s="98">
        <f>+L22++R22+X22+Y22+AE22</f>
        <v>10</v>
      </c>
      <c r="I22" s="126">
        <v>2</v>
      </c>
      <c r="J22" s="126">
        <v>2</v>
      </c>
      <c r="K22" s="126">
        <v>2</v>
      </c>
      <c r="L22" s="127">
        <v>2</v>
      </c>
      <c r="M22" s="102">
        <v>2</v>
      </c>
      <c r="N22" s="126">
        <v>2</v>
      </c>
      <c r="O22" s="126">
        <v>2</v>
      </c>
      <c r="P22" s="126">
        <v>2</v>
      </c>
      <c r="Q22" s="126">
        <v>2</v>
      </c>
      <c r="R22" s="127">
        <v>2</v>
      </c>
      <c r="S22" s="128">
        <v>2</v>
      </c>
      <c r="T22" s="128">
        <v>2</v>
      </c>
      <c r="U22" s="128">
        <v>2</v>
      </c>
      <c r="V22" s="128">
        <v>2</v>
      </c>
      <c r="W22" s="128">
        <v>2</v>
      </c>
      <c r="X22" s="128">
        <v>2</v>
      </c>
      <c r="Y22" s="102">
        <v>2</v>
      </c>
      <c r="Z22" s="102">
        <v>2</v>
      </c>
      <c r="AA22" s="102">
        <v>2</v>
      </c>
      <c r="AB22" s="102">
        <v>2</v>
      </c>
      <c r="AC22" s="102">
        <v>2</v>
      </c>
      <c r="AD22" s="202">
        <v>2</v>
      </c>
      <c r="AE22" s="198">
        <v>2</v>
      </c>
      <c r="AF22" s="199"/>
      <c r="AG22" s="200"/>
      <c r="AH22" s="200"/>
      <c r="AI22" s="200"/>
      <c r="AJ22" s="129"/>
      <c r="AK22" s="198">
        <v>0.5</v>
      </c>
      <c r="AL22" s="202">
        <v>1</v>
      </c>
      <c r="AM22" s="202">
        <v>1.5</v>
      </c>
      <c r="AN22" s="202">
        <v>2</v>
      </c>
      <c r="AO22" s="105">
        <f>+AN22/AC22</f>
        <v>1</v>
      </c>
      <c r="AP22" s="106">
        <f>(R22+L22+X22+AN22)/H22</f>
        <v>0.8</v>
      </c>
      <c r="AQ22" s="276" t="s">
        <v>205</v>
      </c>
      <c r="AR22" s="279" t="s">
        <v>166</v>
      </c>
      <c r="AS22" s="279" t="s">
        <v>166</v>
      </c>
      <c r="AT22" s="276" t="s">
        <v>186</v>
      </c>
      <c r="AU22" s="279" t="s">
        <v>187</v>
      </c>
    </row>
    <row r="23" spans="1:47" s="5" customFormat="1" ht="61.5" customHeight="1" x14ac:dyDescent="0.25">
      <c r="A23" s="334"/>
      <c r="B23" s="343"/>
      <c r="C23" s="340"/>
      <c r="D23" s="306"/>
      <c r="E23" s="308"/>
      <c r="F23" s="308"/>
      <c r="G23" s="45" t="s">
        <v>9</v>
      </c>
      <c r="H23" s="98">
        <f>+L23+R23++X23+AC23+AE23</f>
        <v>5758989147</v>
      </c>
      <c r="I23" s="77">
        <v>699000000</v>
      </c>
      <c r="J23" s="77">
        <v>699000000</v>
      </c>
      <c r="K23" s="77">
        <v>551874000</v>
      </c>
      <c r="L23" s="203">
        <v>551781180</v>
      </c>
      <c r="M23" s="107">
        <v>901844000</v>
      </c>
      <c r="N23" s="82">
        <v>901844000</v>
      </c>
      <c r="O23" s="82">
        <v>901844000</v>
      </c>
      <c r="P23" s="82">
        <v>901844000</v>
      </c>
      <c r="Q23" s="82">
        <v>879228292</v>
      </c>
      <c r="R23" s="204">
        <v>879191267</v>
      </c>
      <c r="S23" s="113">
        <v>1323082000</v>
      </c>
      <c r="T23" s="113">
        <v>1323082000</v>
      </c>
      <c r="U23" s="113">
        <v>1323082000</v>
      </c>
      <c r="V23" s="113">
        <v>1308293800</v>
      </c>
      <c r="W23" s="113">
        <v>1229928000</v>
      </c>
      <c r="X23" s="113">
        <v>1221424100</v>
      </c>
      <c r="Y23" s="107">
        <v>2370803000</v>
      </c>
      <c r="Z23" s="107">
        <v>2370803000</v>
      </c>
      <c r="AA23" s="107">
        <v>1970803000</v>
      </c>
      <c r="AB23" s="107">
        <v>1945976000</v>
      </c>
      <c r="AC23" s="107">
        <v>1571621600</v>
      </c>
      <c r="AD23" s="206">
        <v>1568113767</v>
      </c>
      <c r="AE23" s="107">
        <v>1534971000</v>
      </c>
      <c r="AF23" s="82"/>
      <c r="AG23" s="108"/>
      <c r="AH23" s="108"/>
      <c r="AI23" s="108"/>
      <c r="AJ23" s="109"/>
      <c r="AK23" s="205">
        <v>827950000</v>
      </c>
      <c r="AL23" s="206">
        <v>1251503900</v>
      </c>
      <c r="AM23" s="206">
        <v>1351589100</v>
      </c>
      <c r="AN23" s="206">
        <v>1568113767</v>
      </c>
      <c r="AO23" s="110">
        <f>+AN23/AC23</f>
        <v>0.997768016805063</v>
      </c>
      <c r="AP23" s="106">
        <f>(R23+L23+X23+AN23)/H23</f>
        <v>0.73285609787935935</v>
      </c>
      <c r="AQ23" s="276"/>
      <c r="AR23" s="279"/>
      <c r="AS23" s="279"/>
      <c r="AT23" s="276"/>
      <c r="AU23" s="279"/>
    </row>
    <row r="24" spans="1:47" s="5" customFormat="1" ht="61.5" customHeight="1" x14ac:dyDescent="0.25">
      <c r="A24" s="334"/>
      <c r="B24" s="343"/>
      <c r="C24" s="340"/>
      <c r="D24" s="306"/>
      <c r="E24" s="308"/>
      <c r="F24" s="308"/>
      <c r="G24" s="42" t="s">
        <v>10</v>
      </c>
      <c r="H24" s="147"/>
      <c r="I24" s="86"/>
      <c r="J24" s="86"/>
      <c r="K24" s="86"/>
      <c r="L24" s="148"/>
      <c r="M24" s="149"/>
      <c r="N24" s="152"/>
      <c r="O24" s="79"/>
      <c r="P24" s="79"/>
      <c r="Q24" s="79"/>
      <c r="R24" s="150"/>
      <c r="S24" s="153"/>
      <c r="T24" s="153"/>
      <c r="U24" s="153"/>
      <c r="V24" s="153"/>
      <c r="W24" s="153"/>
      <c r="X24" s="153"/>
      <c r="Y24" s="149"/>
      <c r="Z24" s="149"/>
      <c r="AA24" s="149"/>
      <c r="AB24" s="149"/>
      <c r="AC24" s="149"/>
      <c r="AD24" s="149"/>
      <c r="AE24" s="149"/>
      <c r="AF24" s="149"/>
      <c r="AG24" s="149"/>
      <c r="AH24" s="149"/>
      <c r="AI24" s="149"/>
      <c r="AJ24" s="149"/>
      <c r="AK24" s="149"/>
      <c r="AL24" s="149"/>
      <c r="AM24" s="149"/>
      <c r="AN24" s="149"/>
      <c r="AO24" s="151"/>
      <c r="AP24" s="79"/>
      <c r="AQ24" s="276"/>
      <c r="AR24" s="279"/>
      <c r="AS24" s="279"/>
      <c r="AT24" s="276"/>
      <c r="AU24" s="279"/>
    </row>
    <row r="25" spans="1:47" s="5" customFormat="1" ht="61.5" customHeight="1" x14ac:dyDescent="0.25">
      <c r="A25" s="334"/>
      <c r="B25" s="343"/>
      <c r="C25" s="340"/>
      <c r="D25" s="306"/>
      <c r="E25" s="308"/>
      <c r="F25" s="308"/>
      <c r="G25" s="45" t="s">
        <v>11</v>
      </c>
      <c r="H25" s="98">
        <f>+L25+R25++X25+Y25+AE25</f>
        <v>492750758</v>
      </c>
      <c r="I25" s="86"/>
      <c r="J25" s="86"/>
      <c r="K25" s="86"/>
      <c r="L25" s="148"/>
      <c r="M25" s="149"/>
      <c r="N25" s="82">
        <v>188958315</v>
      </c>
      <c r="O25" s="82">
        <v>188958315</v>
      </c>
      <c r="P25" s="82">
        <v>188958311</v>
      </c>
      <c r="Q25" s="82">
        <v>188958311</v>
      </c>
      <c r="R25" s="131">
        <v>188958310</v>
      </c>
      <c r="S25" s="113">
        <v>79725568</v>
      </c>
      <c r="T25" s="113">
        <v>79725568</v>
      </c>
      <c r="U25" s="113">
        <v>79581500</v>
      </c>
      <c r="V25" s="113">
        <v>79581500</v>
      </c>
      <c r="W25" s="113">
        <v>79581500</v>
      </c>
      <c r="X25" s="113">
        <v>79581500</v>
      </c>
      <c r="Y25" s="114">
        <v>224210948</v>
      </c>
      <c r="Z25" s="114">
        <v>224210948</v>
      </c>
      <c r="AA25" s="114">
        <v>224210948</v>
      </c>
      <c r="AB25" s="114">
        <v>219615148</v>
      </c>
      <c r="AC25" s="114">
        <v>219615148</v>
      </c>
      <c r="AD25" s="206">
        <v>219615148</v>
      </c>
      <c r="AE25" s="114"/>
      <c r="AF25" s="80"/>
      <c r="AG25" s="81"/>
      <c r="AH25" s="81"/>
      <c r="AI25" s="81"/>
      <c r="AJ25" s="111"/>
      <c r="AK25" s="205">
        <v>175233480</v>
      </c>
      <c r="AL25" s="206">
        <v>219615148</v>
      </c>
      <c r="AM25" s="206">
        <v>219615148</v>
      </c>
      <c r="AN25" s="206">
        <v>219615148</v>
      </c>
      <c r="AO25" s="110">
        <f>+AN25/AC25</f>
        <v>1</v>
      </c>
      <c r="AP25" s="78"/>
      <c r="AQ25" s="276"/>
      <c r="AR25" s="279"/>
      <c r="AS25" s="279"/>
      <c r="AT25" s="276"/>
      <c r="AU25" s="279"/>
    </row>
    <row r="26" spans="1:47" s="5" customFormat="1" ht="61.5" customHeight="1" x14ac:dyDescent="0.25">
      <c r="A26" s="334"/>
      <c r="B26" s="343"/>
      <c r="C26" s="340"/>
      <c r="D26" s="306"/>
      <c r="E26" s="308"/>
      <c r="F26" s="308"/>
      <c r="G26" s="42" t="s">
        <v>12</v>
      </c>
      <c r="H26" s="98">
        <f>+L26++R26+X26+Y26+AE26</f>
        <v>10</v>
      </c>
      <c r="I26" s="24">
        <f t="shared" ref="I26:L27" si="20">+I22+I24</f>
        <v>2</v>
      </c>
      <c r="J26" s="24">
        <f t="shared" si="20"/>
        <v>2</v>
      </c>
      <c r="K26" s="24">
        <f t="shared" si="20"/>
        <v>2</v>
      </c>
      <c r="L26" s="132">
        <f t="shared" si="20"/>
        <v>2</v>
      </c>
      <c r="M26" s="118">
        <f>+M22+M24</f>
        <v>2</v>
      </c>
      <c r="N26" s="133">
        <f t="shared" ref="N26:Y27" si="21">+N22+N24</f>
        <v>2</v>
      </c>
      <c r="O26" s="133">
        <f t="shared" si="21"/>
        <v>2</v>
      </c>
      <c r="P26" s="133">
        <f t="shared" si="21"/>
        <v>2</v>
      </c>
      <c r="Q26" s="133">
        <f t="shared" si="21"/>
        <v>2</v>
      </c>
      <c r="R26" s="134">
        <f t="shared" si="21"/>
        <v>2</v>
      </c>
      <c r="S26" s="135">
        <f t="shared" si="21"/>
        <v>2</v>
      </c>
      <c r="T26" s="135">
        <f t="shared" si="21"/>
        <v>2</v>
      </c>
      <c r="U26" s="135">
        <f t="shared" si="21"/>
        <v>2</v>
      </c>
      <c r="V26" s="135">
        <f t="shared" si="21"/>
        <v>2</v>
      </c>
      <c r="W26" s="135">
        <f t="shared" si="21"/>
        <v>2</v>
      </c>
      <c r="X26" s="135">
        <f t="shared" si="21"/>
        <v>2</v>
      </c>
      <c r="Y26" s="118">
        <f t="shared" si="21"/>
        <v>2</v>
      </c>
      <c r="Z26" s="118">
        <f t="shared" ref="Z26:AA26" si="22">+Z22+Z24</f>
        <v>2</v>
      </c>
      <c r="AA26" s="118">
        <f t="shared" si="22"/>
        <v>2</v>
      </c>
      <c r="AB26" s="118">
        <f t="shared" ref="AB26:AD27" si="23">+AB22+AB24</f>
        <v>2</v>
      </c>
      <c r="AC26" s="118">
        <f t="shared" si="23"/>
        <v>2</v>
      </c>
      <c r="AD26" s="134">
        <f t="shared" si="23"/>
        <v>2</v>
      </c>
      <c r="AE26" s="137">
        <f t="shared" ref="AE26:AE27" si="24">+AE22+AE24</f>
        <v>2</v>
      </c>
      <c r="AF26" s="83"/>
      <c r="AG26" s="24"/>
      <c r="AH26" s="24"/>
      <c r="AI26" s="24"/>
      <c r="AJ26" s="119"/>
      <c r="AK26" s="138">
        <f t="shared" ref="AK26:AM27" si="25">+AK22+AK24</f>
        <v>0.5</v>
      </c>
      <c r="AL26" s="134">
        <f t="shared" si="25"/>
        <v>1</v>
      </c>
      <c r="AM26" s="134">
        <f t="shared" si="25"/>
        <v>1.5</v>
      </c>
      <c r="AN26" s="134">
        <f t="shared" ref="AN26" si="26">+AN22+AN24</f>
        <v>2</v>
      </c>
      <c r="AO26" s="110">
        <f>+AN26/AC26</f>
        <v>1</v>
      </c>
      <c r="AP26" s="106">
        <f>(R26+L26+X26+AN26)/H26</f>
        <v>0.8</v>
      </c>
      <c r="AQ26" s="276"/>
      <c r="AR26" s="279"/>
      <c r="AS26" s="279"/>
      <c r="AT26" s="276"/>
      <c r="AU26" s="279"/>
    </row>
    <row r="27" spans="1:47" s="5" customFormat="1" ht="61.5" customHeight="1" thickBot="1" x14ac:dyDescent="0.3">
      <c r="A27" s="350"/>
      <c r="B27" s="344"/>
      <c r="C27" s="349"/>
      <c r="D27" s="306"/>
      <c r="E27" s="309"/>
      <c r="F27" s="309"/>
      <c r="G27" s="47" t="s">
        <v>13</v>
      </c>
      <c r="H27" s="154">
        <f>+L27+R27++X27+Y27+AE27</f>
        <v>7050921305</v>
      </c>
      <c r="I27" s="77">
        <f>+I23+I25</f>
        <v>699000000</v>
      </c>
      <c r="J27" s="77">
        <f>+J23+J25</f>
        <v>699000000</v>
      </c>
      <c r="K27" s="77">
        <f>+K23+K25</f>
        <v>551874000</v>
      </c>
      <c r="L27" s="139">
        <f t="shared" si="20"/>
        <v>551781180</v>
      </c>
      <c r="M27" s="122">
        <f>+M23+M25</f>
        <v>901844000</v>
      </c>
      <c r="N27" s="82">
        <f>+N23+N25</f>
        <v>1090802315</v>
      </c>
      <c r="O27" s="82">
        <f>+O23+O25</f>
        <v>1090802315</v>
      </c>
      <c r="P27" s="82">
        <f>+P23+P25</f>
        <v>1090802311</v>
      </c>
      <c r="Q27" s="82">
        <f>+Q23+Q25</f>
        <v>1068186603</v>
      </c>
      <c r="R27" s="140">
        <f t="shared" si="21"/>
        <v>1068149577</v>
      </c>
      <c r="S27" s="141">
        <f t="shared" si="21"/>
        <v>1402807568</v>
      </c>
      <c r="T27" s="141">
        <f t="shared" si="21"/>
        <v>1402807568</v>
      </c>
      <c r="U27" s="141">
        <f t="shared" si="21"/>
        <v>1402663500</v>
      </c>
      <c r="V27" s="141">
        <f t="shared" si="21"/>
        <v>1387875300</v>
      </c>
      <c r="W27" s="141">
        <f t="shared" si="21"/>
        <v>1309509500</v>
      </c>
      <c r="X27" s="141">
        <f t="shared" si="21"/>
        <v>1301005600</v>
      </c>
      <c r="Y27" s="122">
        <f t="shared" si="21"/>
        <v>2595013948</v>
      </c>
      <c r="Z27" s="122">
        <f t="shared" ref="Z27:AA27" si="27">+Z23+Z25</f>
        <v>2595013948</v>
      </c>
      <c r="AA27" s="122">
        <f t="shared" si="27"/>
        <v>2195013948</v>
      </c>
      <c r="AB27" s="122">
        <f t="shared" ref="AB27:AC27" si="28">+AB23+AB25</f>
        <v>2165591148</v>
      </c>
      <c r="AC27" s="122">
        <f t="shared" si="28"/>
        <v>1791236748</v>
      </c>
      <c r="AD27" s="140">
        <f t="shared" si="23"/>
        <v>1787728915</v>
      </c>
      <c r="AE27" s="122">
        <f t="shared" si="24"/>
        <v>1534971000</v>
      </c>
      <c r="AF27" s="74"/>
      <c r="AG27" s="85"/>
      <c r="AH27" s="85"/>
      <c r="AI27" s="85"/>
      <c r="AJ27" s="123"/>
      <c r="AK27" s="143">
        <f t="shared" si="25"/>
        <v>1003183480</v>
      </c>
      <c r="AL27" s="140">
        <f t="shared" si="25"/>
        <v>1471119048</v>
      </c>
      <c r="AM27" s="140">
        <f t="shared" si="25"/>
        <v>1571204248</v>
      </c>
      <c r="AN27" s="140">
        <f t="shared" ref="AN27" si="29">+AN23+AN25</f>
        <v>1787728915</v>
      </c>
      <c r="AO27" s="124">
        <f>+AN27/AC27</f>
        <v>0.99804166981058384</v>
      </c>
      <c r="AP27" s="89">
        <f>(R27+L27+X27+AN27)/H27</f>
        <v>0.66780851300396127</v>
      </c>
      <c r="AQ27" s="277"/>
      <c r="AR27" s="280"/>
      <c r="AS27" s="280"/>
      <c r="AT27" s="277"/>
      <c r="AU27" s="280"/>
    </row>
    <row r="28" spans="1:47" s="5" customFormat="1" ht="61.5" customHeight="1" x14ac:dyDescent="0.25">
      <c r="A28" s="333" t="s">
        <v>149</v>
      </c>
      <c r="B28" s="342">
        <v>4</v>
      </c>
      <c r="C28" s="345" t="s">
        <v>154</v>
      </c>
      <c r="D28" s="305" t="s">
        <v>137</v>
      </c>
      <c r="E28" s="307">
        <f>+GESTIÓN!$D$14</f>
        <v>433</v>
      </c>
      <c r="F28" s="307" t="s">
        <v>151</v>
      </c>
      <c r="G28" s="41" t="s">
        <v>8</v>
      </c>
      <c r="H28" s="98">
        <f>+L28++R28+X28+Y28+AE28</f>
        <v>10</v>
      </c>
      <c r="I28" s="126">
        <v>1</v>
      </c>
      <c r="J28" s="126">
        <v>1</v>
      </c>
      <c r="K28" s="126">
        <v>1</v>
      </c>
      <c r="L28" s="98">
        <v>1</v>
      </c>
      <c r="M28" s="98">
        <v>2</v>
      </c>
      <c r="N28" s="98">
        <v>2</v>
      </c>
      <c r="O28" s="98">
        <v>2</v>
      </c>
      <c r="P28" s="98">
        <v>2</v>
      </c>
      <c r="Q28" s="98">
        <v>2</v>
      </c>
      <c r="R28" s="98">
        <v>2</v>
      </c>
      <c r="S28" s="98">
        <v>3</v>
      </c>
      <c r="T28" s="98">
        <v>3</v>
      </c>
      <c r="U28" s="98">
        <v>3</v>
      </c>
      <c r="V28" s="98">
        <v>3</v>
      </c>
      <c r="W28" s="98">
        <v>3</v>
      </c>
      <c r="X28" s="98">
        <v>3</v>
      </c>
      <c r="Y28" s="102">
        <v>3</v>
      </c>
      <c r="Z28" s="102">
        <v>3</v>
      </c>
      <c r="AA28" s="102">
        <v>3</v>
      </c>
      <c r="AB28" s="102">
        <v>3</v>
      </c>
      <c r="AC28" s="102">
        <v>3</v>
      </c>
      <c r="AD28" s="202">
        <v>3</v>
      </c>
      <c r="AE28" s="198">
        <v>1</v>
      </c>
      <c r="AF28" s="199"/>
      <c r="AG28" s="200"/>
      <c r="AH28" s="200"/>
      <c r="AI28" s="200"/>
      <c r="AJ28" s="129"/>
      <c r="AK28" s="201">
        <v>0.49</v>
      </c>
      <c r="AL28" s="202">
        <f>+AK28+0.87</f>
        <v>1.3599999999999999</v>
      </c>
      <c r="AM28" s="202">
        <f>+AL28+0.87</f>
        <v>2.23</v>
      </c>
      <c r="AN28" s="202">
        <v>3</v>
      </c>
      <c r="AO28" s="105">
        <f>+AN28/AC28</f>
        <v>1</v>
      </c>
      <c r="AP28" s="106">
        <f>(R28+L28+X28+AN28)/H28</f>
        <v>0.9</v>
      </c>
      <c r="AQ28" s="276" t="s">
        <v>209</v>
      </c>
      <c r="AR28" s="287" t="s">
        <v>166</v>
      </c>
      <c r="AS28" s="287" t="s">
        <v>166</v>
      </c>
      <c r="AT28" s="282" t="s">
        <v>193</v>
      </c>
      <c r="AU28" s="289" t="s">
        <v>194</v>
      </c>
    </row>
    <row r="29" spans="1:47" s="5" customFormat="1" ht="61.5" customHeight="1" x14ac:dyDescent="0.25">
      <c r="A29" s="334"/>
      <c r="B29" s="343"/>
      <c r="C29" s="346"/>
      <c r="D29" s="306"/>
      <c r="E29" s="308"/>
      <c r="F29" s="308"/>
      <c r="G29" s="45" t="s">
        <v>9</v>
      </c>
      <c r="H29" s="98">
        <f>+L29+R29++X29+AC29+AE29</f>
        <v>1037423044</v>
      </c>
      <c r="I29" s="77">
        <v>183000000</v>
      </c>
      <c r="J29" s="77">
        <v>183000000</v>
      </c>
      <c r="K29" s="77">
        <v>164426239</v>
      </c>
      <c r="L29" s="98">
        <v>113597777</v>
      </c>
      <c r="M29" s="98">
        <v>172695000</v>
      </c>
      <c r="N29" s="98">
        <v>172695000</v>
      </c>
      <c r="O29" s="98">
        <v>172695000</v>
      </c>
      <c r="P29" s="98">
        <v>172695000</v>
      </c>
      <c r="Q29" s="98">
        <v>161666520</v>
      </c>
      <c r="R29" s="98">
        <v>161659200</v>
      </c>
      <c r="S29" s="98">
        <v>229241000</v>
      </c>
      <c r="T29" s="98">
        <v>229241000</v>
      </c>
      <c r="U29" s="98">
        <v>229241000</v>
      </c>
      <c r="V29" s="98">
        <v>228770000</v>
      </c>
      <c r="W29" s="98">
        <v>234446000</v>
      </c>
      <c r="X29" s="98">
        <v>234446000</v>
      </c>
      <c r="Y29" s="107">
        <v>279305000</v>
      </c>
      <c r="Z29" s="107">
        <v>279305000</v>
      </c>
      <c r="AA29" s="107">
        <v>279305000</v>
      </c>
      <c r="AB29" s="107">
        <v>309737000</v>
      </c>
      <c r="AC29" s="107">
        <v>270023067</v>
      </c>
      <c r="AD29" s="206">
        <v>266438400</v>
      </c>
      <c r="AE29" s="107">
        <v>257697000</v>
      </c>
      <c r="AF29" s="82"/>
      <c r="AG29" s="108"/>
      <c r="AH29" s="108"/>
      <c r="AI29" s="108"/>
      <c r="AJ29" s="109"/>
      <c r="AK29" s="205">
        <v>177488000</v>
      </c>
      <c r="AL29" s="206">
        <v>242648000</v>
      </c>
      <c r="AM29" s="206">
        <v>242648000</v>
      </c>
      <c r="AN29" s="206">
        <v>266438400</v>
      </c>
      <c r="AO29" s="110">
        <f>+AN29/AC29</f>
        <v>0.98672458971810728</v>
      </c>
      <c r="AP29" s="106">
        <f>(R29+L29+X29+AN29)/H29</f>
        <v>0.74814356736035637</v>
      </c>
      <c r="AQ29" s="276"/>
      <c r="AR29" s="287"/>
      <c r="AS29" s="287"/>
      <c r="AT29" s="282"/>
      <c r="AU29" s="289"/>
    </row>
    <row r="30" spans="1:47" s="5" customFormat="1" ht="61.5" customHeight="1" x14ac:dyDescent="0.25">
      <c r="A30" s="334"/>
      <c r="B30" s="343"/>
      <c r="C30" s="346"/>
      <c r="D30" s="306"/>
      <c r="E30" s="308"/>
      <c r="F30" s="308"/>
      <c r="G30" s="42" t="s">
        <v>10</v>
      </c>
      <c r="H30" s="147"/>
      <c r="I30" s="86"/>
      <c r="J30" s="86"/>
      <c r="K30" s="86"/>
      <c r="L30" s="148"/>
      <c r="M30" s="149"/>
      <c r="N30" s="152"/>
      <c r="O30" s="79"/>
      <c r="P30" s="79"/>
      <c r="Q30" s="79"/>
      <c r="R30" s="150"/>
      <c r="S30" s="153"/>
      <c r="T30" s="153"/>
      <c r="U30" s="153"/>
      <c r="V30" s="153"/>
      <c r="W30" s="153"/>
      <c r="X30" s="153"/>
      <c r="Y30" s="149"/>
      <c r="Z30" s="149"/>
      <c r="AA30" s="149"/>
      <c r="AB30" s="149"/>
      <c r="AC30" s="149"/>
      <c r="AD30" s="149"/>
      <c r="AE30" s="149"/>
      <c r="AF30" s="149"/>
      <c r="AG30" s="149"/>
      <c r="AH30" s="149"/>
      <c r="AI30" s="149"/>
      <c r="AJ30" s="149"/>
      <c r="AK30" s="149"/>
      <c r="AL30" s="149"/>
      <c r="AM30" s="149"/>
      <c r="AN30" s="149"/>
      <c r="AO30" s="151"/>
      <c r="AP30" s="79"/>
      <c r="AQ30" s="276"/>
      <c r="AR30" s="287"/>
      <c r="AS30" s="287"/>
      <c r="AT30" s="282"/>
      <c r="AU30" s="289"/>
    </row>
    <row r="31" spans="1:47" s="5" customFormat="1" ht="61.5" customHeight="1" x14ac:dyDescent="0.25">
      <c r="A31" s="334"/>
      <c r="B31" s="343"/>
      <c r="C31" s="346"/>
      <c r="D31" s="306"/>
      <c r="E31" s="308"/>
      <c r="F31" s="308"/>
      <c r="G31" s="45" t="s">
        <v>11</v>
      </c>
      <c r="H31" s="98">
        <f>+L31+R31++X31+Y31+AE31</f>
        <v>92454086</v>
      </c>
      <c r="I31" s="86"/>
      <c r="J31" s="86"/>
      <c r="K31" s="86"/>
      <c r="L31" s="148"/>
      <c r="M31" s="149"/>
      <c r="N31" s="130">
        <v>45395203</v>
      </c>
      <c r="O31" s="130">
        <v>45395203</v>
      </c>
      <c r="P31" s="130">
        <v>45395203</v>
      </c>
      <c r="Q31" s="130">
        <v>45395203</v>
      </c>
      <c r="R31" s="131">
        <f>+Q31</f>
        <v>45395203</v>
      </c>
      <c r="S31" s="113">
        <v>13967066</v>
      </c>
      <c r="T31" s="113">
        <v>13967066</v>
      </c>
      <c r="U31" s="113">
        <v>13967066</v>
      </c>
      <c r="V31" s="113">
        <v>13967066</v>
      </c>
      <c r="W31" s="113">
        <v>13967066</v>
      </c>
      <c r="X31" s="113">
        <v>13967066</v>
      </c>
      <c r="Y31" s="114">
        <v>33091817</v>
      </c>
      <c r="Z31" s="114">
        <v>33091817</v>
      </c>
      <c r="AA31" s="114">
        <v>33091817</v>
      </c>
      <c r="AB31" s="114">
        <v>33091817</v>
      </c>
      <c r="AC31" s="114">
        <v>33091817</v>
      </c>
      <c r="AD31" s="206">
        <v>33091817</v>
      </c>
      <c r="AE31" s="114"/>
      <c r="AF31" s="80"/>
      <c r="AG31" s="81"/>
      <c r="AH31" s="81"/>
      <c r="AI31" s="81"/>
      <c r="AJ31" s="111"/>
      <c r="AK31" s="205">
        <v>33091817</v>
      </c>
      <c r="AL31" s="206">
        <v>33091817</v>
      </c>
      <c r="AM31" s="206">
        <v>33091817</v>
      </c>
      <c r="AN31" s="206">
        <v>33091817</v>
      </c>
      <c r="AO31" s="110">
        <f>+AN31/AC31</f>
        <v>1</v>
      </c>
      <c r="AP31" s="78"/>
      <c r="AQ31" s="276"/>
      <c r="AR31" s="287"/>
      <c r="AS31" s="287"/>
      <c r="AT31" s="282"/>
      <c r="AU31" s="289"/>
    </row>
    <row r="32" spans="1:47" s="5" customFormat="1" ht="61.5" customHeight="1" x14ac:dyDescent="0.25">
      <c r="A32" s="334"/>
      <c r="B32" s="343"/>
      <c r="C32" s="346"/>
      <c r="D32" s="306"/>
      <c r="E32" s="308"/>
      <c r="F32" s="308"/>
      <c r="G32" s="42" t="s">
        <v>12</v>
      </c>
      <c r="H32" s="98">
        <f>+L32++R32+X32+Y32+AE32</f>
        <v>10</v>
      </c>
      <c r="I32" s="144">
        <f t="shared" ref="I32:L33" si="30">+I28+I30</f>
        <v>1</v>
      </c>
      <c r="J32" s="144">
        <f t="shared" si="30"/>
        <v>1</v>
      </c>
      <c r="K32" s="144">
        <f t="shared" si="30"/>
        <v>1</v>
      </c>
      <c r="L32" s="132">
        <f t="shared" si="30"/>
        <v>1</v>
      </c>
      <c r="M32" s="118">
        <f>+M28+M30</f>
        <v>2</v>
      </c>
      <c r="N32" s="130">
        <f t="shared" ref="N32:Y33" si="31">+N28+N30</f>
        <v>2</v>
      </c>
      <c r="O32" s="130">
        <f t="shared" si="31"/>
        <v>2</v>
      </c>
      <c r="P32" s="130">
        <f t="shared" si="31"/>
        <v>2</v>
      </c>
      <c r="Q32" s="130">
        <f t="shared" si="31"/>
        <v>2</v>
      </c>
      <c r="R32" s="134">
        <f t="shared" si="31"/>
        <v>2</v>
      </c>
      <c r="S32" s="135">
        <f t="shared" si="31"/>
        <v>3</v>
      </c>
      <c r="T32" s="135">
        <f t="shared" si="31"/>
        <v>3</v>
      </c>
      <c r="U32" s="135">
        <f t="shared" si="31"/>
        <v>3</v>
      </c>
      <c r="V32" s="135">
        <f t="shared" si="31"/>
        <v>3</v>
      </c>
      <c r="W32" s="135">
        <f t="shared" si="31"/>
        <v>3</v>
      </c>
      <c r="X32" s="135">
        <f t="shared" si="31"/>
        <v>3</v>
      </c>
      <c r="Y32" s="118">
        <f t="shared" si="31"/>
        <v>3</v>
      </c>
      <c r="Z32" s="118">
        <f t="shared" ref="Z32:AA32" si="32">+Z28+Z30</f>
        <v>3</v>
      </c>
      <c r="AA32" s="118">
        <f t="shared" si="32"/>
        <v>3</v>
      </c>
      <c r="AB32" s="118">
        <f t="shared" ref="AB32:AD33" si="33">+AB28+AB30</f>
        <v>3</v>
      </c>
      <c r="AC32" s="118">
        <f t="shared" si="33"/>
        <v>3</v>
      </c>
      <c r="AD32" s="134">
        <f t="shared" si="33"/>
        <v>3</v>
      </c>
      <c r="AE32" s="118">
        <f t="shared" ref="AE32:AE33" si="34">+AE28+AE30</f>
        <v>1</v>
      </c>
      <c r="AF32" s="83"/>
      <c r="AG32" s="24"/>
      <c r="AH32" s="24"/>
      <c r="AI32" s="24"/>
      <c r="AJ32" s="119"/>
      <c r="AK32" s="138">
        <v>0</v>
      </c>
      <c r="AL32" s="134">
        <f t="shared" ref="AK32:AM33" si="35">+AL28+AL30</f>
        <v>1.3599999999999999</v>
      </c>
      <c r="AM32" s="134">
        <f t="shared" si="35"/>
        <v>2.23</v>
      </c>
      <c r="AN32" s="134">
        <f t="shared" ref="AN32" si="36">+AN28+AN30</f>
        <v>3</v>
      </c>
      <c r="AO32" s="110">
        <f>+AN32/AC32</f>
        <v>1</v>
      </c>
      <c r="AP32" s="106">
        <f>(R32+L32+X32+AN32)/H32</f>
        <v>0.9</v>
      </c>
      <c r="AQ32" s="276"/>
      <c r="AR32" s="287"/>
      <c r="AS32" s="287"/>
      <c r="AT32" s="282"/>
      <c r="AU32" s="289"/>
    </row>
    <row r="33" spans="1:47" s="5" customFormat="1" ht="61.5" customHeight="1" thickBot="1" x14ac:dyDescent="0.3">
      <c r="A33" s="334"/>
      <c r="B33" s="344"/>
      <c r="C33" s="347"/>
      <c r="D33" s="306"/>
      <c r="E33" s="309"/>
      <c r="F33" s="309"/>
      <c r="G33" s="47" t="s">
        <v>13</v>
      </c>
      <c r="H33" s="154">
        <f>+L33+R33++X33+Y33+AE33</f>
        <v>1139159063</v>
      </c>
      <c r="I33" s="77">
        <f>+I29+I31</f>
        <v>183000000</v>
      </c>
      <c r="J33" s="77">
        <f>+J29+J31</f>
        <v>183000000</v>
      </c>
      <c r="K33" s="77">
        <f>+K29+K31</f>
        <v>164426239</v>
      </c>
      <c r="L33" s="139">
        <f t="shared" si="30"/>
        <v>113597777</v>
      </c>
      <c r="M33" s="122">
        <f>+M29+M31</f>
        <v>172695000</v>
      </c>
      <c r="N33" s="82">
        <f>+N29+N31</f>
        <v>218090203</v>
      </c>
      <c r="O33" s="82">
        <f>+O29+O31</f>
        <v>218090203</v>
      </c>
      <c r="P33" s="82">
        <f>+P29+P31</f>
        <v>218090203</v>
      </c>
      <c r="Q33" s="82">
        <f>+Q29+Q31</f>
        <v>207061723</v>
      </c>
      <c r="R33" s="140">
        <f t="shared" si="31"/>
        <v>207054403</v>
      </c>
      <c r="S33" s="141">
        <f t="shared" si="31"/>
        <v>243208066</v>
      </c>
      <c r="T33" s="141">
        <f t="shared" si="31"/>
        <v>243208066</v>
      </c>
      <c r="U33" s="141">
        <f t="shared" si="31"/>
        <v>243208066</v>
      </c>
      <c r="V33" s="141">
        <f t="shared" si="31"/>
        <v>242737066</v>
      </c>
      <c r="W33" s="141">
        <f t="shared" si="31"/>
        <v>248413066</v>
      </c>
      <c r="X33" s="141">
        <f t="shared" si="31"/>
        <v>248413066</v>
      </c>
      <c r="Y33" s="122">
        <f t="shared" si="31"/>
        <v>312396817</v>
      </c>
      <c r="Z33" s="122">
        <f t="shared" ref="Z33:AA33" si="37">+Z29+Z31</f>
        <v>312396817</v>
      </c>
      <c r="AA33" s="122">
        <f t="shared" si="37"/>
        <v>312396817</v>
      </c>
      <c r="AB33" s="122">
        <f t="shared" ref="AB33:AC33" si="38">+AB29+AB31</f>
        <v>342828817</v>
      </c>
      <c r="AC33" s="122">
        <f t="shared" si="38"/>
        <v>303114884</v>
      </c>
      <c r="AD33" s="140">
        <f t="shared" si="33"/>
        <v>299530217</v>
      </c>
      <c r="AE33" s="122">
        <f t="shared" si="34"/>
        <v>257697000</v>
      </c>
      <c r="AF33" s="74"/>
      <c r="AG33" s="85"/>
      <c r="AH33" s="85"/>
      <c r="AI33" s="85"/>
      <c r="AJ33" s="123"/>
      <c r="AK33" s="143">
        <f t="shared" si="35"/>
        <v>210579817</v>
      </c>
      <c r="AL33" s="140">
        <f t="shared" si="35"/>
        <v>275739817</v>
      </c>
      <c r="AM33" s="140">
        <f t="shared" si="35"/>
        <v>275739817</v>
      </c>
      <c r="AN33" s="140">
        <f t="shared" ref="AN33" si="39">+AN29+AN31</f>
        <v>299530217</v>
      </c>
      <c r="AO33" s="124">
        <f>+AN33/AC33</f>
        <v>0.98817389976798364</v>
      </c>
      <c r="AP33" s="89">
        <f>(R33+L33+X33+AN33)/H33</f>
        <v>0.76248830493656883</v>
      </c>
      <c r="AQ33" s="277"/>
      <c r="AR33" s="288"/>
      <c r="AS33" s="288"/>
      <c r="AT33" s="283"/>
      <c r="AU33" s="290"/>
    </row>
    <row r="34" spans="1:47" s="5" customFormat="1" ht="72" customHeight="1" x14ac:dyDescent="0.25">
      <c r="A34" s="334"/>
      <c r="B34" s="342">
        <v>5</v>
      </c>
      <c r="C34" s="348" t="s">
        <v>155</v>
      </c>
      <c r="D34" s="305" t="s">
        <v>137</v>
      </c>
      <c r="E34" s="307">
        <f>+GESTIÓN!$D$14</f>
        <v>433</v>
      </c>
      <c r="F34" s="307" t="s">
        <v>151</v>
      </c>
      <c r="G34" s="41" t="s">
        <v>8</v>
      </c>
      <c r="H34" s="98">
        <f>+L34++R34+X34+Y34+AE34</f>
        <v>14</v>
      </c>
      <c r="I34" s="126">
        <v>1</v>
      </c>
      <c r="J34" s="126">
        <v>1</v>
      </c>
      <c r="K34" s="126">
        <v>1</v>
      </c>
      <c r="L34" s="127">
        <v>1</v>
      </c>
      <c r="M34" s="102">
        <v>4</v>
      </c>
      <c r="N34" s="126">
        <v>4</v>
      </c>
      <c r="O34" s="126">
        <v>4</v>
      </c>
      <c r="P34" s="126">
        <v>4</v>
      </c>
      <c r="Q34" s="126">
        <v>4</v>
      </c>
      <c r="R34" s="127">
        <v>4</v>
      </c>
      <c r="S34" s="128">
        <v>4</v>
      </c>
      <c r="T34" s="128">
        <v>4</v>
      </c>
      <c r="U34" s="128">
        <v>4</v>
      </c>
      <c r="V34" s="128">
        <v>4</v>
      </c>
      <c r="W34" s="128">
        <v>4</v>
      </c>
      <c r="X34" s="128">
        <v>4</v>
      </c>
      <c r="Y34" s="102">
        <v>4</v>
      </c>
      <c r="Z34" s="102">
        <v>4</v>
      </c>
      <c r="AA34" s="102">
        <v>4</v>
      </c>
      <c r="AB34" s="102">
        <v>4</v>
      </c>
      <c r="AC34" s="102">
        <v>4</v>
      </c>
      <c r="AD34" s="202">
        <v>4</v>
      </c>
      <c r="AE34" s="102">
        <v>1</v>
      </c>
      <c r="AF34" s="199"/>
      <c r="AG34" s="200"/>
      <c r="AH34" s="200"/>
      <c r="AI34" s="200"/>
      <c r="AJ34" s="129"/>
      <c r="AK34" s="201">
        <v>1</v>
      </c>
      <c r="AL34" s="202">
        <v>2</v>
      </c>
      <c r="AM34" s="202">
        <v>3</v>
      </c>
      <c r="AN34" s="202">
        <v>4</v>
      </c>
      <c r="AO34" s="105">
        <f>+AN34/AC34</f>
        <v>1</v>
      </c>
      <c r="AP34" s="106">
        <f>(R34+L34+X34+AN34)/H34</f>
        <v>0.9285714285714286</v>
      </c>
      <c r="AQ34" s="275" t="s">
        <v>216</v>
      </c>
      <c r="AR34" s="278" t="s">
        <v>166</v>
      </c>
      <c r="AS34" s="278" t="s">
        <v>166</v>
      </c>
      <c r="AT34" s="281" t="s">
        <v>217</v>
      </c>
      <c r="AU34" s="284" t="s">
        <v>189</v>
      </c>
    </row>
    <row r="35" spans="1:47" s="5" customFormat="1" ht="72" customHeight="1" x14ac:dyDescent="0.25">
      <c r="A35" s="334"/>
      <c r="B35" s="343"/>
      <c r="C35" s="340"/>
      <c r="D35" s="306"/>
      <c r="E35" s="308"/>
      <c r="F35" s="308"/>
      <c r="G35" s="45" t="s">
        <v>9</v>
      </c>
      <c r="H35" s="98">
        <f>+L35+R35++X35+AC35+AE35</f>
        <v>2241907220</v>
      </c>
      <c r="I35" s="77">
        <v>259000000</v>
      </c>
      <c r="J35" s="77">
        <v>259000000</v>
      </c>
      <c r="K35" s="77">
        <v>266794422</v>
      </c>
      <c r="L35" s="203">
        <v>262322021</v>
      </c>
      <c r="M35" s="107">
        <v>348853000</v>
      </c>
      <c r="N35" s="82">
        <v>348853000</v>
      </c>
      <c r="O35" s="82">
        <v>365100900</v>
      </c>
      <c r="P35" s="82">
        <v>365100900</v>
      </c>
      <c r="Q35" s="82">
        <v>378416999</v>
      </c>
      <c r="R35" s="204">
        <v>378416999</v>
      </c>
      <c r="S35" s="113">
        <v>437659000</v>
      </c>
      <c r="T35" s="113">
        <v>437659000</v>
      </c>
      <c r="U35" s="113">
        <v>437659000</v>
      </c>
      <c r="V35" s="113">
        <v>459745200</v>
      </c>
      <c r="W35" s="113">
        <v>514620200</v>
      </c>
      <c r="X35" s="113">
        <v>505219700</v>
      </c>
      <c r="Y35" s="107">
        <v>539376000</v>
      </c>
      <c r="Z35" s="107">
        <v>539376000</v>
      </c>
      <c r="AA35" s="107">
        <v>539376000</v>
      </c>
      <c r="AB35" s="107">
        <v>547823000</v>
      </c>
      <c r="AC35" s="107">
        <v>558050500</v>
      </c>
      <c r="AD35" s="207">
        <v>558050500</v>
      </c>
      <c r="AE35" s="107">
        <v>537898000</v>
      </c>
      <c r="AF35" s="82"/>
      <c r="AG35" s="108"/>
      <c r="AH35" s="108"/>
      <c r="AI35" s="108"/>
      <c r="AJ35" s="109"/>
      <c r="AK35" s="205">
        <v>415214000</v>
      </c>
      <c r="AL35" s="112">
        <v>494307000</v>
      </c>
      <c r="AM35" s="207">
        <v>503745000</v>
      </c>
      <c r="AN35" s="207">
        <v>558050500</v>
      </c>
      <c r="AO35" s="110">
        <f>+AN35/AC35</f>
        <v>1</v>
      </c>
      <c r="AP35" s="106">
        <f>(R35+L35+X35+AN35)/H35</f>
        <v>0.76007124862196573</v>
      </c>
      <c r="AQ35" s="276"/>
      <c r="AR35" s="279"/>
      <c r="AS35" s="279"/>
      <c r="AT35" s="282"/>
      <c r="AU35" s="285"/>
    </row>
    <row r="36" spans="1:47" s="5" customFormat="1" ht="72" customHeight="1" x14ac:dyDescent="0.25">
      <c r="A36" s="334"/>
      <c r="B36" s="343"/>
      <c r="C36" s="340"/>
      <c r="D36" s="306"/>
      <c r="E36" s="308"/>
      <c r="F36" s="308"/>
      <c r="G36" s="42" t="s">
        <v>10</v>
      </c>
      <c r="H36" s="147"/>
      <c r="I36" s="86"/>
      <c r="J36" s="86"/>
      <c r="K36" s="86"/>
      <c r="L36" s="148"/>
      <c r="M36" s="149"/>
      <c r="N36" s="152"/>
      <c r="O36" s="79"/>
      <c r="P36" s="79"/>
      <c r="Q36" s="79"/>
      <c r="R36" s="150"/>
      <c r="S36" s="153"/>
      <c r="T36" s="153"/>
      <c r="U36" s="153"/>
      <c r="V36" s="153"/>
      <c r="W36" s="153"/>
      <c r="X36" s="153"/>
      <c r="Y36" s="149"/>
      <c r="Z36" s="149"/>
      <c r="AA36" s="149"/>
      <c r="AB36" s="149"/>
      <c r="AC36" s="149"/>
      <c r="AD36" s="149"/>
      <c r="AE36" s="149"/>
      <c r="AF36" s="149"/>
      <c r="AG36" s="149"/>
      <c r="AH36" s="149"/>
      <c r="AI36" s="149"/>
      <c r="AJ36" s="149"/>
      <c r="AK36" s="149"/>
      <c r="AL36" s="149"/>
      <c r="AM36" s="149"/>
      <c r="AN36" s="149"/>
      <c r="AO36" s="151"/>
      <c r="AP36" s="79"/>
      <c r="AQ36" s="276"/>
      <c r="AR36" s="279"/>
      <c r="AS36" s="279"/>
      <c r="AT36" s="282"/>
      <c r="AU36" s="285"/>
    </row>
    <row r="37" spans="1:47" s="5" customFormat="1" ht="72" customHeight="1" x14ac:dyDescent="0.25">
      <c r="A37" s="334"/>
      <c r="B37" s="343"/>
      <c r="C37" s="340"/>
      <c r="D37" s="306"/>
      <c r="E37" s="308"/>
      <c r="F37" s="308"/>
      <c r="G37" s="45" t="s">
        <v>11</v>
      </c>
      <c r="H37" s="98">
        <f>+L37+R37++X37+Y37+AE37</f>
        <v>165730182</v>
      </c>
      <c r="I37" s="86"/>
      <c r="J37" s="86"/>
      <c r="K37" s="86"/>
      <c r="L37" s="148"/>
      <c r="M37" s="149"/>
      <c r="N37" s="130">
        <v>97852816</v>
      </c>
      <c r="O37" s="130">
        <v>97852816</v>
      </c>
      <c r="P37" s="130">
        <v>97852816</v>
      </c>
      <c r="Q37" s="130">
        <v>97852816</v>
      </c>
      <c r="R37" s="131">
        <f>+Q37</f>
        <v>97852816</v>
      </c>
      <c r="S37" s="113">
        <v>25113733</v>
      </c>
      <c r="T37" s="113">
        <v>25113733</v>
      </c>
      <c r="U37" s="113">
        <v>22986466</v>
      </c>
      <c r="V37" s="113">
        <v>22986466</v>
      </c>
      <c r="W37" s="113">
        <v>22986466</v>
      </c>
      <c r="X37" s="113">
        <v>22986466</v>
      </c>
      <c r="Y37" s="114">
        <v>44890900</v>
      </c>
      <c r="Z37" s="114">
        <v>44890900</v>
      </c>
      <c r="AA37" s="114">
        <v>44890900</v>
      </c>
      <c r="AB37" s="114">
        <v>44890900</v>
      </c>
      <c r="AC37" s="114">
        <v>44890900</v>
      </c>
      <c r="AD37" s="206">
        <v>44890900</v>
      </c>
      <c r="AE37" s="114"/>
      <c r="AF37" s="80"/>
      <c r="AG37" s="81"/>
      <c r="AH37" s="81"/>
      <c r="AI37" s="81"/>
      <c r="AJ37" s="111"/>
      <c r="AK37" s="205">
        <v>44890900</v>
      </c>
      <c r="AL37" s="206">
        <v>44890900</v>
      </c>
      <c r="AM37" s="206">
        <v>44890900</v>
      </c>
      <c r="AN37" s="206">
        <v>44890900</v>
      </c>
      <c r="AO37" s="110">
        <f>+AN37/AC37</f>
        <v>1</v>
      </c>
      <c r="AP37" s="78"/>
      <c r="AQ37" s="276"/>
      <c r="AR37" s="279"/>
      <c r="AS37" s="279"/>
      <c r="AT37" s="282"/>
      <c r="AU37" s="285"/>
    </row>
    <row r="38" spans="1:47" s="5" customFormat="1" ht="72" customHeight="1" x14ac:dyDescent="0.25">
      <c r="A38" s="334"/>
      <c r="B38" s="343"/>
      <c r="C38" s="340"/>
      <c r="D38" s="306"/>
      <c r="E38" s="308"/>
      <c r="F38" s="308"/>
      <c r="G38" s="42" t="s">
        <v>12</v>
      </c>
      <c r="H38" s="98">
        <f>+L38++R38+X38+Y38+AE38</f>
        <v>14</v>
      </c>
      <c r="I38" s="24">
        <f t="shared" ref="I38:L39" si="40">+I34+I36</f>
        <v>1</v>
      </c>
      <c r="J38" s="24">
        <f t="shared" si="40"/>
        <v>1</v>
      </c>
      <c r="K38" s="24">
        <f t="shared" si="40"/>
        <v>1</v>
      </c>
      <c r="L38" s="132">
        <f t="shared" si="40"/>
        <v>1</v>
      </c>
      <c r="M38" s="118">
        <f>+M34+M36</f>
        <v>4</v>
      </c>
      <c r="N38" s="133">
        <f t="shared" ref="N38:Y39" si="41">+N34+N36</f>
        <v>4</v>
      </c>
      <c r="O38" s="133">
        <f t="shared" si="41"/>
        <v>4</v>
      </c>
      <c r="P38" s="133">
        <f t="shared" si="41"/>
        <v>4</v>
      </c>
      <c r="Q38" s="133">
        <f t="shared" si="41"/>
        <v>4</v>
      </c>
      <c r="R38" s="134">
        <f t="shared" si="41"/>
        <v>4</v>
      </c>
      <c r="S38" s="135">
        <f t="shared" si="41"/>
        <v>4</v>
      </c>
      <c r="T38" s="135">
        <f t="shared" si="41"/>
        <v>4</v>
      </c>
      <c r="U38" s="135">
        <f t="shared" si="41"/>
        <v>4</v>
      </c>
      <c r="V38" s="135">
        <f t="shared" si="41"/>
        <v>4</v>
      </c>
      <c r="W38" s="135">
        <f t="shared" si="41"/>
        <v>4</v>
      </c>
      <c r="X38" s="135">
        <f t="shared" si="41"/>
        <v>4</v>
      </c>
      <c r="Y38" s="118">
        <f t="shared" si="41"/>
        <v>4</v>
      </c>
      <c r="Z38" s="118">
        <f t="shared" ref="Z38:AA38" si="42">+Z34+Z36</f>
        <v>4</v>
      </c>
      <c r="AA38" s="118">
        <f t="shared" si="42"/>
        <v>4</v>
      </c>
      <c r="AB38" s="118">
        <f t="shared" ref="AB38:AC38" si="43">+AB34+AB36</f>
        <v>4</v>
      </c>
      <c r="AC38" s="118">
        <f t="shared" si="43"/>
        <v>4</v>
      </c>
      <c r="AD38" s="134">
        <v>4</v>
      </c>
      <c r="AE38" s="118">
        <f t="shared" ref="AE38:AE39" si="44">+AE34+AE36</f>
        <v>1</v>
      </c>
      <c r="AF38" s="83"/>
      <c r="AG38" s="24"/>
      <c r="AH38" s="24"/>
      <c r="AI38" s="24"/>
      <c r="AJ38" s="119"/>
      <c r="AK38" s="138">
        <f t="shared" ref="AK38:AM39" si="45">+AK34+AK36</f>
        <v>1</v>
      </c>
      <c r="AL38" s="134">
        <f t="shared" si="45"/>
        <v>2</v>
      </c>
      <c r="AM38" s="134">
        <f t="shared" si="45"/>
        <v>3</v>
      </c>
      <c r="AN38" s="134">
        <v>4</v>
      </c>
      <c r="AO38" s="110">
        <f>+AN38/AC38</f>
        <v>1</v>
      </c>
      <c r="AP38" s="106">
        <f>(R38+L38+X38+AN38)/H38</f>
        <v>0.9285714285714286</v>
      </c>
      <c r="AQ38" s="276"/>
      <c r="AR38" s="279"/>
      <c r="AS38" s="279"/>
      <c r="AT38" s="282"/>
      <c r="AU38" s="285"/>
    </row>
    <row r="39" spans="1:47" s="5" customFormat="1" ht="72" customHeight="1" thickBot="1" x14ac:dyDescent="0.3">
      <c r="A39" s="334"/>
      <c r="B39" s="344"/>
      <c r="C39" s="349"/>
      <c r="D39" s="306"/>
      <c r="E39" s="309"/>
      <c r="F39" s="309"/>
      <c r="G39" s="46" t="s">
        <v>13</v>
      </c>
      <c r="H39" s="154">
        <f>+L39+R39++X39+Y39+AE39</f>
        <v>2388962902</v>
      </c>
      <c r="I39" s="77">
        <f>+I35+I37</f>
        <v>259000000</v>
      </c>
      <c r="J39" s="77">
        <f>+J35+J37</f>
        <v>259000000</v>
      </c>
      <c r="K39" s="77">
        <f>+K35+K37</f>
        <v>266794422</v>
      </c>
      <c r="L39" s="139">
        <f t="shared" si="40"/>
        <v>262322021</v>
      </c>
      <c r="M39" s="122">
        <f>+M35+M37</f>
        <v>348853000</v>
      </c>
      <c r="N39" s="82">
        <f>+N35+N37</f>
        <v>446705816</v>
      </c>
      <c r="O39" s="82">
        <f>+O35+O37</f>
        <v>462953716</v>
      </c>
      <c r="P39" s="82">
        <f>+P35+P37</f>
        <v>462953716</v>
      </c>
      <c r="Q39" s="82">
        <f>+Q35+Q37</f>
        <v>476269815</v>
      </c>
      <c r="R39" s="140">
        <f t="shared" si="41"/>
        <v>476269815</v>
      </c>
      <c r="S39" s="141">
        <f t="shared" si="41"/>
        <v>462772733</v>
      </c>
      <c r="T39" s="141">
        <f t="shared" si="41"/>
        <v>462772733</v>
      </c>
      <c r="U39" s="141">
        <f t="shared" si="41"/>
        <v>460645466</v>
      </c>
      <c r="V39" s="141">
        <f t="shared" si="41"/>
        <v>482731666</v>
      </c>
      <c r="W39" s="141">
        <f t="shared" si="41"/>
        <v>537606666</v>
      </c>
      <c r="X39" s="141">
        <f t="shared" si="41"/>
        <v>528206166</v>
      </c>
      <c r="Y39" s="122">
        <f t="shared" si="41"/>
        <v>584266900</v>
      </c>
      <c r="Z39" s="122">
        <f t="shared" ref="Z39:AA39" si="46">+Z35+Z37</f>
        <v>584266900</v>
      </c>
      <c r="AA39" s="122">
        <f t="shared" si="46"/>
        <v>584266900</v>
      </c>
      <c r="AB39" s="122">
        <f t="shared" ref="AB39:AD39" si="47">+AB35+AB37</f>
        <v>592713900</v>
      </c>
      <c r="AC39" s="122">
        <f t="shared" si="47"/>
        <v>602941400</v>
      </c>
      <c r="AD39" s="140">
        <f t="shared" si="47"/>
        <v>602941400</v>
      </c>
      <c r="AE39" s="122">
        <f t="shared" si="44"/>
        <v>537898000</v>
      </c>
      <c r="AF39" s="74"/>
      <c r="AG39" s="85"/>
      <c r="AH39" s="85"/>
      <c r="AI39" s="85"/>
      <c r="AJ39" s="123"/>
      <c r="AK39" s="143">
        <f t="shared" si="45"/>
        <v>460104900</v>
      </c>
      <c r="AL39" s="140">
        <f t="shared" si="45"/>
        <v>539197900</v>
      </c>
      <c r="AM39" s="140">
        <f t="shared" si="45"/>
        <v>548635900</v>
      </c>
      <c r="AN39" s="140">
        <f t="shared" ref="AN39" si="48">+AN35+AN37</f>
        <v>602941400</v>
      </c>
      <c r="AO39" s="124">
        <f>+AN39/AC39</f>
        <v>1</v>
      </c>
      <c r="AP39" s="89">
        <f>(R39+L39+X39+AN39)/H39</f>
        <v>0.78265736166714239</v>
      </c>
      <c r="AQ39" s="277"/>
      <c r="AR39" s="280"/>
      <c r="AS39" s="280"/>
      <c r="AT39" s="283"/>
      <c r="AU39" s="286"/>
    </row>
    <row r="40" spans="1:47" s="5" customFormat="1" ht="63.75" customHeight="1" x14ac:dyDescent="0.25">
      <c r="A40" s="334"/>
      <c r="B40" s="342">
        <v>6</v>
      </c>
      <c r="C40" s="348" t="s">
        <v>156</v>
      </c>
      <c r="D40" s="305" t="s">
        <v>137</v>
      </c>
      <c r="E40" s="307">
        <f>+GESTIÓN!$D$14</f>
        <v>433</v>
      </c>
      <c r="F40" s="307" t="s">
        <v>151</v>
      </c>
      <c r="G40" s="43" t="s">
        <v>8</v>
      </c>
      <c r="H40" s="98">
        <f>+L40++R40+X40+Y40+AE40</f>
        <v>24</v>
      </c>
      <c r="I40" s="126">
        <v>3</v>
      </c>
      <c r="J40" s="126">
        <v>3</v>
      </c>
      <c r="K40" s="126">
        <v>3</v>
      </c>
      <c r="L40" s="127">
        <v>3</v>
      </c>
      <c r="M40" s="102">
        <v>6</v>
      </c>
      <c r="N40" s="126">
        <v>6</v>
      </c>
      <c r="O40" s="126">
        <v>7</v>
      </c>
      <c r="P40" s="126">
        <v>7</v>
      </c>
      <c r="Q40" s="126">
        <v>7</v>
      </c>
      <c r="R40" s="127">
        <v>7</v>
      </c>
      <c r="S40" s="128">
        <v>6</v>
      </c>
      <c r="T40" s="128">
        <v>6</v>
      </c>
      <c r="U40" s="128">
        <v>6</v>
      </c>
      <c r="V40" s="127">
        <v>6</v>
      </c>
      <c r="W40" s="127">
        <v>6</v>
      </c>
      <c r="X40" s="127">
        <v>6</v>
      </c>
      <c r="Y40" s="102">
        <v>6</v>
      </c>
      <c r="Z40" s="102">
        <v>6</v>
      </c>
      <c r="AA40" s="102">
        <v>6</v>
      </c>
      <c r="AB40" s="102">
        <v>6</v>
      </c>
      <c r="AC40" s="102">
        <v>6</v>
      </c>
      <c r="AD40" s="202">
        <v>6</v>
      </c>
      <c r="AE40" s="102">
        <v>2</v>
      </c>
      <c r="AF40" s="199"/>
      <c r="AG40" s="200"/>
      <c r="AH40" s="200"/>
      <c r="AI40" s="200"/>
      <c r="AJ40" s="129"/>
      <c r="AK40" s="201">
        <v>1</v>
      </c>
      <c r="AL40" s="202">
        <v>4</v>
      </c>
      <c r="AM40" s="202">
        <v>5</v>
      </c>
      <c r="AN40" s="202">
        <v>6</v>
      </c>
      <c r="AO40" s="105">
        <f>+AN40/AC40</f>
        <v>1</v>
      </c>
      <c r="AP40" s="106">
        <f>(R40+L40+X40+AN40)/H40</f>
        <v>0.91666666666666663</v>
      </c>
      <c r="AQ40" s="291" t="s">
        <v>213</v>
      </c>
      <c r="AR40" s="278" t="s">
        <v>190</v>
      </c>
      <c r="AS40" s="278" t="s">
        <v>191</v>
      </c>
      <c r="AT40" s="291" t="s">
        <v>218</v>
      </c>
      <c r="AU40" s="291" t="s">
        <v>192</v>
      </c>
    </row>
    <row r="41" spans="1:47" s="5" customFormat="1" ht="66.75" customHeight="1" x14ac:dyDescent="0.25">
      <c r="A41" s="334"/>
      <c r="B41" s="343"/>
      <c r="C41" s="340"/>
      <c r="D41" s="306"/>
      <c r="E41" s="308"/>
      <c r="F41" s="308"/>
      <c r="G41" s="45" t="s">
        <v>9</v>
      </c>
      <c r="H41" s="98">
        <f>+L41+R41++X41+AC41+AE41</f>
        <v>651780614</v>
      </c>
      <c r="I41" s="77">
        <v>170999895</v>
      </c>
      <c r="J41" s="77">
        <v>170999895</v>
      </c>
      <c r="K41" s="77">
        <v>126996034</v>
      </c>
      <c r="L41" s="203">
        <v>83301867</v>
      </c>
      <c r="M41" s="107">
        <v>168348000</v>
      </c>
      <c r="N41" s="82">
        <v>168348000</v>
      </c>
      <c r="O41" s="82">
        <v>152100100</v>
      </c>
      <c r="P41" s="82">
        <v>152100100</v>
      </c>
      <c r="Q41" s="82">
        <v>126473767</v>
      </c>
      <c r="R41" s="204">
        <v>125356519</v>
      </c>
      <c r="S41" s="113">
        <v>156788000</v>
      </c>
      <c r="T41" s="113">
        <v>156788000</v>
      </c>
      <c r="U41" s="113">
        <v>156788000</v>
      </c>
      <c r="V41" s="113">
        <v>153275000</v>
      </c>
      <c r="W41" s="113">
        <v>164249500</v>
      </c>
      <c r="X41" s="113">
        <v>163232728</v>
      </c>
      <c r="Y41" s="107">
        <v>132868000</v>
      </c>
      <c r="Z41" s="107">
        <v>132868000</v>
      </c>
      <c r="AA41" s="107">
        <v>132868000</v>
      </c>
      <c r="AB41" s="107">
        <v>141908000</v>
      </c>
      <c r="AC41" s="107">
        <v>143537500</v>
      </c>
      <c r="AD41" s="206">
        <v>143537500</v>
      </c>
      <c r="AE41" s="107">
        <v>136352000</v>
      </c>
      <c r="AF41" s="82"/>
      <c r="AG41" s="108"/>
      <c r="AH41" s="108"/>
      <c r="AI41" s="108"/>
      <c r="AJ41" s="109"/>
      <c r="AK41" s="205">
        <v>95069000</v>
      </c>
      <c r="AL41" s="206">
        <v>132069000</v>
      </c>
      <c r="AM41" s="206">
        <v>132069000</v>
      </c>
      <c r="AN41" s="206">
        <v>143537500</v>
      </c>
      <c r="AO41" s="110">
        <f>+AN41/AC41</f>
        <v>1</v>
      </c>
      <c r="AP41" s="106">
        <f>(R41+L41+X41+AN41)/H41</f>
        <v>0.79080077395490012</v>
      </c>
      <c r="AQ41" s="292"/>
      <c r="AR41" s="279"/>
      <c r="AS41" s="279"/>
      <c r="AT41" s="292"/>
      <c r="AU41" s="292"/>
    </row>
    <row r="42" spans="1:47" s="5" customFormat="1" ht="53.25" customHeight="1" x14ac:dyDescent="0.25">
      <c r="A42" s="334"/>
      <c r="B42" s="343"/>
      <c r="C42" s="340"/>
      <c r="D42" s="306"/>
      <c r="E42" s="308"/>
      <c r="F42" s="308"/>
      <c r="G42" s="42" t="s">
        <v>10</v>
      </c>
      <c r="H42" s="147"/>
      <c r="I42" s="86"/>
      <c r="J42" s="86"/>
      <c r="K42" s="86"/>
      <c r="L42" s="148"/>
      <c r="M42" s="149"/>
      <c r="N42" s="152"/>
      <c r="O42" s="79"/>
      <c r="P42" s="79"/>
      <c r="Q42" s="79"/>
      <c r="R42" s="150"/>
      <c r="S42" s="153"/>
      <c r="T42" s="153"/>
      <c r="U42" s="153"/>
      <c r="V42" s="153"/>
      <c r="W42" s="153"/>
      <c r="X42" s="153"/>
      <c r="Y42" s="149"/>
      <c r="Z42" s="149"/>
      <c r="AA42" s="149"/>
      <c r="AB42" s="149"/>
      <c r="AC42" s="149"/>
      <c r="AD42" s="149"/>
      <c r="AE42" s="149"/>
      <c r="AF42" s="149"/>
      <c r="AG42" s="149"/>
      <c r="AH42" s="149"/>
      <c r="AI42" s="149"/>
      <c r="AJ42" s="149"/>
      <c r="AK42" s="149"/>
      <c r="AL42" s="149"/>
      <c r="AM42" s="149"/>
      <c r="AN42" s="149"/>
      <c r="AO42" s="151"/>
      <c r="AP42" s="79"/>
      <c r="AQ42" s="292"/>
      <c r="AR42" s="279"/>
      <c r="AS42" s="279"/>
      <c r="AT42" s="292"/>
      <c r="AU42" s="292"/>
    </row>
    <row r="43" spans="1:47" s="5" customFormat="1" ht="62.25" customHeight="1" x14ac:dyDescent="0.25">
      <c r="A43" s="334"/>
      <c r="B43" s="343"/>
      <c r="C43" s="340"/>
      <c r="D43" s="306"/>
      <c r="E43" s="308"/>
      <c r="F43" s="308"/>
      <c r="G43" s="45" t="s">
        <v>11</v>
      </c>
      <c r="H43" s="98">
        <f>+L43+R43++X43+Y43+AE43</f>
        <v>80757593</v>
      </c>
      <c r="I43" s="86"/>
      <c r="J43" s="86"/>
      <c r="K43" s="86"/>
      <c r="L43" s="148"/>
      <c r="M43" s="149"/>
      <c r="N43" s="130">
        <v>29455450</v>
      </c>
      <c r="O43" s="130">
        <v>29455450</v>
      </c>
      <c r="P43" s="130">
        <v>27737160</v>
      </c>
      <c r="Q43" s="130">
        <v>27737160</v>
      </c>
      <c r="R43" s="131">
        <f>+Q43</f>
        <v>27737160</v>
      </c>
      <c r="S43" s="113">
        <v>14781100</v>
      </c>
      <c r="T43" s="113">
        <v>14781100</v>
      </c>
      <c r="U43" s="113">
        <v>14781100</v>
      </c>
      <c r="V43" s="113">
        <v>14781100</v>
      </c>
      <c r="W43" s="113">
        <v>11209700</v>
      </c>
      <c r="X43" s="113">
        <v>11209700</v>
      </c>
      <c r="Y43" s="114">
        <v>41810733</v>
      </c>
      <c r="Z43" s="114">
        <v>41810733</v>
      </c>
      <c r="AA43" s="114">
        <v>41810733</v>
      </c>
      <c r="AB43" s="114">
        <v>41810240</v>
      </c>
      <c r="AC43" s="114">
        <v>41810240</v>
      </c>
      <c r="AD43" s="206">
        <v>41810240</v>
      </c>
      <c r="AE43" s="114"/>
      <c r="AF43" s="80"/>
      <c r="AG43" s="81"/>
      <c r="AH43" s="81"/>
      <c r="AI43" s="81"/>
      <c r="AJ43" s="111"/>
      <c r="AK43" s="205">
        <v>41810240</v>
      </c>
      <c r="AL43" s="206">
        <v>41810240</v>
      </c>
      <c r="AM43" s="206">
        <v>41810240</v>
      </c>
      <c r="AN43" s="206">
        <v>41810240</v>
      </c>
      <c r="AO43" s="110">
        <f t="shared" ref="AO43:AO48" si="49">+AN43/AC43</f>
        <v>1</v>
      </c>
      <c r="AP43" s="78"/>
      <c r="AQ43" s="292"/>
      <c r="AR43" s="279"/>
      <c r="AS43" s="279"/>
      <c r="AT43" s="292"/>
      <c r="AU43" s="292"/>
    </row>
    <row r="44" spans="1:47" s="5" customFormat="1" ht="54.75" customHeight="1" x14ac:dyDescent="0.25">
      <c r="A44" s="334"/>
      <c r="B44" s="343"/>
      <c r="C44" s="340"/>
      <c r="D44" s="306"/>
      <c r="E44" s="308"/>
      <c r="F44" s="308"/>
      <c r="G44" s="42" t="s">
        <v>12</v>
      </c>
      <c r="H44" s="98">
        <f>+L44++R44+X44+Y44+AE44</f>
        <v>24</v>
      </c>
      <c r="I44" s="24">
        <f t="shared" ref="I44:L45" si="50">+I40+I42</f>
        <v>3</v>
      </c>
      <c r="J44" s="24">
        <f t="shared" si="50"/>
        <v>3</v>
      </c>
      <c r="K44" s="24">
        <f t="shared" si="50"/>
        <v>3</v>
      </c>
      <c r="L44" s="132">
        <f t="shared" si="50"/>
        <v>3</v>
      </c>
      <c r="M44" s="118">
        <f>+M40+M42</f>
        <v>6</v>
      </c>
      <c r="N44" s="133">
        <f t="shared" ref="N44:Y45" si="51">+N40+N42</f>
        <v>6</v>
      </c>
      <c r="O44" s="133">
        <f t="shared" si="51"/>
        <v>7</v>
      </c>
      <c r="P44" s="133">
        <f t="shared" si="51"/>
        <v>7</v>
      </c>
      <c r="Q44" s="133">
        <f t="shared" si="51"/>
        <v>7</v>
      </c>
      <c r="R44" s="134">
        <f t="shared" si="51"/>
        <v>7</v>
      </c>
      <c r="S44" s="135">
        <f t="shared" si="51"/>
        <v>6</v>
      </c>
      <c r="T44" s="135">
        <f t="shared" si="51"/>
        <v>6</v>
      </c>
      <c r="U44" s="135">
        <f t="shared" si="51"/>
        <v>6</v>
      </c>
      <c r="V44" s="135">
        <f t="shared" si="51"/>
        <v>6</v>
      </c>
      <c r="W44" s="135">
        <f t="shared" si="51"/>
        <v>6</v>
      </c>
      <c r="X44" s="135">
        <f t="shared" si="51"/>
        <v>6</v>
      </c>
      <c r="Y44" s="118">
        <f t="shared" si="51"/>
        <v>6</v>
      </c>
      <c r="Z44" s="118">
        <f t="shared" ref="Z44:AA44" si="52">+Z40+Z42</f>
        <v>6</v>
      </c>
      <c r="AA44" s="118">
        <f t="shared" si="52"/>
        <v>6</v>
      </c>
      <c r="AB44" s="118">
        <f t="shared" ref="AB44:AD45" si="53">+AB40+AB42</f>
        <v>6</v>
      </c>
      <c r="AC44" s="118">
        <f t="shared" si="53"/>
        <v>6</v>
      </c>
      <c r="AD44" s="145">
        <f t="shared" si="53"/>
        <v>6</v>
      </c>
      <c r="AE44" s="118">
        <f t="shared" ref="AE44:AE45" si="54">+AE40+AE42</f>
        <v>2</v>
      </c>
      <c r="AF44" s="134"/>
      <c r="AG44" s="133"/>
      <c r="AH44" s="133"/>
      <c r="AI44" s="133"/>
      <c r="AJ44" s="136"/>
      <c r="AK44" s="138">
        <f t="shared" ref="AK44:AM45" si="55">+AK40+AK42</f>
        <v>1</v>
      </c>
      <c r="AL44" s="134">
        <f t="shared" si="55"/>
        <v>4</v>
      </c>
      <c r="AM44" s="145">
        <f t="shared" si="55"/>
        <v>5</v>
      </c>
      <c r="AN44" s="145">
        <f t="shared" ref="AN44" si="56">+AN40+AN42</f>
        <v>6</v>
      </c>
      <c r="AO44" s="110">
        <f t="shared" si="49"/>
        <v>1</v>
      </c>
      <c r="AP44" s="106">
        <f>(R44+L44+X44+AN44)/H44</f>
        <v>0.91666666666666663</v>
      </c>
      <c r="AQ44" s="292"/>
      <c r="AR44" s="279"/>
      <c r="AS44" s="279"/>
      <c r="AT44" s="292"/>
      <c r="AU44" s="292"/>
    </row>
    <row r="45" spans="1:47" s="5" customFormat="1" ht="63.75" customHeight="1" thickBot="1" x14ac:dyDescent="0.3">
      <c r="A45" s="334"/>
      <c r="B45" s="344"/>
      <c r="C45" s="349"/>
      <c r="D45" s="358"/>
      <c r="E45" s="309"/>
      <c r="F45" s="309"/>
      <c r="G45" s="47" t="s">
        <v>13</v>
      </c>
      <c r="H45" s="154">
        <f>+L45+R45++X45+Y45+AE45</f>
        <v>721868707</v>
      </c>
      <c r="I45" s="84">
        <f>+I41+I43</f>
        <v>170999895</v>
      </c>
      <c r="J45" s="84">
        <f>+J41+J43</f>
        <v>170999895</v>
      </c>
      <c r="K45" s="84">
        <f>+K41+K43</f>
        <v>126996034</v>
      </c>
      <c r="L45" s="139">
        <f t="shared" si="50"/>
        <v>83301867</v>
      </c>
      <c r="M45" s="122">
        <f>+M41+M43</f>
        <v>168348000</v>
      </c>
      <c r="N45" s="122">
        <f>+N41+N43</f>
        <v>197803450</v>
      </c>
      <c r="O45" s="122">
        <f>+O41+O43</f>
        <v>181555550</v>
      </c>
      <c r="P45" s="122">
        <f>+P41+P43</f>
        <v>179837260</v>
      </c>
      <c r="Q45" s="122">
        <f>+Q41+Q43</f>
        <v>154210927</v>
      </c>
      <c r="R45" s="140">
        <f t="shared" si="51"/>
        <v>153093679</v>
      </c>
      <c r="S45" s="141">
        <f t="shared" si="51"/>
        <v>171569100</v>
      </c>
      <c r="T45" s="141">
        <f t="shared" si="51"/>
        <v>171569100</v>
      </c>
      <c r="U45" s="141">
        <f t="shared" si="51"/>
        <v>171569100</v>
      </c>
      <c r="V45" s="141">
        <f t="shared" si="51"/>
        <v>168056100</v>
      </c>
      <c r="W45" s="141">
        <f t="shared" si="51"/>
        <v>175459200</v>
      </c>
      <c r="X45" s="141">
        <f t="shared" si="51"/>
        <v>174442428</v>
      </c>
      <c r="Y45" s="122">
        <f t="shared" si="51"/>
        <v>174678733</v>
      </c>
      <c r="Z45" s="122">
        <f t="shared" ref="Z45:AA45" si="57">+Z41+Z43</f>
        <v>174678733</v>
      </c>
      <c r="AA45" s="122">
        <f t="shared" si="57"/>
        <v>174678733</v>
      </c>
      <c r="AB45" s="122">
        <f t="shared" ref="AB45:AC45" si="58">+AB41+AB43</f>
        <v>183718240</v>
      </c>
      <c r="AC45" s="122">
        <f t="shared" si="58"/>
        <v>185347740</v>
      </c>
      <c r="AD45" s="146">
        <f t="shared" si="53"/>
        <v>185347740</v>
      </c>
      <c r="AE45" s="122">
        <f t="shared" si="54"/>
        <v>136352000</v>
      </c>
      <c r="AF45" s="140"/>
      <c r="AG45" s="213"/>
      <c r="AH45" s="213"/>
      <c r="AI45" s="213"/>
      <c r="AJ45" s="142"/>
      <c r="AK45" s="143">
        <f t="shared" si="55"/>
        <v>136879240</v>
      </c>
      <c r="AL45" s="140">
        <f t="shared" si="55"/>
        <v>173879240</v>
      </c>
      <c r="AM45" s="146">
        <f t="shared" si="55"/>
        <v>173879240</v>
      </c>
      <c r="AN45" s="146">
        <f t="shared" ref="AN45" si="59">+AN41+AN43</f>
        <v>185347740</v>
      </c>
      <c r="AO45" s="124">
        <f t="shared" si="49"/>
        <v>1</v>
      </c>
      <c r="AP45" s="89">
        <f>(R45+L45+X45+AN45)/H45</f>
        <v>0.82589217155246486</v>
      </c>
      <c r="AQ45" s="293"/>
      <c r="AR45" s="294"/>
      <c r="AS45" s="294"/>
      <c r="AT45" s="293"/>
      <c r="AU45" s="293"/>
    </row>
    <row r="46" spans="1:47" ht="31.5" customHeight="1" x14ac:dyDescent="0.25">
      <c r="A46" s="352" t="s">
        <v>14</v>
      </c>
      <c r="B46" s="353"/>
      <c r="C46" s="353"/>
      <c r="D46" s="353"/>
      <c r="E46" s="353"/>
      <c r="F46" s="354"/>
      <c r="G46" s="41" t="s">
        <v>9</v>
      </c>
      <c r="H46" s="75">
        <f>H11+H17+H23+H29+H35+H41</f>
        <v>10502519995</v>
      </c>
      <c r="I46" s="75">
        <f>I11+I17+I23+I29+I35+I41</f>
        <v>1643433817</v>
      </c>
      <c r="J46" s="75">
        <f>J11+J17+J23+J29+J35+J41</f>
        <v>1643433817</v>
      </c>
      <c r="K46" s="75">
        <f t="shared" ref="K46:AE46" si="60">K11+K17+K23+K29+K35+K41</f>
        <v>1368650617</v>
      </c>
      <c r="L46" s="75">
        <f t="shared" si="60"/>
        <v>1198849249</v>
      </c>
      <c r="M46" s="75">
        <f t="shared" si="60"/>
        <v>1744585000</v>
      </c>
      <c r="N46" s="75">
        <f t="shared" si="60"/>
        <v>1744585000</v>
      </c>
      <c r="O46" s="75">
        <f t="shared" si="60"/>
        <v>1704184978</v>
      </c>
      <c r="P46" s="75">
        <f t="shared" si="60"/>
        <v>1704184978</v>
      </c>
      <c r="Q46" s="75">
        <f t="shared" si="60"/>
        <v>1660934978</v>
      </c>
      <c r="R46" s="75">
        <f t="shared" si="60"/>
        <v>1659773385</v>
      </c>
      <c r="S46" s="75">
        <f t="shared" si="60"/>
        <v>2300000000</v>
      </c>
      <c r="T46" s="75">
        <f t="shared" si="60"/>
        <v>2300000000</v>
      </c>
      <c r="U46" s="75">
        <f t="shared" si="60"/>
        <v>2300000000</v>
      </c>
      <c r="V46" s="88">
        <f t="shared" si="60"/>
        <v>2291350000</v>
      </c>
      <c r="W46" s="88">
        <f t="shared" si="60"/>
        <v>2291350000</v>
      </c>
      <c r="X46" s="75">
        <f t="shared" si="60"/>
        <v>2272358361</v>
      </c>
      <c r="Y46" s="75">
        <f t="shared" si="60"/>
        <v>3550000000</v>
      </c>
      <c r="Z46" s="75">
        <f t="shared" si="60"/>
        <v>3550000000</v>
      </c>
      <c r="AA46" s="75">
        <f t="shared" si="60"/>
        <v>3150000000</v>
      </c>
      <c r="AB46" s="75">
        <f t="shared" ref="AB46" si="61">AB11+AB17+AB23+AB29+AB35+AB41</f>
        <v>3150000000</v>
      </c>
      <c r="AC46" s="75">
        <f t="shared" si="60"/>
        <v>2750000000</v>
      </c>
      <c r="AD46" s="75">
        <f t="shared" si="60"/>
        <v>2742257667</v>
      </c>
      <c r="AE46" s="75">
        <f t="shared" si="60"/>
        <v>2621539000</v>
      </c>
      <c r="AF46" s="75">
        <f t="shared" ref="AF46:AJ46" si="62">AF11+AF29+AF35+AF41</f>
        <v>0</v>
      </c>
      <c r="AG46" s="75">
        <f t="shared" si="62"/>
        <v>0</v>
      </c>
      <c r="AH46" s="75">
        <f t="shared" si="62"/>
        <v>0</v>
      </c>
      <c r="AI46" s="75">
        <f t="shared" si="62"/>
        <v>0</v>
      </c>
      <c r="AJ46" s="75">
        <f t="shared" si="62"/>
        <v>0</v>
      </c>
      <c r="AK46" s="75">
        <f t="shared" ref="AK46:AL46" si="63">AK11+AK17+AK23+AK29+AK35+AK41</f>
        <v>1632800000</v>
      </c>
      <c r="AL46" s="75">
        <f t="shared" si="63"/>
        <v>2312671900</v>
      </c>
      <c r="AM46" s="75">
        <f t="shared" ref="AM46:AN46" si="64">AM11+AM17+AM23+AM29+AM35+AM41</f>
        <v>2422195100</v>
      </c>
      <c r="AN46" s="75">
        <f t="shared" si="64"/>
        <v>2742257667</v>
      </c>
      <c r="AO46" s="169">
        <f t="shared" si="49"/>
        <v>0.99718460618181815</v>
      </c>
      <c r="AP46" s="106">
        <f>(R46+L46+X46+AN46)/H46</f>
        <v>0.74965233731983005</v>
      </c>
    </row>
    <row r="47" spans="1:47" ht="28.5" customHeight="1" x14ac:dyDescent="0.25">
      <c r="A47" s="352"/>
      <c r="B47" s="353"/>
      <c r="C47" s="353"/>
      <c r="D47" s="353"/>
      <c r="E47" s="353"/>
      <c r="F47" s="354"/>
      <c r="G47" s="45" t="s">
        <v>11</v>
      </c>
      <c r="H47" s="133">
        <f>+H13+H19+H25+H31+H37+H43</f>
        <v>911025191</v>
      </c>
      <c r="I47" s="158">
        <f t="shared" ref="I47:AD47" si="65">+I13+I19+I25+I31+I37+I43</f>
        <v>0</v>
      </c>
      <c r="J47" s="158">
        <f t="shared" si="65"/>
        <v>0</v>
      </c>
      <c r="K47" s="158">
        <f t="shared" si="65"/>
        <v>0</v>
      </c>
      <c r="L47" s="158">
        <f t="shared" si="65"/>
        <v>0</v>
      </c>
      <c r="M47" s="158">
        <f t="shared" si="65"/>
        <v>0</v>
      </c>
      <c r="N47" s="133">
        <f t="shared" si="65"/>
        <v>406228423</v>
      </c>
      <c r="O47" s="133">
        <f t="shared" si="65"/>
        <v>406228423</v>
      </c>
      <c r="P47" s="133">
        <f t="shared" si="65"/>
        <v>404510129</v>
      </c>
      <c r="Q47" s="133">
        <f t="shared" si="65"/>
        <v>404510129</v>
      </c>
      <c r="R47" s="133">
        <f t="shared" si="65"/>
        <v>404510128</v>
      </c>
      <c r="S47" s="133">
        <f t="shared" si="65"/>
        <v>148104234</v>
      </c>
      <c r="T47" s="133">
        <f t="shared" si="65"/>
        <v>148104234</v>
      </c>
      <c r="U47" s="133">
        <f t="shared" si="65"/>
        <v>145832899</v>
      </c>
      <c r="V47" s="155">
        <f t="shared" si="65"/>
        <v>145832899</v>
      </c>
      <c r="W47" s="155">
        <f t="shared" si="65"/>
        <v>142261499</v>
      </c>
      <c r="X47" s="133">
        <f t="shared" si="65"/>
        <v>142261499</v>
      </c>
      <c r="Y47" s="75">
        <f t="shared" si="65"/>
        <v>364253564</v>
      </c>
      <c r="Z47" s="75">
        <f t="shared" si="65"/>
        <v>364253564</v>
      </c>
      <c r="AA47" s="75">
        <f t="shared" si="65"/>
        <v>364253564</v>
      </c>
      <c r="AB47" s="75">
        <f t="shared" ref="AB47" si="66">+AB13+AB19+AB25+AB31+AB37+AB43</f>
        <v>359657271</v>
      </c>
      <c r="AC47" s="75">
        <f t="shared" si="65"/>
        <v>359657271</v>
      </c>
      <c r="AD47" s="75">
        <f t="shared" si="65"/>
        <v>359657271</v>
      </c>
      <c r="AE47" s="75">
        <f>+AE13+AE19+AE25+AE31+AE37+AE43</f>
        <v>0</v>
      </c>
      <c r="AF47" s="75">
        <f t="shared" ref="AF47:AJ47" si="67">+AF13+AF31+AF43</f>
        <v>0</v>
      </c>
      <c r="AG47" s="75">
        <f t="shared" si="67"/>
        <v>0</v>
      </c>
      <c r="AH47" s="75">
        <f t="shared" si="67"/>
        <v>0</v>
      </c>
      <c r="AI47" s="75">
        <f t="shared" si="67"/>
        <v>0</v>
      </c>
      <c r="AJ47" s="75">
        <f t="shared" si="67"/>
        <v>0</v>
      </c>
      <c r="AK47" s="75">
        <f t="shared" ref="AK47:AL47" si="68">+AK13+AK19+AK25+AK31+AK37+AK43</f>
        <v>315275603</v>
      </c>
      <c r="AL47" s="75">
        <f t="shared" si="68"/>
        <v>359657271</v>
      </c>
      <c r="AM47" s="75">
        <f t="shared" ref="AM47:AN47" si="69">+AM13+AM19+AM25+AM31+AM37+AM43</f>
        <v>359657271</v>
      </c>
      <c r="AN47" s="75">
        <f t="shared" si="69"/>
        <v>359657271</v>
      </c>
      <c r="AO47" s="169">
        <f t="shared" si="49"/>
        <v>1</v>
      </c>
      <c r="AP47" s="170"/>
    </row>
    <row r="48" spans="1:47" ht="35.25" customHeight="1" thickBot="1" x14ac:dyDescent="0.3">
      <c r="A48" s="355"/>
      <c r="B48" s="356"/>
      <c r="C48" s="356"/>
      <c r="D48" s="356"/>
      <c r="E48" s="356"/>
      <c r="F48" s="357"/>
      <c r="G48" s="44" t="s">
        <v>14</v>
      </c>
      <c r="H48" s="156">
        <f t="shared" ref="H48" si="70">H46+H47</f>
        <v>11413545186</v>
      </c>
      <c r="I48" s="156">
        <f t="shared" ref="I48:AE48" si="71">I46+I47</f>
        <v>1643433817</v>
      </c>
      <c r="J48" s="156">
        <f t="shared" si="71"/>
        <v>1643433817</v>
      </c>
      <c r="K48" s="156">
        <f t="shared" si="71"/>
        <v>1368650617</v>
      </c>
      <c r="L48" s="156">
        <f t="shared" si="71"/>
        <v>1198849249</v>
      </c>
      <c r="M48" s="156">
        <f t="shared" si="71"/>
        <v>1744585000</v>
      </c>
      <c r="N48" s="156">
        <f t="shared" si="71"/>
        <v>2150813423</v>
      </c>
      <c r="O48" s="156">
        <f t="shared" si="71"/>
        <v>2110413401</v>
      </c>
      <c r="P48" s="156">
        <f t="shared" si="71"/>
        <v>2108695107</v>
      </c>
      <c r="Q48" s="156">
        <f t="shared" si="71"/>
        <v>2065445107</v>
      </c>
      <c r="R48" s="156">
        <f t="shared" si="71"/>
        <v>2064283513</v>
      </c>
      <c r="S48" s="156">
        <f t="shared" si="71"/>
        <v>2448104234</v>
      </c>
      <c r="T48" s="156">
        <f t="shared" si="71"/>
        <v>2448104234</v>
      </c>
      <c r="U48" s="156">
        <f t="shared" si="71"/>
        <v>2445832899</v>
      </c>
      <c r="V48" s="157">
        <f t="shared" si="71"/>
        <v>2437182899</v>
      </c>
      <c r="W48" s="157">
        <f t="shared" si="71"/>
        <v>2433611499</v>
      </c>
      <c r="X48" s="156">
        <f t="shared" si="71"/>
        <v>2414619860</v>
      </c>
      <c r="Y48" s="178">
        <f t="shared" si="71"/>
        <v>3914253564</v>
      </c>
      <c r="Z48" s="156">
        <f t="shared" si="71"/>
        <v>3914253564</v>
      </c>
      <c r="AA48" s="156">
        <f t="shared" si="71"/>
        <v>3514253564</v>
      </c>
      <c r="AB48" s="156">
        <f t="shared" ref="AB48" si="72">AB46+AB47</f>
        <v>3509657271</v>
      </c>
      <c r="AC48" s="156">
        <f t="shared" si="71"/>
        <v>3109657271</v>
      </c>
      <c r="AD48" s="171">
        <f t="shared" ref="AD48" si="73">+AD46+AD47</f>
        <v>3101914938</v>
      </c>
      <c r="AE48" s="156">
        <f t="shared" si="71"/>
        <v>2621539000</v>
      </c>
      <c r="AF48" s="25">
        <f t="shared" ref="AF48:AK48" si="74">+AF46+AF47</f>
        <v>0</v>
      </c>
      <c r="AG48" s="25">
        <f t="shared" si="74"/>
        <v>0</v>
      </c>
      <c r="AH48" s="25">
        <f t="shared" si="74"/>
        <v>0</v>
      </c>
      <c r="AI48" s="25">
        <f t="shared" si="74"/>
        <v>0</v>
      </c>
      <c r="AJ48" s="25">
        <f t="shared" si="74"/>
        <v>0</v>
      </c>
      <c r="AK48" s="171">
        <f t="shared" si="74"/>
        <v>1948075603</v>
      </c>
      <c r="AL48" s="171">
        <f t="shared" ref="AL48:AM48" si="75">+AL46+AL47</f>
        <v>2672329171</v>
      </c>
      <c r="AM48" s="171">
        <f t="shared" si="75"/>
        <v>2781852371</v>
      </c>
      <c r="AN48" s="171">
        <f t="shared" ref="AN48" si="76">+AN46+AN47</f>
        <v>3101914938</v>
      </c>
      <c r="AO48" s="169">
        <f t="shared" si="49"/>
        <v>0.99751022948020562</v>
      </c>
      <c r="AP48" s="170"/>
    </row>
    <row r="50" spans="7:38" x14ac:dyDescent="0.25">
      <c r="AL50" s="179"/>
    </row>
    <row r="51" spans="7:38" x14ac:dyDescent="0.25">
      <c r="G51" s="61" t="s">
        <v>125</v>
      </c>
      <c r="H51" s="1"/>
      <c r="I51" s="1"/>
      <c r="J51" s="1"/>
      <c r="K51" s="1"/>
      <c r="L51" s="1"/>
      <c r="M51" s="1"/>
    </row>
    <row r="52" spans="7:38" ht="15.75" customHeight="1" x14ac:dyDescent="0.25">
      <c r="G52" s="63" t="s">
        <v>126</v>
      </c>
      <c r="H52" s="325" t="s">
        <v>127</v>
      </c>
      <c r="I52" s="325"/>
      <c r="J52" s="325"/>
      <c r="K52" s="325"/>
      <c r="L52" s="327" t="s">
        <v>128</v>
      </c>
      <c r="M52" s="327"/>
      <c r="N52" s="327"/>
      <c r="AB52" s="181"/>
    </row>
    <row r="53" spans="7:38" x14ac:dyDescent="0.25">
      <c r="G53" s="62">
        <v>11</v>
      </c>
      <c r="H53" s="326" t="s">
        <v>129</v>
      </c>
      <c r="I53" s="326"/>
      <c r="J53" s="326"/>
      <c r="K53" s="326"/>
      <c r="L53" s="328" t="s">
        <v>131</v>
      </c>
      <c r="M53" s="328"/>
      <c r="N53" s="328"/>
    </row>
  </sheetData>
  <mergeCells count="98">
    <mergeCell ref="A22:A27"/>
    <mergeCell ref="B16:B21"/>
    <mergeCell ref="C16:C21"/>
    <mergeCell ref="D16:D21"/>
    <mergeCell ref="A46:F48"/>
    <mergeCell ref="D34:D39"/>
    <mergeCell ref="B34:B39"/>
    <mergeCell ref="C34:C39"/>
    <mergeCell ref="A28:A45"/>
    <mergeCell ref="E28:E33"/>
    <mergeCell ref="F28:F33"/>
    <mergeCell ref="E34:E39"/>
    <mergeCell ref="F34:F39"/>
    <mergeCell ref="B40:B45"/>
    <mergeCell ref="C40:C45"/>
    <mergeCell ref="D40:D45"/>
    <mergeCell ref="E40:E45"/>
    <mergeCell ref="F40:F45"/>
    <mergeCell ref="E10:E15"/>
    <mergeCell ref="F10:F15"/>
    <mergeCell ref="A7:A9"/>
    <mergeCell ref="A10:A21"/>
    <mergeCell ref="B10:B15"/>
    <mergeCell ref="C10:C15"/>
    <mergeCell ref="D10:D15"/>
    <mergeCell ref="B28:B33"/>
    <mergeCell ref="C28:C33"/>
    <mergeCell ref="D28:D33"/>
    <mergeCell ref="E16:E21"/>
    <mergeCell ref="F16:F21"/>
    <mergeCell ref="B22:B27"/>
    <mergeCell ref="C22:C27"/>
    <mergeCell ref="H52:K52"/>
    <mergeCell ref="H53:K53"/>
    <mergeCell ref="L52:N52"/>
    <mergeCell ref="L53:N53"/>
    <mergeCell ref="AO7:AO9"/>
    <mergeCell ref="H7:H9"/>
    <mergeCell ref="AE8:AJ8"/>
    <mergeCell ref="J7:AJ7"/>
    <mergeCell ref="I8:L8"/>
    <mergeCell ref="M8:R8"/>
    <mergeCell ref="S8:X8"/>
    <mergeCell ref="Y8:AD8"/>
    <mergeCell ref="AK8:AN8"/>
    <mergeCell ref="AK7:AN7"/>
    <mergeCell ref="A1:E3"/>
    <mergeCell ref="A4:P4"/>
    <mergeCell ref="A5:P5"/>
    <mergeCell ref="F3:AL3"/>
    <mergeCell ref="F1:AU1"/>
    <mergeCell ref="F2:AU2"/>
    <mergeCell ref="AM3:AU3"/>
    <mergeCell ref="Q4:AU4"/>
    <mergeCell ref="Q5:AU5"/>
    <mergeCell ref="D22:D27"/>
    <mergeCell ref="E22:E27"/>
    <mergeCell ref="F22:F27"/>
    <mergeCell ref="AQ7:AQ9"/>
    <mergeCell ref="AR7:AR9"/>
    <mergeCell ref="AQ16:AQ21"/>
    <mergeCell ref="AR16:AR21"/>
    <mergeCell ref="AP7:AP9"/>
    <mergeCell ref="B7:D8"/>
    <mergeCell ref="F7:F9"/>
    <mergeCell ref="G7:G9"/>
    <mergeCell ref="E7:E9"/>
    <mergeCell ref="AS7:AS9"/>
    <mergeCell ref="AT7:AT9"/>
    <mergeCell ref="AU7:AU9"/>
    <mergeCell ref="AQ10:AQ15"/>
    <mergeCell ref="AR10:AR15"/>
    <mergeCell ref="AS10:AS15"/>
    <mergeCell ref="AT10:AT15"/>
    <mergeCell ref="AU10:AU15"/>
    <mergeCell ref="AS16:AS21"/>
    <mergeCell ref="AT16:AT21"/>
    <mergeCell ref="AU16:AU21"/>
    <mergeCell ref="AQ22:AQ27"/>
    <mergeCell ref="AR22:AR27"/>
    <mergeCell ref="AS22:AS27"/>
    <mergeCell ref="AT22:AT27"/>
    <mergeCell ref="AU22:AU27"/>
    <mergeCell ref="AQ40:AQ45"/>
    <mergeCell ref="AR40:AR45"/>
    <mergeCell ref="AS40:AS45"/>
    <mergeCell ref="AT40:AT45"/>
    <mergeCell ref="AU40:AU45"/>
    <mergeCell ref="AQ28:AQ33"/>
    <mergeCell ref="AR28:AR33"/>
    <mergeCell ref="AS28:AS33"/>
    <mergeCell ref="AT28:AT33"/>
    <mergeCell ref="AU28:AU33"/>
    <mergeCell ref="AQ34:AQ39"/>
    <mergeCell ref="AR34:AR39"/>
    <mergeCell ref="AS34:AS39"/>
    <mergeCell ref="AT34:AT39"/>
    <mergeCell ref="AU34:AU39"/>
  </mergeCells>
  <dataValidations count="1">
    <dataValidation type="list" allowBlank="1" showInputMessage="1" showErrorMessage="1" sqref="D10:D45" xr:uid="{00000000-0002-0000-0100-000000000000}">
      <formula1>#REF!</formula1>
    </dataValidation>
  </dataValidations>
  <printOptions horizontalCentered="1" verticalCentered="1"/>
  <pageMargins left="0" right="0" top="0" bottom="0.39370078740157483" header="0.31496062992125984" footer="0"/>
  <pageSetup scale="50" fitToHeight="0" orientation="landscape" r:id="rId1"/>
  <headerFooter>
    <oddFooter>&amp;C&amp;G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01"/>
  <sheetViews>
    <sheetView tabSelected="1" topLeftCell="D2" zoomScale="55" zoomScaleNormal="55" workbookViewId="0">
      <selection activeCell="O8" sqref="O8"/>
    </sheetView>
  </sheetViews>
  <sheetFormatPr baseColWidth="10" defaultRowHeight="12.75" x14ac:dyDescent="0.25"/>
  <cols>
    <col min="1" max="1" width="18" style="8" customWidth="1"/>
    <col min="2" max="2" width="30.7109375" style="8" customWidth="1"/>
    <col min="3" max="3" width="23.85546875" style="19" customWidth="1"/>
    <col min="4" max="4" width="6.140625" style="8" customWidth="1"/>
    <col min="5" max="5" width="7.85546875" style="8" customWidth="1"/>
    <col min="6" max="6" width="11.7109375" style="8" customWidth="1"/>
    <col min="7" max="13" width="8.28515625" style="8" customWidth="1"/>
    <col min="14" max="18" width="8.28515625" style="9" customWidth="1"/>
    <col min="19" max="19" width="11.7109375" style="9" customWidth="1"/>
    <col min="20" max="20" width="8.28515625" style="9" customWidth="1"/>
    <col min="21" max="21" width="13.28515625" style="9" customWidth="1"/>
    <col min="22" max="22" width="122.42578125" style="12" customWidth="1"/>
    <col min="23" max="30" width="11.42578125" style="12"/>
    <col min="31" max="16384" width="11.42578125" style="8"/>
  </cols>
  <sheetData>
    <row r="1" spans="1:31" s="10" customFormat="1" ht="43.5" customHeight="1" x14ac:dyDescent="0.25">
      <c r="A1" s="310"/>
      <c r="B1" s="311"/>
      <c r="C1" s="311"/>
      <c r="D1" s="323" t="s">
        <v>135</v>
      </c>
      <c r="E1" s="323"/>
      <c r="F1" s="323"/>
      <c r="G1" s="323"/>
      <c r="H1" s="323"/>
      <c r="I1" s="323"/>
      <c r="J1" s="323"/>
      <c r="K1" s="323"/>
      <c r="L1" s="323"/>
      <c r="M1" s="323"/>
      <c r="N1" s="323"/>
      <c r="O1" s="323"/>
      <c r="P1" s="323"/>
      <c r="Q1" s="323"/>
      <c r="R1" s="323"/>
      <c r="S1" s="323"/>
      <c r="T1" s="323"/>
      <c r="U1" s="323"/>
      <c r="V1" s="323"/>
    </row>
    <row r="2" spans="1:31" s="10" customFormat="1" ht="97.5" customHeight="1" x14ac:dyDescent="0.25">
      <c r="A2" s="253"/>
      <c r="B2" s="254"/>
      <c r="C2" s="254"/>
      <c r="D2" s="323" t="s">
        <v>133</v>
      </c>
      <c r="E2" s="323"/>
      <c r="F2" s="323"/>
      <c r="G2" s="323"/>
      <c r="H2" s="323"/>
      <c r="I2" s="323"/>
      <c r="J2" s="323"/>
      <c r="K2" s="323"/>
      <c r="L2" s="323"/>
      <c r="M2" s="323"/>
      <c r="N2" s="323"/>
      <c r="O2" s="323"/>
      <c r="P2" s="323"/>
      <c r="Q2" s="323"/>
      <c r="R2" s="323"/>
      <c r="S2" s="323"/>
      <c r="T2" s="323"/>
      <c r="U2" s="323"/>
      <c r="V2" s="323"/>
    </row>
    <row r="3" spans="1:31" s="10" customFormat="1" ht="43.5" customHeight="1" thickBot="1" x14ac:dyDescent="0.3">
      <c r="A3" s="314"/>
      <c r="B3" s="315"/>
      <c r="C3" s="315"/>
      <c r="D3" s="360" t="s">
        <v>123</v>
      </c>
      <c r="E3" s="360"/>
      <c r="F3" s="360"/>
      <c r="G3" s="360"/>
      <c r="H3" s="360"/>
      <c r="I3" s="360"/>
      <c r="J3" s="360"/>
      <c r="K3" s="360"/>
      <c r="L3" s="360"/>
      <c r="M3" s="360"/>
      <c r="N3" s="360"/>
      <c r="O3" s="360"/>
      <c r="P3" s="360"/>
      <c r="Q3" s="360"/>
      <c r="R3" s="360"/>
      <c r="S3" s="360"/>
      <c r="T3" s="360"/>
      <c r="U3" s="360"/>
      <c r="V3" s="360"/>
    </row>
    <row r="4" spans="1:31" s="10" customFormat="1" ht="43.5" customHeight="1" x14ac:dyDescent="0.25">
      <c r="A4" s="231" t="s">
        <v>0</v>
      </c>
      <c r="B4" s="232"/>
      <c r="C4" s="232"/>
      <c r="D4" s="323" t="s">
        <v>136</v>
      </c>
      <c r="E4" s="323"/>
      <c r="F4" s="323"/>
      <c r="G4" s="323"/>
      <c r="H4" s="323"/>
      <c r="I4" s="323"/>
      <c r="J4" s="323"/>
      <c r="K4" s="323"/>
      <c r="L4" s="323"/>
      <c r="M4" s="323"/>
      <c r="N4" s="323"/>
      <c r="O4" s="323"/>
      <c r="P4" s="323"/>
      <c r="Q4" s="323"/>
      <c r="R4" s="323"/>
      <c r="S4" s="323"/>
      <c r="T4" s="323"/>
      <c r="U4" s="323"/>
      <c r="V4" s="323"/>
      <c r="W4" s="219"/>
      <c r="X4" s="219"/>
      <c r="Y4" s="219"/>
      <c r="Z4" s="219"/>
      <c r="AA4" s="219"/>
      <c r="AB4" s="219"/>
      <c r="AC4" s="219"/>
      <c r="AD4" s="219"/>
      <c r="AE4" s="220"/>
    </row>
    <row r="5" spans="1:31" s="10" customFormat="1" ht="43.5" customHeight="1" thickBot="1" x14ac:dyDescent="0.3">
      <c r="A5" s="320" t="s">
        <v>2</v>
      </c>
      <c r="B5" s="321"/>
      <c r="C5" s="390"/>
      <c r="D5" s="365" t="s">
        <v>140</v>
      </c>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row>
    <row r="6" spans="1:31" s="11" customFormat="1" ht="70.5" customHeight="1" x14ac:dyDescent="0.25">
      <c r="A6" s="391" t="s">
        <v>57</v>
      </c>
      <c r="B6" s="364" t="s">
        <v>58</v>
      </c>
      <c r="C6" s="386" t="s">
        <v>59</v>
      </c>
      <c r="D6" s="388" t="s">
        <v>60</v>
      </c>
      <c r="E6" s="389"/>
      <c r="F6" s="364" t="s">
        <v>138</v>
      </c>
      <c r="G6" s="364"/>
      <c r="H6" s="364"/>
      <c r="I6" s="364"/>
      <c r="J6" s="364"/>
      <c r="K6" s="364"/>
      <c r="L6" s="364"/>
      <c r="M6" s="364"/>
      <c r="N6" s="364"/>
      <c r="O6" s="364"/>
      <c r="P6" s="364"/>
      <c r="Q6" s="364"/>
      <c r="R6" s="364"/>
      <c r="S6" s="364"/>
      <c r="T6" s="364" t="s">
        <v>64</v>
      </c>
      <c r="U6" s="364"/>
      <c r="V6" s="394" t="s">
        <v>185</v>
      </c>
    </row>
    <row r="7" spans="1:31" s="11" customFormat="1" ht="59.25" customHeight="1" thickBot="1" x14ac:dyDescent="0.3">
      <c r="A7" s="392"/>
      <c r="B7" s="393"/>
      <c r="C7" s="387"/>
      <c r="D7" s="49" t="s">
        <v>61</v>
      </c>
      <c r="E7" s="49" t="s">
        <v>62</v>
      </c>
      <c r="F7" s="49" t="s">
        <v>63</v>
      </c>
      <c r="G7" s="48" t="s">
        <v>15</v>
      </c>
      <c r="H7" s="48" t="s">
        <v>16</v>
      </c>
      <c r="I7" s="48" t="s">
        <v>17</v>
      </c>
      <c r="J7" s="48" t="s">
        <v>18</v>
      </c>
      <c r="K7" s="48" t="s">
        <v>19</v>
      </c>
      <c r="L7" s="48" t="s">
        <v>20</v>
      </c>
      <c r="M7" s="48" t="s">
        <v>21</v>
      </c>
      <c r="N7" s="48" t="s">
        <v>22</v>
      </c>
      <c r="O7" s="48" t="s">
        <v>23</v>
      </c>
      <c r="P7" s="48" t="s">
        <v>24</v>
      </c>
      <c r="Q7" s="48" t="s">
        <v>25</v>
      </c>
      <c r="R7" s="48" t="s">
        <v>26</v>
      </c>
      <c r="S7" s="71" t="s">
        <v>27</v>
      </c>
      <c r="T7" s="71" t="s">
        <v>65</v>
      </c>
      <c r="U7" s="71" t="s">
        <v>66</v>
      </c>
      <c r="V7" s="395"/>
    </row>
    <row r="8" spans="1:31" s="12" customFormat="1" ht="141" customHeight="1" x14ac:dyDescent="0.25">
      <c r="A8" s="379" t="s">
        <v>147</v>
      </c>
      <c r="B8" s="384" t="s">
        <v>157</v>
      </c>
      <c r="C8" s="369" t="s">
        <v>172</v>
      </c>
      <c r="D8" s="371" t="s">
        <v>139</v>
      </c>
      <c r="E8" s="371"/>
      <c r="F8" s="50" t="s">
        <v>28</v>
      </c>
      <c r="G8" s="214">
        <v>6.5299999999999997E-2</v>
      </c>
      <c r="H8" s="214">
        <v>6.4699999999999994E-2</v>
      </c>
      <c r="I8" s="214">
        <v>8.5000000000000006E-2</v>
      </c>
      <c r="J8" s="214">
        <v>8.5000000000000006E-2</v>
      </c>
      <c r="K8" s="214">
        <v>8.5000000000000006E-2</v>
      </c>
      <c r="L8" s="214">
        <v>8.5000000000000006E-2</v>
      </c>
      <c r="M8" s="214">
        <v>0.105</v>
      </c>
      <c r="N8" s="214">
        <v>8.5000000000000006E-2</v>
      </c>
      <c r="O8" s="214">
        <v>8.5000000000000006E-2</v>
      </c>
      <c r="P8" s="214">
        <v>8.5000000000000006E-2</v>
      </c>
      <c r="Q8" s="214">
        <v>8.5000000000000006E-2</v>
      </c>
      <c r="R8" s="214">
        <v>8.5000000000000006E-2</v>
      </c>
      <c r="S8" s="161">
        <f>SUM(G8:R8)</f>
        <v>0.99999999999999989</v>
      </c>
      <c r="T8" s="361">
        <v>0.12</v>
      </c>
      <c r="U8" s="363">
        <v>0.12</v>
      </c>
      <c r="V8" s="405" t="s">
        <v>201</v>
      </c>
    </row>
    <row r="9" spans="1:31" s="12" customFormat="1" ht="141" customHeight="1" x14ac:dyDescent="0.25">
      <c r="A9" s="380"/>
      <c r="B9" s="374"/>
      <c r="C9" s="370"/>
      <c r="D9" s="367"/>
      <c r="E9" s="367"/>
      <c r="F9" s="52" t="s">
        <v>29</v>
      </c>
      <c r="G9" s="215">
        <v>6.5299999999999997E-2</v>
      </c>
      <c r="H9" s="215">
        <v>6.4699999999999994E-2</v>
      </c>
      <c r="I9" s="215">
        <v>8.5000000000000006E-2</v>
      </c>
      <c r="J9" s="215">
        <v>8.5000000000000006E-2</v>
      </c>
      <c r="K9" s="215">
        <v>8.5000000000000006E-2</v>
      </c>
      <c r="L9" s="215">
        <v>8.5000000000000006E-2</v>
      </c>
      <c r="M9" s="216">
        <v>0.105</v>
      </c>
      <c r="N9" s="216">
        <v>8.5000000000000006E-2</v>
      </c>
      <c r="O9" s="216">
        <v>8.5000000000000006E-2</v>
      </c>
      <c r="P9" s="215">
        <v>8.5000000000000006E-2</v>
      </c>
      <c r="Q9" s="215">
        <v>8.5000000000000006E-2</v>
      </c>
      <c r="R9" s="215">
        <v>8.5000000000000006E-2</v>
      </c>
      <c r="S9" s="160">
        <f>SUM(G9:R9)</f>
        <v>0.99999999999999989</v>
      </c>
      <c r="T9" s="362"/>
      <c r="U9" s="359"/>
      <c r="V9" s="402"/>
    </row>
    <row r="10" spans="1:31" s="12" customFormat="1" ht="148.5" customHeight="1" x14ac:dyDescent="0.25">
      <c r="A10" s="380"/>
      <c r="B10" s="374" t="s">
        <v>158</v>
      </c>
      <c r="C10" s="372" t="s">
        <v>173</v>
      </c>
      <c r="D10" s="367" t="s">
        <v>139</v>
      </c>
      <c r="E10" s="367"/>
      <c r="F10" s="92" t="s">
        <v>28</v>
      </c>
      <c r="G10" s="215">
        <v>1.3599999999999999E-2</v>
      </c>
      <c r="H10" s="216">
        <v>0.05</v>
      </c>
      <c r="I10" s="215">
        <v>9.5299999999999996E-2</v>
      </c>
      <c r="J10" s="215">
        <v>0.13089999999999999</v>
      </c>
      <c r="K10" s="215">
        <v>0.13089999999999999</v>
      </c>
      <c r="L10" s="215">
        <v>0.13089999999999999</v>
      </c>
      <c r="M10" s="215">
        <v>0.13089999999999999</v>
      </c>
      <c r="N10" s="215">
        <v>6.3500000000000001E-2</v>
      </c>
      <c r="O10" s="215">
        <v>6.3500000000000001E-2</v>
      </c>
      <c r="P10" s="215">
        <v>6.3500000000000001E-2</v>
      </c>
      <c r="Q10" s="215">
        <v>6.3500000000000001E-2</v>
      </c>
      <c r="R10" s="215">
        <v>6.3500000000000001E-2</v>
      </c>
      <c r="S10" s="159">
        <f t="shared" ref="S10:S29" si="0">SUM(G10:R10)</f>
        <v>1</v>
      </c>
      <c r="T10" s="362">
        <f>+U10</f>
        <v>0.1</v>
      </c>
      <c r="U10" s="359">
        <v>0.1</v>
      </c>
      <c r="V10" s="401" t="s">
        <v>204</v>
      </c>
    </row>
    <row r="11" spans="1:31" s="12" customFormat="1" ht="123.75" customHeight="1" x14ac:dyDescent="0.25">
      <c r="A11" s="381"/>
      <c r="B11" s="385"/>
      <c r="C11" s="373"/>
      <c r="D11" s="367"/>
      <c r="E11" s="367"/>
      <c r="F11" s="52" t="s">
        <v>29</v>
      </c>
      <c r="G11" s="215">
        <v>1.3599999999999999E-2</v>
      </c>
      <c r="H11" s="216">
        <v>0.05</v>
      </c>
      <c r="I11" s="215">
        <v>9.5299999999999996E-2</v>
      </c>
      <c r="J11" s="215">
        <v>0.13089999999999999</v>
      </c>
      <c r="K11" s="215">
        <v>0.13089999999999999</v>
      </c>
      <c r="L11" s="215">
        <v>0.13089999999999999</v>
      </c>
      <c r="M11" s="215">
        <v>0.13089999999999999</v>
      </c>
      <c r="N11" s="215">
        <v>6.3500000000000001E-2</v>
      </c>
      <c r="O11" s="215">
        <v>6.3500000000000001E-2</v>
      </c>
      <c r="P11" s="215">
        <v>6.3500000000000001E-2</v>
      </c>
      <c r="Q11" s="215">
        <v>6.3500000000000001E-2</v>
      </c>
      <c r="R11" s="215">
        <v>6.3500000000000001E-2</v>
      </c>
      <c r="S11" s="160">
        <f t="shared" si="0"/>
        <v>1</v>
      </c>
      <c r="T11" s="362"/>
      <c r="U11" s="359"/>
      <c r="V11" s="402"/>
    </row>
    <row r="12" spans="1:31" s="12" customFormat="1" ht="129" customHeight="1" x14ac:dyDescent="0.25">
      <c r="A12" s="383" t="s">
        <v>148</v>
      </c>
      <c r="B12" s="374" t="s">
        <v>159</v>
      </c>
      <c r="C12" s="376" t="s">
        <v>174</v>
      </c>
      <c r="D12" s="367" t="s">
        <v>139</v>
      </c>
      <c r="E12" s="367"/>
      <c r="F12" s="92" t="s">
        <v>28</v>
      </c>
      <c r="G12" s="215">
        <v>6.9000000000000006E-2</v>
      </c>
      <c r="H12" s="216">
        <v>0.12</v>
      </c>
      <c r="I12" s="215">
        <v>8.1000000000000003E-2</v>
      </c>
      <c r="J12" s="215">
        <v>8.1000000000000003E-2</v>
      </c>
      <c r="K12" s="215">
        <v>8.1000000000000003E-2</v>
      </c>
      <c r="L12" s="215">
        <v>8.1000000000000003E-2</v>
      </c>
      <c r="M12" s="215">
        <v>8.1000000000000003E-2</v>
      </c>
      <c r="N12" s="215">
        <v>8.1000000000000003E-2</v>
      </c>
      <c r="O12" s="215">
        <v>8.1000000000000003E-2</v>
      </c>
      <c r="P12" s="215">
        <v>8.1000000000000003E-2</v>
      </c>
      <c r="Q12" s="215">
        <v>8.1000000000000003E-2</v>
      </c>
      <c r="R12" s="215">
        <v>8.2000000000000003E-2</v>
      </c>
      <c r="S12" s="159">
        <f t="shared" si="0"/>
        <v>0.99999999999999978</v>
      </c>
      <c r="T12" s="362">
        <f>+U12+U16+U14</f>
        <v>0.4</v>
      </c>
      <c r="U12" s="359">
        <v>0.15</v>
      </c>
      <c r="V12" s="401" t="s">
        <v>206</v>
      </c>
    </row>
    <row r="13" spans="1:31" s="12" customFormat="1" ht="129" customHeight="1" x14ac:dyDescent="0.25">
      <c r="A13" s="383"/>
      <c r="B13" s="374"/>
      <c r="C13" s="377"/>
      <c r="D13" s="367"/>
      <c r="E13" s="367"/>
      <c r="F13" s="52" t="s">
        <v>29</v>
      </c>
      <c r="G13" s="216">
        <v>6.9000000000000006E-2</v>
      </c>
      <c r="H13" s="216">
        <v>0.12</v>
      </c>
      <c r="I13" s="216">
        <v>8.1000000000000003E-2</v>
      </c>
      <c r="J13" s="215">
        <v>8.1000000000000003E-2</v>
      </c>
      <c r="K13" s="215">
        <v>8.1000000000000003E-2</v>
      </c>
      <c r="L13" s="215">
        <v>8.1000000000000003E-2</v>
      </c>
      <c r="M13" s="215">
        <v>8.1000000000000003E-2</v>
      </c>
      <c r="N13" s="215">
        <v>8.1000000000000003E-2</v>
      </c>
      <c r="O13" s="215">
        <v>8.1000000000000003E-2</v>
      </c>
      <c r="P13" s="215">
        <v>8.1000000000000003E-2</v>
      </c>
      <c r="Q13" s="215">
        <v>8.1000000000000003E-2</v>
      </c>
      <c r="R13" s="215">
        <v>8.2000000000000003E-2</v>
      </c>
      <c r="S13" s="160">
        <f t="shared" si="0"/>
        <v>0.99999999999999978</v>
      </c>
      <c r="T13" s="362"/>
      <c r="U13" s="359"/>
      <c r="V13" s="402"/>
    </row>
    <row r="14" spans="1:31" s="12" customFormat="1" ht="99.75" customHeight="1" x14ac:dyDescent="0.25">
      <c r="A14" s="383"/>
      <c r="B14" s="374"/>
      <c r="C14" s="378" t="s">
        <v>175</v>
      </c>
      <c r="D14" s="367" t="s">
        <v>139</v>
      </c>
      <c r="E14" s="367"/>
      <c r="F14" s="92" t="s">
        <v>28</v>
      </c>
      <c r="G14" s="215">
        <v>6.6000000000000003E-2</v>
      </c>
      <c r="H14" s="216">
        <v>0.17899999999999999</v>
      </c>
      <c r="I14" s="215">
        <v>7.2999999999999995E-2</v>
      </c>
      <c r="J14" s="215">
        <v>7.2999999999999995E-2</v>
      </c>
      <c r="K14" s="215">
        <v>7.2999999999999995E-2</v>
      </c>
      <c r="L14" s="215">
        <v>7.2999999999999995E-2</v>
      </c>
      <c r="M14" s="215">
        <v>7.2999999999999995E-2</v>
      </c>
      <c r="N14" s="215">
        <v>7.2999999999999995E-2</v>
      </c>
      <c r="O14" s="215">
        <v>7.2999999999999995E-2</v>
      </c>
      <c r="P14" s="215">
        <v>7.2999999999999995E-2</v>
      </c>
      <c r="Q14" s="215">
        <v>7.2999999999999995E-2</v>
      </c>
      <c r="R14" s="215">
        <v>9.8000000000000004E-2</v>
      </c>
      <c r="S14" s="159">
        <f t="shared" si="0"/>
        <v>0.99999999999999978</v>
      </c>
      <c r="T14" s="362"/>
      <c r="U14" s="359">
        <v>0.15</v>
      </c>
      <c r="V14" s="406" t="s">
        <v>207</v>
      </c>
    </row>
    <row r="15" spans="1:31" s="12" customFormat="1" ht="120" customHeight="1" x14ac:dyDescent="0.25">
      <c r="A15" s="383"/>
      <c r="B15" s="374"/>
      <c r="C15" s="378"/>
      <c r="D15" s="367"/>
      <c r="E15" s="367"/>
      <c r="F15" s="52" t="s">
        <v>29</v>
      </c>
      <c r="G15" s="216">
        <v>6.6000000000000003E-2</v>
      </c>
      <c r="H15" s="216">
        <v>0.17899999999999999</v>
      </c>
      <c r="I15" s="216">
        <v>7.2999999999999995E-2</v>
      </c>
      <c r="J15" s="215">
        <v>7.2999999999999995E-2</v>
      </c>
      <c r="K15" s="215">
        <v>7.2999999999999995E-2</v>
      </c>
      <c r="L15" s="215">
        <v>7.2999999999999995E-2</v>
      </c>
      <c r="M15" s="215">
        <v>7.2999999999999995E-2</v>
      </c>
      <c r="N15" s="215">
        <v>7.2999999999999995E-2</v>
      </c>
      <c r="O15" s="215">
        <v>7.2999999999999995E-2</v>
      </c>
      <c r="P15" s="215">
        <v>7.2999999999999995E-2</v>
      </c>
      <c r="Q15" s="215">
        <v>7.2999999999999995E-2</v>
      </c>
      <c r="R15" s="215">
        <v>9.8000000000000004E-2</v>
      </c>
      <c r="S15" s="160">
        <f t="shared" si="0"/>
        <v>0.99999999999999978</v>
      </c>
      <c r="T15" s="362"/>
      <c r="U15" s="359"/>
      <c r="V15" s="407"/>
    </row>
    <row r="16" spans="1:31" s="12" customFormat="1" ht="90.75" customHeight="1" x14ac:dyDescent="0.25">
      <c r="A16" s="383"/>
      <c r="B16" s="374"/>
      <c r="C16" s="378" t="s">
        <v>176</v>
      </c>
      <c r="D16" s="367" t="s">
        <v>139</v>
      </c>
      <c r="E16" s="367"/>
      <c r="F16" s="92" t="s">
        <v>28</v>
      </c>
      <c r="G16" s="215">
        <v>0.05</v>
      </c>
      <c r="H16" s="215">
        <v>0.05</v>
      </c>
      <c r="I16" s="215">
        <v>0.09</v>
      </c>
      <c r="J16" s="215">
        <v>0.09</v>
      </c>
      <c r="K16" s="215">
        <v>0.09</v>
      </c>
      <c r="L16" s="215">
        <v>0.09</v>
      </c>
      <c r="M16" s="215">
        <v>0.09</v>
      </c>
      <c r="N16" s="215">
        <v>0.09</v>
      </c>
      <c r="O16" s="215">
        <v>0.09</v>
      </c>
      <c r="P16" s="215">
        <v>0.09</v>
      </c>
      <c r="Q16" s="215">
        <v>0.09</v>
      </c>
      <c r="R16" s="215">
        <v>0.09</v>
      </c>
      <c r="S16" s="159">
        <f t="shared" si="0"/>
        <v>0.99999999999999978</v>
      </c>
      <c r="T16" s="362"/>
      <c r="U16" s="400">
        <v>0.1</v>
      </c>
      <c r="V16" s="401" t="s">
        <v>208</v>
      </c>
    </row>
    <row r="17" spans="1:30" s="12" customFormat="1" ht="90.75" customHeight="1" x14ac:dyDescent="0.25">
      <c r="A17" s="383"/>
      <c r="B17" s="374"/>
      <c r="C17" s="378"/>
      <c r="D17" s="367"/>
      <c r="E17" s="367"/>
      <c r="F17" s="52" t="s">
        <v>29</v>
      </c>
      <c r="G17" s="216">
        <v>0.05</v>
      </c>
      <c r="H17" s="216">
        <v>0.05</v>
      </c>
      <c r="I17" s="216">
        <v>0.09</v>
      </c>
      <c r="J17" s="216">
        <v>0.09</v>
      </c>
      <c r="K17" s="216">
        <v>0.09</v>
      </c>
      <c r="L17" s="216">
        <v>0.09</v>
      </c>
      <c r="M17" s="215">
        <v>0.09</v>
      </c>
      <c r="N17" s="215">
        <v>0.09</v>
      </c>
      <c r="O17" s="215">
        <v>0.09</v>
      </c>
      <c r="P17" s="216">
        <v>0.09</v>
      </c>
      <c r="Q17" s="217">
        <v>0.09</v>
      </c>
      <c r="R17" s="217">
        <v>0.09</v>
      </c>
      <c r="S17" s="160">
        <f t="shared" si="0"/>
        <v>0.99999999999999978</v>
      </c>
      <c r="T17" s="362"/>
      <c r="U17" s="400"/>
      <c r="V17" s="402"/>
    </row>
    <row r="18" spans="1:30" s="12" customFormat="1" ht="152.25" customHeight="1" x14ac:dyDescent="0.25">
      <c r="A18" s="382" t="s">
        <v>149</v>
      </c>
      <c r="B18" s="375" t="s">
        <v>160</v>
      </c>
      <c r="C18" s="370" t="s">
        <v>177</v>
      </c>
      <c r="D18" s="367" t="s">
        <v>139</v>
      </c>
      <c r="E18" s="367"/>
      <c r="F18" s="92" t="s">
        <v>28</v>
      </c>
      <c r="G18" s="215">
        <v>0.05</v>
      </c>
      <c r="H18" s="215">
        <v>0.05</v>
      </c>
      <c r="I18" s="215">
        <v>0.05</v>
      </c>
      <c r="J18" s="215">
        <v>0.1</v>
      </c>
      <c r="K18" s="215">
        <v>0.1</v>
      </c>
      <c r="L18" s="215">
        <v>0.1</v>
      </c>
      <c r="M18" s="215">
        <v>0.1</v>
      </c>
      <c r="N18" s="215">
        <v>0.1</v>
      </c>
      <c r="O18" s="215">
        <v>0.1</v>
      </c>
      <c r="P18" s="215">
        <v>0.1</v>
      </c>
      <c r="Q18" s="215">
        <v>0.1</v>
      </c>
      <c r="R18" s="215">
        <v>0.05</v>
      </c>
      <c r="S18" s="159">
        <f t="shared" si="0"/>
        <v>0.99999999999999989</v>
      </c>
      <c r="T18" s="362">
        <f>+U18+U20</f>
        <v>0.15000000000000002</v>
      </c>
      <c r="U18" s="400">
        <v>0.1</v>
      </c>
      <c r="V18" s="401" t="s">
        <v>196</v>
      </c>
    </row>
    <row r="19" spans="1:30" s="12" customFormat="1" ht="152.25" customHeight="1" x14ac:dyDescent="0.25">
      <c r="A19" s="382"/>
      <c r="B19" s="374"/>
      <c r="C19" s="378"/>
      <c r="D19" s="367"/>
      <c r="E19" s="367"/>
      <c r="F19" s="52" t="s">
        <v>29</v>
      </c>
      <c r="G19" s="216">
        <v>0.05</v>
      </c>
      <c r="H19" s="216">
        <v>0.05</v>
      </c>
      <c r="I19" s="216">
        <v>0.05</v>
      </c>
      <c r="J19" s="216">
        <v>0.1</v>
      </c>
      <c r="K19" s="216">
        <v>0.1</v>
      </c>
      <c r="L19" s="216">
        <v>0.1</v>
      </c>
      <c r="M19" s="215">
        <v>0.1</v>
      </c>
      <c r="N19" s="215">
        <v>0.1</v>
      </c>
      <c r="O19" s="215">
        <v>0.1</v>
      </c>
      <c r="P19" s="217">
        <v>0.1</v>
      </c>
      <c r="Q19" s="217">
        <v>0.1</v>
      </c>
      <c r="R19" s="217">
        <v>0.05</v>
      </c>
      <c r="S19" s="160">
        <f t="shared" si="0"/>
        <v>0.99999999999999989</v>
      </c>
      <c r="T19" s="362"/>
      <c r="U19" s="400"/>
      <c r="V19" s="402"/>
    </row>
    <row r="20" spans="1:30" s="12" customFormat="1" ht="67.5" customHeight="1" x14ac:dyDescent="0.25">
      <c r="A20" s="382"/>
      <c r="B20" s="374"/>
      <c r="C20" s="378" t="s">
        <v>178</v>
      </c>
      <c r="D20" s="367" t="s">
        <v>139</v>
      </c>
      <c r="E20" s="367"/>
      <c r="F20" s="92" t="s">
        <v>28</v>
      </c>
      <c r="G20" s="215">
        <v>0.05</v>
      </c>
      <c r="H20" s="215">
        <v>0.05</v>
      </c>
      <c r="I20" s="215">
        <v>0.09</v>
      </c>
      <c r="J20" s="215">
        <v>0.09</v>
      </c>
      <c r="K20" s="215">
        <v>0.09</v>
      </c>
      <c r="L20" s="215">
        <v>0.09</v>
      </c>
      <c r="M20" s="215">
        <v>0.09</v>
      </c>
      <c r="N20" s="215">
        <v>0.09</v>
      </c>
      <c r="O20" s="215">
        <v>0.09</v>
      </c>
      <c r="P20" s="215">
        <v>0.09</v>
      </c>
      <c r="Q20" s="215">
        <v>0.09</v>
      </c>
      <c r="R20" s="215">
        <v>0.09</v>
      </c>
      <c r="S20" s="159">
        <f t="shared" si="0"/>
        <v>0.99999999999999978</v>
      </c>
      <c r="T20" s="362"/>
      <c r="U20" s="400">
        <v>0.05</v>
      </c>
      <c r="V20" s="401" t="s">
        <v>195</v>
      </c>
    </row>
    <row r="21" spans="1:30" s="12" customFormat="1" ht="67.5" customHeight="1" x14ac:dyDescent="0.25">
      <c r="A21" s="382"/>
      <c r="B21" s="374"/>
      <c r="C21" s="378"/>
      <c r="D21" s="367"/>
      <c r="E21" s="367"/>
      <c r="F21" s="52" t="s">
        <v>29</v>
      </c>
      <c r="G21" s="216">
        <v>0.05</v>
      </c>
      <c r="H21" s="216">
        <v>0.05</v>
      </c>
      <c r="I21" s="216">
        <v>0.09</v>
      </c>
      <c r="J21" s="216">
        <v>0.09</v>
      </c>
      <c r="K21" s="216">
        <v>0.09</v>
      </c>
      <c r="L21" s="216">
        <v>0.09</v>
      </c>
      <c r="M21" s="215">
        <v>0.09</v>
      </c>
      <c r="N21" s="215">
        <v>0.09</v>
      </c>
      <c r="O21" s="215">
        <v>0.09</v>
      </c>
      <c r="P21" s="216">
        <v>0.09</v>
      </c>
      <c r="Q21" s="217">
        <v>0.09</v>
      </c>
      <c r="R21" s="217">
        <v>0.09</v>
      </c>
      <c r="S21" s="160">
        <f t="shared" si="0"/>
        <v>0.99999999999999978</v>
      </c>
      <c r="T21" s="362"/>
      <c r="U21" s="400"/>
      <c r="V21" s="402"/>
    </row>
    <row r="22" spans="1:30" s="12" customFormat="1" ht="96.75" customHeight="1" x14ac:dyDescent="0.25">
      <c r="A22" s="382"/>
      <c r="B22" s="366" t="s">
        <v>155</v>
      </c>
      <c r="C22" s="378" t="s">
        <v>179</v>
      </c>
      <c r="D22" s="367" t="s">
        <v>139</v>
      </c>
      <c r="E22" s="367"/>
      <c r="F22" s="92" t="s">
        <v>28</v>
      </c>
      <c r="G22" s="217">
        <v>0.1</v>
      </c>
      <c r="H22" s="217">
        <v>0.11</v>
      </c>
      <c r="I22" s="217">
        <v>0.1</v>
      </c>
      <c r="J22" s="217">
        <v>7.0000000000000007E-2</v>
      </c>
      <c r="K22" s="217">
        <v>7.0000000000000007E-2</v>
      </c>
      <c r="L22" s="217">
        <v>7.0000000000000007E-2</v>
      </c>
      <c r="M22" s="217">
        <v>0.1</v>
      </c>
      <c r="N22" s="217">
        <v>7.0000000000000007E-2</v>
      </c>
      <c r="O22" s="217">
        <v>7.0000000000000007E-2</v>
      </c>
      <c r="P22" s="217">
        <v>0.1</v>
      </c>
      <c r="Q22" s="217">
        <v>7.0000000000000007E-2</v>
      </c>
      <c r="R22" s="217">
        <v>7.0000000000000007E-2</v>
      </c>
      <c r="S22" s="159">
        <f t="shared" si="0"/>
        <v>1</v>
      </c>
      <c r="T22" s="362">
        <v>0.16</v>
      </c>
      <c r="U22" s="359">
        <v>7.0000000000000007E-2</v>
      </c>
      <c r="V22" s="401" t="s">
        <v>210</v>
      </c>
    </row>
    <row r="23" spans="1:30" s="12" customFormat="1" ht="96.75" customHeight="1" x14ac:dyDescent="0.25">
      <c r="A23" s="382"/>
      <c r="B23" s="366"/>
      <c r="C23" s="378"/>
      <c r="D23" s="367"/>
      <c r="E23" s="367"/>
      <c r="F23" s="52" t="s">
        <v>29</v>
      </c>
      <c r="G23" s="217">
        <v>0.1</v>
      </c>
      <c r="H23" s="217">
        <v>0.11</v>
      </c>
      <c r="I23" s="217">
        <v>0.1</v>
      </c>
      <c r="J23" s="216">
        <v>7.0000000000000007E-2</v>
      </c>
      <c r="K23" s="216">
        <v>7.0000000000000007E-2</v>
      </c>
      <c r="L23" s="216">
        <v>7.0000000000000007E-2</v>
      </c>
      <c r="M23" s="217">
        <v>0.1</v>
      </c>
      <c r="N23" s="217">
        <v>7.0000000000000007E-2</v>
      </c>
      <c r="O23" s="217">
        <v>7.0000000000000007E-2</v>
      </c>
      <c r="P23" s="217">
        <v>0.1</v>
      </c>
      <c r="Q23" s="217">
        <v>7.0000000000000007E-2</v>
      </c>
      <c r="R23" s="217">
        <v>7.0000000000000007E-2</v>
      </c>
      <c r="S23" s="160">
        <f t="shared" si="0"/>
        <v>1</v>
      </c>
      <c r="T23" s="362"/>
      <c r="U23" s="359"/>
      <c r="V23" s="402"/>
    </row>
    <row r="24" spans="1:30" s="12" customFormat="1" ht="77.25" customHeight="1" x14ac:dyDescent="0.25">
      <c r="A24" s="382"/>
      <c r="B24" s="366"/>
      <c r="C24" s="368" t="s">
        <v>180</v>
      </c>
      <c r="D24" s="367" t="s">
        <v>139</v>
      </c>
      <c r="E24" s="367"/>
      <c r="F24" s="92" t="s">
        <v>28</v>
      </c>
      <c r="G24" s="217">
        <v>0</v>
      </c>
      <c r="H24" s="217">
        <v>0.3</v>
      </c>
      <c r="I24" s="217">
        <v>0</v>
      </c>
      <c r="J24" s="217">
        <v>0.2</v>
      </c>
      <c r="K24" s="217">
        <v>0</v>
      </c>
      <c r="L24" s="217">
        <v>0</v>
      </c>
      <c r="M24" s="217">
        <v>0.3</v>
      </c>
      <c r="N24" s="217">
        <v>0</v>
      </c>
      <c r="O24" s="217">
        <v>0</v>
      </c>
      <c r="P24" s="217">
        <v>0.2</v>
      </c>
      <c r="Q24" s="217">
        <v>0</v>
      </c>
      <c r="R24" s="217">
        <v>0</v>
      </c>
      <c r="S24" s="159">
        <f t="shared" si="0"/>
        <v>1</v>
      </c>
      <c r="T24" s="362"/>
      <c r="U24" s="359">
        <v>2.5000000000000001E-2</v>
      </c>
      <c r="V24" s="408" t="s">
        <v>211</v>
      </c>
    </row>
    <row r="25" spans="1:30" s="12" customFormat="1" ht="77.25" customHeight="1" x14ac:dyDescent="0.25">
      <c r="A25" s="382"/>
      <c r="B25" s="366"/>
      <c r="C25" s="368"/>
      <c r="D25" s="367"/>
      <c r="E25" s="367"/>
      <c r="F25" s="52" t="s">
        <v>29</v>
      </c>
      <c r="G25" s="216">
        <v>0</v>
      </c>
      <c r="H25" s="216">
        <v>0.3</v>
      </c>
      <c r="I25" s="216">
        <v>0</v>
      </c>
      <c r="J25" s="216">
        <v>0.2</v>
      </c>
      <c r="K25" s="216">
        <v>0</v>
      </c>
      <c r="L25" s="216">
        <v>0</v>
      </c>
      <c r="M25" s="217">
        <v>0.3</v>
      </c>
      <c r="N25" s="217">
        <v>0</v>
      </c>
      <c r="O25" s="217">
        <v>0</v>
      </c>
      <c r="P25" s="217">
        <v>0.2</v>
      </c>
      <c r="Q25" s="217">
        <v>0</v>
      </c>
      <c r="R25" s="217">
        <v>0</v>
      </c>
      <c r="S25" s="160">
        <f t="shared" si="0"/>
        <v>1</v>
      </c>
      <c r="T25" s="362"/>
      <c r="U25" s="359"/>
      <c r="V25" s="409"/>
    </row>
    <row r="26" spans="1:30" s="12" customFormat="1" ht="68.25" customHeight="1" x14ac:dyDescent="0.25">
      <c r="A26" s="382"/>
      <c r="B26" s="366"/>
      <c r="C26" s="368" t="s">
        <v>181</v>
      </c>
      <c r="D26" s="367" t="s">
        <v>139</v>
      </c>
      <c r="E26" s="367"/>
      <c r="F26" s="92" t="s">
        <v>28</v>
      </c>
      <c r="G26" s="217">
        <v>0.25</v>
      </c>
      <c r="H26" s="217">
        <v>0</v>
      </c>
      <c r="I26" s="217">
        <v>0</v>
      </c>
      <c r="J26" s="217">
        <v>0.25</v>
      </c>
      <c r="K26" s="217">
        <v>0</v>
      </c>
      <c r="L26" s="217">
        <v>0</v>
      </c>
      <c r="M26" s="217">
        <v>0.25</v>
      </c>
      <c r="N26" s="217">
        <v>0</v>
      </c>
      <c r="O26" s="217">
        <v>0</v>
      </c>
      <c r="P26" s="217">
        <v>0.25</v>
      </c>
      <c r="Q26" s="217">
        <v>0</v>
      </c>
      <c r="R26" s="217">
        <v>0</v>
      </c>
      <c r="S26" s="159">
        <f t="shared" si="0"/>
        <v>1</v>
      </c>
      <c r="T26" s="362"/>
      <c r="U26" s="359">
        <v>6.5000000000000002E-2</v>
      </c>
      <c r="V26" s="401" t="s">
        <v>212</v>
      </c>
    </row>
    <row r="27" spans="1:30" s="12" customFormat="1" ht="68.25" customHeight="1" x14ac:dyDescent="0.25">
      <c r="A27" s="382"/>
      <c r="B27" s="366"/>
      <c r="C27" s="368"/>
      <c r="D27" s="367"/>
      <c r="E27" s="367"/>
      <c r="F27" s="52" t="s">
        <v>29</v>
      </c>
      <c r="G27" s="216">
        <v>0.25</v>
      </c>
      <c r="H27" s="216">
        <v>0</v>
      </c>
      <c r="I27" s="216">
        <v>0</v>
      </c>
      <c r="J27" s="216">
        <v>0.25</v>
      </c>
      <c r="K27" s="216">
        <v>0</v>
      </c>
      <c r="L27" s="216">
        <v>0</v>
      </c>
      <c r="M27" s="217">
        <v>0.25</v>
      </c>
      <c r="N27" s="217">
        <v>0</v>
      </c>
      <c r="O27" s="217">
        <v>0</v>
      </c>
      <c r="P27" s="217">
        <v>0.25</v>
      </c>
      <c r="Q27" s="217">
        <v>0</v>
      </c>
      <c r="R27" s="217">
        <v>0</v>
      </c>
      <c r="S27" s="160">
        <f t="shared" si="0"/>
        <v>1</v>
      </c>
      <c r="T27" s="362"/>
      <c r="U27" s="359"/>
      <c r="V27" s="402"/>
    </row>
    <row r="28" spans="1:30" s="12" customFormat="1" ht="144.75" customHeight="1" x14ac:dyDescent="0.25">
      <c r="A28" s="382"/>
      <c r="B28" s="399" t="s">
        <v>156</v>
      </c>
      <c r="C28" s="378" t="s">
        <v>182</v>
      </c>
      <c r="D28" s="367" t="s">
        <v>139</v>
      </c>
      <c r="E28" s="367"/>
      <c r="F28" s="92" t="s">
        <v>28</v>
      </c>
      <c r="G28" s="218">
        <v>0.04</v>
      </c>
      <c r="H28" s="217">
        <v>0.08</v>
      </c>
      <c r="I28" s="217">
        <v>0.05</v>
      </c>
      <c r="J28" s="217">
        <v>0.1</v>
      </c>
      <c r="K28" s="217">
        <v>0.13</v>
      </c>
      <c r="L28" s="217">
        <v>0.13</v>
      </c>
      <c r="M28" s="217">
        <v>0.12</v>
      </c>
      <c r="N28" s="217">
        <v>0.09</v>
      </c>
      <c r="O28" s="217">
        <v>7.0000000000000007E-2</v>
      </c>
      <c r="P28" s="217">
        <v>7.0000000000000007E-2</v>
      </c>
      <c r="Q28" s="217">
        <v>0.1</v>
      </c>
      <c r="R28" s="217">
        <v>0.02</v>
      </c>
      <c r="S28" s="159">
        <f t="shared" si="0"/>
        <v>1</v>
      </c>
      <c r="T28" s="362">
        <v>7.0000000000000007E-2</v>
      </c>
      <c r="U28" s="396">
        <f>+T28</f>
        <v>7.0000000000000007E-2</v>
      </c>
      <c r="V28" s="403" t="s">
        <v>214</v>
      </c>
    </row>
    <row r="29" spans="1:30" s="12" customFormat="1" ht="144.75" customHeight="1" x14ac:dyDescent="0.25">
      <c r="A29" s="382"/>
      <c r="B29" s="399"/>
      <c r="C29" s="378"/>
      <c r="D29" s="367"/>
      <c r="E29" s="367"/>
      <c r="F29" s="52" t="s">
        <v>29</v>
      </c>
      <c r="G29" s="215">
        <v>0.04</v>
      </c>
      <c r="H29" s="215">
        <v>0.08</v>
      </c>
      <c r="I29" s="215">
        <v>0.05</v>
      </c>
      <c r="J29" s="216">
        <v>0.1</v>
      </c>
      <c r="K29" s="216">
        <v>0.13</v>
      </c>
      <c r="L29" s="216">
        <v>0.13</v>
      </c>
      <c r="M29" s="217">
        <v>0.12</v>
      </c>
      <c r="N29" s="217">
        <v>0.09</v>
      </c>
      <c r="O29" s="217">
        <v>7.0000000000000007E-2</v>
      </c>
      <c r="P29" s="215">
        <v>7.0000000000000007E-2</v>
      </c>
      <c r="Q29" s="215">
        <v>0.1</v>
      </c>
      <c r="R29" s="215">
        <v>0.02</v>
      </c>
      <c r="S29" s="160">
        <f t="shared" si="0"/>
        <v>1</v>
      </c>
      <c r="T29" s="362"/>
      <c r="U29" s="396"/>
      <c r="V29" s="404"/>
    </row>
    <row r="30" spans="1:30" s="14" customFormat="1" ht="18.75" customHeight="1" thickBot="1" x14ac:dyDescent="0.3">
      <c r="A30" s="397" t="s">
        <v>30</v>
      </c>
      <c r="B30" s="398"/>
      <c r="C30" s="398"/>
      <c r="D30" s="398"/>
      <c r="E30" s="398"/>
      <c r="F30" s="398"/>
      <c r="G30" s="398"/>
      <c r="H30" s="398"/>
      <c r="I30" s="398"/>
      <c r="J30" s="398"/>
      <c r="K30" s="398"/>
      <c r="L30" s="398"/>
      <c r="M30" s="398"/>
      <c r="N30" s="398"/>
      <c r="O30" s="398"/>
      <c r="P30" s="398"/>
      <c r="Q30" s="398"/>
      <c r="R30" s="398"/>
      <c r="S30" s="398"/>
      <c r="T30" s="90">
        <f>SUM(T8:T29)</f>
        <v>1</v>
      </c>
      <c r="U30" s="221">
        <f>SUM(U8:U29)</f>
        <v>1.0000000000000002</v>
      </c>
      <c r="V30" s="13"/>
      <c r="W30" s="13"/>
      <c r="X30" s="13"/>
      <c r="Y30" s="13"/>
      <c r="Z30" s="13"/>
      <c r="AA30" s="13"/>
      <c r="AB30" s="13"/>
      <c r="AC30" s="13"/>
      <c r="AD30" s="13"/>
    </row>
    <row r="31" spans="1:30" x14ac:dyDescent="0.25">
      <c r="A31" s="12"/>
      <c r="B31" s="12"/>
      <c r="C31" s="18"/>
      <c r="D31" s="12"/>
      <c r="E31" s="12"/>
      <c r="F31" s="12"/>
      <c r="G31" s="12"/>
      <c r="H31" s="12"/>
      <c r="I31" s="12"/>
      <c r="J31" s="12"/>
      <c r="K31" s="12"/>
      <c r="L31" s="12"/>
      <c r="M31" s="12"/>
      <c r="N31" s="15"/>
      <c r="O31" s="15"/>
      <c r="P31" s="15"/>
      <c r="Q31" s="15"/>
      <c r="R31" s="15"/>
      <c r="S31" s="15"/>
      <c r="T31" s="15"/>
      <c r="U31" s="15"/>
    </row>
    <row r="32" spans="1:30" x14ac:dyDescent="0.25">
      <c r="A32" s="12"/>
      <c r="B32" s="12"/>
      <c r="C32" s="18"/>
      <c r="D32" s="12"/>
      <c r="E32" s="12"/>
      <c r="F32" s="12"/>
      <c r="G32" s="12"/>
      <c r="H32" s="12"/>
      <c r="I32" s="12"/>
      <c r="J32" s="12"/>
      <c r="K32" s="12"/>
      <c r="L32" s="12"/>
      <c r="M32" s="12"/>
      <c r="N32" s="15"/>
      <c r="O32" s="15"/>
      <c r="P32" s="15"/>
      <c r="Q32" s="15"/>
      <c r="R32" s="15"/>
      <c r="S32" s="15"/>
      <c r="T32" s="15"/>
      <c r="U32" s="15"/>
    </row>
    <row r="33" spans="1:21" ht="15" x14ac:dyDescent="0.25">
      <c r="A33" s="61" t="s">
        <v>125</v>
      </c>
      <c r="B33" s="4"/>
      <c r="C33" s="4"/>
      <c r="D33" s="4"/>
      <c r="E33" s="4"/>
      <c r="F33" s="4"/>
      <c r="G33" s="4"/>
      <c r="H33" s="21"/>
      <c r="I33" s="12"/>
      <c r="J33" s="12"/>
      <c r="K33" s="12"/>
      <c r="L33" s="12"/>
      <c r="M33" s="12"/>
      <c r="N33" s="15"/>
      <c r="O33" s="15"/>
      <c r="P33" s="15"/>
      <c r="Q33" s="15"/>
      <c r="R33" s="15"/>
      <c r="S33" s="15"/>
      <c r="T33" s="15"/>
      <c r="U33" s="15"/>
    </row>
    <row r="34" spans="1:21" ht="15" customHeight="1" x14ac:dyDescent="0.25">
      <c r="A34" s="63" t="s">
        <v>126</v>
      </c>
      <c r="B34" s="325" t="s">
        <v>127</v>
      </c>
      <c r="C34" s="325"/>
      <c r="D34" s="325"/>
      <c r="E34" s="325"/>
      <c r="F34" s="325"/>
      <c r="G34" s="325"/>
      <c r="H34" s="325"/>
      <c r="I34" s="327" t="s">
        <v>128</v>
      </c>
      <c r="J34" s="327"/>
      <c r="K34" s="327"/>
      <c r="L34" s="327"/>
      <c r="M34" s="327"/>
      <c r="N34" s="327"/>
      <c r="O34" s="327"/>
      <c r="P34" s="15"/>
      <c r="Q34" s="15"/>
      <c r="R34" s="15"/>
      <c r="S34" s="15"/>
      <c r="T34" s="15"/>
      <c r="U34" s="15"/>
    </row>
    <row r="35" spans="1:21" ht="33.75" customHeight="1" x14ac:dyDescent="0.25">
      <c r="A35" s="62">
        <v>11</v>
      </c>
      <c r="B35" s="328" t="s">
        <v>129</v>
      </c>
      <c r="C35" s="328"/>
      <c r="D35" s="328"/>
      <c r="E35" s="328"/>
      <c r="F35" s="328"/>
      <c r="G35" s="328"/>
      <c r="H35" s="328"/>
      <c r="I35" s="328" t="s">
        <v>131</v>
      </c>
      <c r="J35" s="328"/>
      <c r="K35" s="328"/>
      <c r="L35" s="328"/>
      <c r="M35" s="328"/>
      <c r="N35" s="328"/>
      <c r="O35" s="328"/>
      <c r="P35" s="15"/>
      <c r="Q35" s="15"/>
      <c r="R35" s="15"/>
      <c r="S35" s="15"/>
      <c r="T35" s="15"/>
      <c r="U35" s="15"/>
    </row>
    <row r="36" spans="1:21" x14ac:dyDescent="0.25">
      <c r="A36" s="12"/>
      <c r="B36" s="12"/>
      <c r="C36" s="18"/>
      <c r="D36" s="12"/>
      <c r="E36" s="12"/>
      <c r="F36" s="12"/>
      <c r="G36" s="12"/>
      <c r="H36" s="12"/>
      <c r="I36" s="12"/>
      <c r="J36" s="12"/>
      <c r="K36" s="12"/>
      <c r="L36" s="12"/>
      <c r="M36" s="12"/>
      <c r="N36" s="15"/>
      <c r="O36" s="15"/>
      <c r="P36" s="15"/>
      <c r="Q36" s="15"/>
      <c r="R36" s="15"/>
      <c r="S36" s="15"/>
      <c r="T36" s="15"/>
      <c r="U36" s="15"/>
    </row>
    <row r="37" spans="1:21" x14ac:dyDescent="0.25">
      <c r="A37" s="12"/>
      <c r="B37" s="12"/>
      <c r="C37" s="18"/>
      <c r="D37" s="12"/>
      <c r="E37" s="12"/>
      <c r="F37" s="12"/>
      <c r="G37" s="12"/>
      <c r="H37" s="12"/>
      <c r="I37" s="12"/>
      <c r="J37" s="12"/>
      <c r="K37" s="12"/>
      <c r="L37" s="12"/>
      <c r="M37" s="12"/>
      <c r="N37" s="15"/>
      <c r="O37" s="15"/>
      <c r="P37" s="15"/>
      <c r="Q37" s="15"/>
      <c r="R37" s="15"/>
      <c r="S37" s="15"/>
      <c r="T37" s="15"/>
      <c r="U37" s="15"/>
    </row>
    <row r="38" spans="1:21" x14ac:dyDescent="0.25">
      <c r="A38" s="12"/>
      <c r="B38" s="12"/>
      <c r="C38" s="18"/>
      <c r="D38" s="12"/>
      <c r="E38" s="12"/>
      <c r="F38" s="12"/>
      <c r="G38" s="12"/>
      <c r="H38" s="12"/>
      <c r="I38" s="12"/>
      <c r="J38" s="12"/>
      <c r="K38" s="12"/>
      <c r="L38" s="12"/>
      <c r="M38" s="12"/>
      <c r="N38" s="15"/>
      <c r="O38" s="15"/>
      <c r="P38" s="15"/>
      <c r="Q38" s="15"/>
      <c r="R38" s="15"/>
      <c r="S38" s="15"/>
      <c r="T38" s="15"/>
      <c r="U38" s="15"/>
    </row>
    <row r="39" spans="1:21" x14ac:dyDescent="0.25">
      <c r="A39" s="12"/>
      <c r="B39" s="12"/>
      <c r="C39" s="18"/>
      <c r="D39" s="12"/>
      <c r="E39" s="12"/>
      <c r="F39" s="12"/>
      <c r="G39" s="12"/>
      <c r="H39" s="12"/>
      <c r="I39" s="12"/>
      <c r="J39" s="12"/>
      <c r="K39" s="12"/>
      <c r="L39" s="12"/>
      <c r="M39" s="12"/>
      <c r="N39" s="15"/>
      <c r="O39" s="15"/>
      <c r="P39" s="15"/>
      <c r="Q39" s="15"/>
      <c r="R39" s="15"/>
      <c r="S39" s="15"/>
      <c r="T39" s="15"/>
      <c r="U39" s="15"/>
    </row>
    <row r="40" spans="1:21" x14ac:dyDescent="0.25">
      <c r="A40" s="12"/>
      <c r="B40" s="12"/>
      <c r="C40" s="18"/>
      <c r="D40" s="12"/>
      <c r="E40" s="12"/>
      <c r="F40" s="12"/>
      <c r="G40" s="12"/>
      <c r="H40" s="12"/>
      <c r="I40" s="12"/>
      <c r="J40" s="12"/>
      <c r="K40" s="12"/>
      <c r="L40" s="12"/>
      <c r="M40" s="12"/>
      <c r="N40" s="15"/>
      <c r="O40" s="15"/>
      <c r="P40" s="15"/>
      <c r="Q40" s="15"/>
      <c r="R40" s="15"/>
      <c r="S40" s="15"/>
      <c r="T40" s="15"/>
      <c r="U40" s="15"/>
    </row>
    <row r="41" spans="1:21" x14ac:dyDescent="0.25">
      <c r="A41" s="12"/>
      <c r="B41" s="12"/>
      <c r="C41" s="18"/>
      <c r="D41" s="12"/>
      <c r="E41" s="12"/>
      <c r="F41" s="12"/>
      <c r="G41" s="12"/>
      <c r="H41" s="12"/>
      <c r="I41" s="12"/>
      <c r="J41" s="12"/>
      <c r="K41" s="12"/>
      <c r="L41" s="12"/>
      <c r="M41" s="12"/>
      <c r="N41" s="15"/>
      <c r="O41" s="15"/>
      <c r="P41" s="15"/>
      <c r="Q41" s="15"/>
      <c r="R41" s="15"/>
      <c r="S41" s="15"/>
      <c r="T41" s="15"/>
      <c r="U41" s="15"/>
    </row>
    <row r="42" spans="1:21" x14ac:dyDescent="0.25">
      <c r="A42" s="12"/>
      <c r="B42" s="12"/>
      <c r="C42" s="18"/>
      <c r="D42" s="12"/>
      <c r="E42" s="12"/>
      <c r="F42" s="12"/>
      <c r="G42" s="12"/>
      <c r="H42" s="12"/>
      <c r="I42" s="12"/>
      <c r="J42" s="12"/>
      <c r="K42" s="12"/>
      <c r="L42" s="12"/>
      <c r="M42" s="12"/>
      <c r="N42" s="15"/>
      <c r="O42" s="15"/>
      <c r="P42" s="15"/>
      <c r="Q42" s="15"/>
      <c r="R42" s="15"/>
      <c r="S42" s="15"/>
      <c r="T42" s="15"/>
      <c r="U42" s="15"/>
    </row>
    <row r="43" spans="1:21" x14ac:dyDescent="0.25">
      <c r="A43" s="12"/>
      <c r="B43" s="12"/>
      <c r="C43" s="18"/>
      <c r="D43" s="12"/>
      <c r="E43" s="12"/>
      <c r="F43" s="12"/>
      <c r="G43" s="12"/>
      <c r="H43" s="12"/>
      <c r="I43" s="12"/>
      <c r="J43" s="12"/>
      <c r="K43" s="12"/>
      <c r="L43" s="12"/>
      <c r="M43" s="12"/>
      <c r="N43" s="15"/>
      <c r="O43" s="15"/>
      <c r="P43" s="15"/>
      <c r="Q43" s="15"/>
      <c r="R43" s="15"/>
      <c r="S43" s="15"/>
      <c r="T43" s="15"/>
      <c r="U43" s="15"/>
    </row>
    <row r="44" spans="1:21" x14ac:dyDescent="0.25">
      <c r="A44" s="12"/>
      <c r="B44" s="12"/>
      <c r="C44" s="18"/>
      <c r="D44" s="12"/>
      <c r="E44" s="12"/>
      <c r="F44" s="12"/>
      <c r="G44" s="12"/>
      <c r="H44" s="12"/>
      <c r="I44" s="12"/>
      <c r="J44" s="12"/>
      <c r="K44" s="12"/>
      <c r="L44" s="12"/>
      <c r="M44" s="12"/>
      <c r="N44" s="15"/>
      <c r="O44" s="15"/>
      <c r="P44" s="15"/>
      <c r="Q44" s="15"/>
      <c r="R44" s="15"/>
      <c r="S44" s="15"/>
      <c r="T44" s="15"/>
      <c r="U44" s="15"/>
    </row>
    <row r="45" spans="1:21" x14ac:dyDescent="0.25">
      <c r="A45" s="12"/>
      <c r="B45" s="12"/>
      <c r="C45" s="18"/>
      <c r="D45" s="12"/>
      <c r="E45" s="12"/>
      <c r="F45" s="12"/>
      <c r="G45" s="12"/>
      <c r="H45" s="12"/>
      <c r="I45" s="12"/>
      <c r="J45" s="12"/>
      <c r="K45" s="12"/>
      <c r="L45" s="12"/>
      <c r="M45" s="12"/>
      <c r="N45" s="15"/>
      <c r="O45" s="15"/>
      <c r="P45" s="15"/>
      <c r="Q45" s="15"/>
      <c r="R45" s="15"/>
      <c r="S45" s="15"/>
      <c r="T45" s="15"/>
      <c r="U45" s="15"/>
    </row>
    <row r="46" spans="1:21" x14ac:dyDescent="0.25">
      <c r="A46" s="12"/>
      <c r="B46" s="12"/>
      <c r="C46" s="18"/>
      <c r="D46" s="12"/>
      <c r="E46" s="12"/>
      <c r="F46" s="12"/>
      <c r="G46" s="12"/>
      <c r="H46" s="12"/>
      <c r="I46" s="12"/>
      <c r="J46" s="12"/>
      <c r="K46" s="12"/>
      <c r="L46" s="12"/>
      <c r="M46" s="12"/>
      <c r="N46" s="15"/>
      <c r="O46" s="15"/>
      <c r="P46" s="15"/>
      <c r="Q46" s="15"/>
      <c r="R46" s="15"/>
      <c r="S46" s="15"/>
      <c r="T46" s="15"/>
      <c r="U46" s="15"/>
    </row>
    <row r="47" spans="1:21" x14ac:dyDescent="0.25">
      <c r="A47" s="12"/>
      <c r="B47" s="12"/>
      <c r="C47" s="18"/>
      <c r="D47" s="12"/>
      <c r="E47" s="12"/>
      <c r="F47" s="12"/>
      <c r="G47" s="12"/>
      <c r="H47" s="12"/>
      <c r="I47" s="12"/>
      <c r="J47" s="12"/>
      <c r="K47" s="12"/>
      <c r="L47" s="12"/>
      <c r="M47" s="12"/>
      <c r="N47" s="15"/>
      <c r="O47" s="15"/>
      <c r="P47" s="15"/>
      <c r="Q47" s="15"/>
      <c r="R47" s="15"/>
      <c r="S47" s="15"/>
      <c r="T47" s="15"/>
      <c r="U47" s="15"/>
    </row>
    <row r="48" spans="1:21" x14ac:dyDescent="0.25">
      <c r="A48" s="12"/>
      <c r="B48" s="12"/>
      <c r="C48" s="18"/>
      <c r="D48" s="12"/>
      <c r="E48" s="12"/>
      <c r="F48" s="12"/>
      <c r="G48" s="12"/>
      <c r="H48" s="12"/>
      <c r="I48" s="12"/>
      <c r="J48" s="12"/>
      <c r="K48" s="12"/>
      <c r="L48" s="12"/>
      <c r="M48" s="12"/>
      <c r="N48" s="15"/>
      <c r="O48" s="15"/>
      <c r="P48" s="15"/>
      <c r="Q48" s="15"/>
      <c r="R48" s="15"/>
      <c r="S48" s="15"/>
      <c r="T48" s="15"/>
      <c r="U48" s="15"/>
    </row>
    <row r="49" spans="1:21" x14ac:dyDescent="0.25">
      <c r="A49" s="12"/>
      <c r="B49" s="12"/>
      <c r="C49" s="18"/>
      <c r="D49" s="12"/>
      <c r="E49" s="12"/>
      <c r="F49" s="12"/>
      <c r="G49" s="12"/>
      <c r="H49" s="12"/>
      <c r="I49" s="12"/>
      <c r="J49" s="12"/>
      <c r="K49" s="12"/>
      <c r="L49" s="12"/>
      <c r="M49" s="12"/>
      <c r="N49" s="15"/>
      <c r="O49" s="15"/>
      <c r="P49" s="15"/>
      <c r="Q49" s="15"/>
      <c r="R49" s="15"/>
      <c r="S49" s="15"/>
      <c r="T49" s="15"/>
      <c r="U49" s="15"/>
    </row>
    <row r="50" spans="1:21" x14ac:dyDescent="0.25">
      <c r="A50" s="12"/>
      <c r="B50" s="12"/>
      <c r="C50" s="18"/>
      <c r="D50" s="12"/>
      <c r="E50" s="12"/>
      <c r="F50" s="12"/>
      <c r="G50" s="12"/>
      <c r="H50" s="12"/>
      <c r="I50" s="12"/>
      <c r="J50" s="12"/>
      <c r="K50" s="12"/>
      <c r="L50" s="12"/>
      <c r="M50" s="12"/>
      <c r="N50" s="15"/>
      <c r="O50" s="15"/>
      <c r="P50" s="15"/>
      <c r="Q50" s="15"/>
      <c r="R50" s="15"/>
      <c r="S50" s="15"/>
      <c r="T50" s="15"/>
      <c r="U50" s="15"/>
    </row>
    <row r="51" spans="1:21" x14ac:dyDescent="0.25">
      <c r="A51" s="12"/>
      <c r="B51" s="12"/>
      <c r="C51" s="18"/>
      <c r="D51" s="12"/>
      <c r="E51" s="12"/>
      <c r="F51" s="12"/>
      <c r="G51" s="12"/>
      <c r="H51" s="12"/>
      <c r="I51" s="12"/>
      <c r="J51" s="12"/>
      <c r="K51" s="12"/>
      <c r="L51" s="12"/>
      <c r="M51" s="12"/>
      <c r="N51" s="15"/>
      <c r="O51" s="15"/>
      <c r="P51" s="15"/>
      <c r="Q51" s="15"/>
      <c r="R51" s="15"/>
      <c r="S51" s="15"/>
      <c r="T51" s="15"/>
      <c r="U51" s="15"/>
    </row>
    <row r="52" spans="1:21" x14ac:dyDescent="0.25">
      <c r="A52" s="12"/>
      <c r="B52" s="12"/>
      <c r="C52" s="18"/>
      <c r="D52" s="12"/>
      <c r="E52" s="12"/>
      <c r="F52" s="12"/>
      <c r="G52" s="12"/>
      <c r="H52" s="12"/>
      <c r="I52" s="12"/>
      <c r="J52" s="12"/>
      <c r="K52" s="12"/>
      <c r="L52" s="12"/>
      <c r="M52" s="12"/>
      <c r="N52" s="15"/>
      <c r="O52" s="15"/>
      <c r="P52" s="15"/>
      <c r="Q52" s="15"/>
      <c r="R52" s="15"/>
      <c r="S52" s="15"/>
      <c r="T52" s="15"/>
      <c r="U52" s="15"/>
    </row>
    <row r="53" spans="1:21" x14ac:dyDescent="0.25">
      <c r="A53" s="12"/>
      <c r="B53" s="12"/>
      <c r="C53" s="18"/>
      <c r="D53" s="12"/>
      <c r="E53" s="12"/>
      <c r="F53" s="12"/>
      <c r="G53" s="12"/>
      <c r="H53" s="12"/>
      <c r="I53" s="12"/>
      <c r="J53" s="12"/>
      <c r="K53" s="12"/>
      <c r="L53" s="12"/>
      <c r="M53" s="12"/>
      <c r="N53" s="15"/>
      <c r="O53" s="15"/>
      <c r="P53" s="15"/>
      <c r="Q53" s="15"/>
      <c r="R53" s="15"/>
      <c r="S53" s="15"/>
      <c r="T53" s="15"/>
      <c r="U53" s="15"/>
    </row>
    <row r="54" spans="1:21" x14ac:dyDescent="0.25">
      <c r="A54" s="12"/>
      <c r="B54" s="12"/>
      <c r="C54" s="18"/>
      <c r="D54" s="12"/>
      <c r="E54" s="12"/>
      <c r="F54" s="12"/>
      <c r="G54" s="12"/>
      <c r="H54" s="12"/>
      <c r="I54" s="12"/>
      <c r="J54" s="12"/>
      <c r="K54" s="12"/>
      <c r="L54" s="12"/>
      <c r="M54" s="12"/>
      <c r="N54" s="15"/>
      <c r="O54" s="15"/>
      <c r="P54" s="15"/>
      <c r="Q54" s="15"/>
      <c r="R54" s="15"/>
      <c r="S54" s="15"/>
      <c r="T54" s="15"/>
      <c r="U54" s="15"/>
    </row>
    <row r="55" spans="1:21" x14ac:dyDescent="0.25">
      <c r="A55" s="12"/>
      <c r="B55" s="12"/>
      <c r="C55" s="18"/>
      <c r="D55" s="12"/>
      <c r="E55" s="12"/>
      <c r="F55" s="12"/>
      <c r="G55" s="12"/>
      <c r="H55" s="12"/>
      <c r="I55" s="12"/>
      <c r="J55" s="12"/>
      <c r="K55" s="12"/>
      <c r="L55" s="12"/>
      <c r="M55" s="12"/>
      <c r="N55" s="15"/>
      <c r="O55" s="15"/>
      <c r="P55" s="15"/>
      <c r="Q55" s="15"/>
      <c r="R55" s="15"/>
      <c r="S55" s="15"/>
      <c r="T55" s="15"/>
      <c r="U55" s="15"/>
    </row>
    <row r="56" spans="1:21" x14ac:dyDescent="0.25">
      <c r="A56" s="12"/>
      <c r="B56" s="12"/>
      <c r="C56" s="18"/>
      <c r="D56" s="12"/>
      <c r="E56" s="12"/>
      <c r="F56" s="12"/>
      <c r="G56" s="12"/>
      <c r="H56" s="12"/>
      <c r="I56" s="12"/>
      <c r="J56" s="12"/>
      <c r="K56" s="12"/>
      <c r="L56" s="12"/>
      <c r="M56" s="12"/>
      <c r="N56" s="15"/>
      <c r="O56" s="15"/>
      <c r="P56" s="15"/>
      <c r="Q56" s="15"/>
      <c r="R56" s="15"/>
      <c r="S56" s="15"/>
      <c r="T56" s="15"/>
      <c r="U56" s="15"/>
    </row>
    <row r="57" spans="1:21" x14ac:dyDescent="0.25">
      <c r="A57" s="12"/>
      <c r="B57" s="12"/>
      <c r="C57" s="18"/>
      <c r="D57" s="12"/>
      <c r="E57" s="12"/>
      <c r="F57" s="12"/>
      <c r="G57" s="12"/>
      <c r="H57" s="12"/>
      <c r="I57" s="12"/>
      <c r="J57" s="12"/>
      <c r="K57" s="12"/>
      <c r="L57" s="12"/>
      <c r="M57" s="12"/>
      <c r="N57" s="15"/>
      <c r="O57" s="15"/>
      <c r="P57" s="15"/>
      <c r="Q57" s="15"/>
      <c r="R57" s="15"/>
      <c r="S57" s="15"/>
      <c r="T57" s="15"/>
      <c r="U57" s="15"/>
    </row>
    <row r="58" spans="1:21" x14ac:dyDescent="0.25">
      <c r="A58" s="12"/>
      <c r="B58" s="12"/>
      <c r="C58" s="18"/>
      <c r="D58" s="12"/>
      <c r="E58" s="12"/>
      <c r="F58" s="12"/>
      <c r="G58" s="12"/>
      <c r="H58" s="12"/>
      <c r="I58" s="12"/>
      <c r="J58" s="12"/>
      <c r="K58" s="12"/>
      <c r="L58" s="12"/>
      <c r="M58" s="12"/>
      <c r="N58" s="15"/>
      <c r="O58" s="15"/>
      <c r="P58" s="15"/>
      <c r="Q58" s="15"/>
      <c r="R58" s="15"/>
      <c r="S58" s="15"/>
      <c r="T58" s="15"/>
      <c r="U58" s="15"/>
    </row>
    <row r="59" spans="1:21" x14ac:dyDescent="0.25">
      <c r="A59" s="12"/>
      <c r="B59" s="12"/>
      <c r="C59" s="18"/>
      <c r="D59" s="12"/>
      <c r="E59" s="12"/>
      <c r="F59" s="12"/>
      <c r="G59" s="12"/>
      <c r="H59" s="12"/>
      <c r="I59" s="12"/>
      <c r="J59" s="12"/>
      <c r="K59" s="12"/>
      <c r="L59" s="12"/>
      <c r="M59" s="12"/>
      <c r="N59" s="15"/>
      <c r="O59" s="15"/>
      <c r="P59" s="15"/>
      <c r="Q59" s="15"/>
      <c r="R59" s="15"/>
      <c r="S59" s="15"/>
      <c r="T59" s="15"/>
      <c r="U59" s="15"/>
    </row>
    <row r="60" spans="1:21" x14ac:dyDescent="0.25">
      <c r="A60" s="12"/>
      <c r="B60" s="12"/>
      <c r="C60" s="18"/>
      <c r="D60" s="12"/>
      <c r="E60" s="12"/>
      <c r="F60" s="12"/>
      <c r="G60" s="12"/>
      <c r="H60" s="12"/>
      <c r="I60" s="12"/>
      <c r="J60" s="12"/>
      <c r="K60" s="12"/>
      <c r="L60" s="12"/>
      <c r="M60" s="12"/>
      <c r="N60" s="15"/>
      <c r="O60" s="15"/>
      <c r="P60" s="15"/>
      <c r="Q60" s="15"/>
      <c r="R60" s="15"/>
      <c r="S60" s="15"/>
      <c r="T60" s="15"/>
      <c r="U60" s="15"/>
    </row>
    <row r="61" spans="1:21" x14ac:dyDescent="0.25">
      <c r="A61" s="12"/>
      <c r="B61" s="12"/>
      <c r="C61" s="18"/>
      <c r="D61" s="12"/>
      <c r="E61" s="12"/>
      <c r="F61" s="12"/>
      <c r="G61" s="12"/>
      <c r="H61" s="12"/>
      <c r="I61" s="12"/>
      <c r="J61" s="12"/>
      <c r="K61" s="12"/>
      <c r="L61" s="12"/>
      <c r="M61" s="12"/>
      <c r="N61" s="15"/>
      <c r="O61" s="15"/>
      <c r="P61" s="15"/>
      <c r="Q61" s="15"/>
      <c r="R61" s="15"/>
      <c r="S61" s="15"/>
      <c r="T61" s="15"/>
      <c r="U61" s="15"/>
    </row>
    <row r="62" spans="1:21" x14ac:dyDescent="0.25">
      <c r="A62" s="12"/>
      <c r="B62" s="12"/>
      <c r="C62" s="18"/>
      <c r="D62" s="12"/>
      <c r="E62" s="12"/>
      <c r="F62" s="12"/>
      <c r="G62" s="12"/>
      <c r="H62" s="12"/>
      <c r="I62" s="12"/>
      <c r="J62" s="12"/>
      <c r="K62" s="12"/>
      <c r="L62" s="12"/>
      <c r="M62" s="12"/>
      <c r="N62" s="15"/>
      <c r="O62" s="15"/>
      <c r="P62" s="15"/>
      <c r="Q62" s="15"/>
      <c r="R62" s="15"/>
      <c r="S62" s="15"/>
      <c r="T62" s="15"/>
      <c r="U62" s="15"/>
    </row>
    <row r="63" spans="1:21" x14ac:dyDescent="0.25">
      <c r="A63" s="12"/>
      <c r="B63" s="12"/>
      <c r="C63" s="18"/>
      <c r="D63" s="12"/>
      <c r="E63" s="12"/>
      <c r="F63" s="12"/>
      <c r="G63" s="12"/>
      <c r="H63" s="12"/>
      <c r="I63" s="12"/>
      <c r="J63" s="12"/>
      <c r="K63" s="12"/>
      <c r="L63" s="12"/>
      <c r="M63" s="12"/>
      <c r="N63" s="15"/>
      <c r="O63" s="15"/>
      <c r="P63" s="15"/>
      <c r="Q63" s="15"/>
      <c r="R63" s="15"/>
      <c r="S63" s="15"/>
      <c r="T63" s="15"/>
      <c r="U63" s="15"/>
    </row>
    <row r="64" spans="1:21" x14ac:dyDescent="0.25">
      <c r="A64" s="12"/>
      <c r="B64" s="12"/>
      <c r="C64" s="18"/>
      <c r="D64" s="12"/>
      <c r="E64" s="12"/>
      <c r="F64" s="12"/>
      <c r="G64" s="12"/>
      <c r="H64" s="12"/>
      <c r="I64" s="12"/>
      <c r="J64" s="12"/>
      <c r="K64" s="12"/>
      <c r="L64" s="12"/>
      <c r="M64" s="12"/>
      <c r="N64" s="15"/>
      <c r="O64" s="15"/>
      <c r="P64" s="15"/>
      <c r="Q64" s="15"/>
      <c r="R64" s="15"/>
      <c r="S64" s="15"/>
      <c r="T64" s="15"/>
      <c r="U64" s="15"/>
    </row>
    <row r="65" spans="1:21" x14ac:dyDescent="0.25">
      <c r="A65" s="12"/>
      <c r="B65" s="12"/>
      <c r="C65" s="18"/>
      <c r="D65" s="12"/>
      <c r="E65" s="12"/>
      <c r="F65" s="12"/>
      <c r="G65" s="12"/>
      <c r="H65" s="12"/>
      <c r="I65" s="12"/>
      <c r="J65" s="12"/>
      <c r="K65" s="12"/>
      <c r="L65" s="12"/>
      <c r="M65" s="12"/>
      <c r="N65" s="15"/>
      <c r="O65" s="15"/>
      <c r="P65" s="15"/>
      <c r="Q65" s="15"/>
      <c r="R65" s="15"/>
      <c r="S65" s="15"/>
      <c r="T65" s="15"/>
      <c r="U65" s="15"/>
    </row>
    <row r="66" spans="1:21" x14ac:dyDescent="0.25">
      <c r="A66" s="12"/>
      <c r="B66" s="12"/>
      <c r="C66" s="18"/>
      <c r="D66" s="12"/>
      <c r="E66" s="12"/>
      <c r="F66" s="12"/>
      <c r="G66" s="12"/>
      <c r="H66" s="12"/>
      <c r="I66" s="12"/>
      <c r="J66" s="12"/>
      <c r="K66" s="12"/>
      <c r="L66" s="12"/>
      <c r="M66" s="12"/>
      <c r="N66" s="15"/>
      <c r="O66" s="15"/>
      <c r="P66" s="15"/>
      <c r="Q66" s="15"/>
      <c r="R66" s="15"/>
      <c r="S66" s="15"/>
      <c r="T66" s="15"/>
      <c r="U66" s="15"/>
    </row>
    <row r="67" spans="1:21" x14ac:dyDescent="0.25">
      <c r="A67" s="12"/>
      <c r="B67" s="12"/>
      <c r="C67" s="18"/>
      <c r="D67" s="12"/>
      <c r="E67" s="12"/>
      <c r="F67" s="12"/>
      <c r="G67" s="12"/>
      <c r="H67" s="12"/>
      <c r="I67" s="12"/>
      <c r="J67" s="12"/>
      <c r="K67" s="12"/>
      <c r="L67" s="12"/>
      <c r="M67" s="12"/>
      <c r="N67" s="15"/>
      <c r="O67" s="15"/>
      <c r="P67" s="15"/>
      <c r="Q67" s="15"/>
      <c r="R67" s="15"/>
      <c r="S67" s="15"/>
      <c r="T67" s="15"/>
      <c r="U67" s="15"/>
    </row>
    <row r="68" spans="1:21" x14ac:dyDescent="0.25">
      <c r="A68" s="12"/>
      <c r="B68" s="12"/>
      <c r="C68" s="18"/>
      <c r="D68" s="12"/>
      <c r="E68" s="12"/>
      <c r="F68" s="12"/>
      <c r="G68" s="12"/>
      <c r="H68" s="12"/>
      <c r="I68" s="12"/>
      <c r="J68" s="12"/>
      <c r="K68" s="12"/>
      <c r="L68" s="12"/>
      <c r="M68" s="12"/>
      <c r="N68" s="15"/>
      <c r="O68" s="15"/>
      <c r="P68" s="15"/>
      <c r="Q68" s="15"/>
      <c r="R68" s="15"/>
      <c r="S68" s="15"/>
      <c r="T68" s="15"/>
      <c r="U68" s="15"/>
    </row>
    <row r="69" spans="1:21" x14ac:dyDescent="0.25">
      <c r="A69" s="12"/>
      <c r="B69" s="12"/>
      <c r="C69" s="18"/>
      <c r="D69" s="12"/>
      <c r="E69" s="12"/>
      <c r="F69" s="12"/>
      <c r="G69" s="12"/>
      <c r="H69" s="12"/>
      <c r="I69" s="12"/>
      <c r="J69" s="12"/>
      <c r="K69" s="12"/>
      <c r="L69" s="12"/>
      <c r="M69" s="12"/>
      <c r="N69" s="15"/>
      <c r="O69" s="15"/>
      <c r="P69" s="15"/>
      <c r="Q69" s="15"/>
      <c r="R69" s="15"/>
      <c r="S69" s="15"/>
      <c r="T69" s="15"/>
      <c r="U69" s="15"/>
    </row>
    <row r="70" spans="1:21" x14ac:dyDescent="0.25">
      <c r="A70" s="12"/>
      <c r="B70" s="12"/>
      <c r="C70" s="18"/>
      <c r="D70" s="12"/>
      <c r="E70" s="12"/>
      <c r="F70" s="12"/>
      <c r="G70" s="12"/>
      <c r="H70" s="12"/>
      <c r="I70" s="12"/>
      <c r="J70" s="12"/>
      <c r="K70" s="12"/>
      <c r="L70" s="12"/>
      <c r="M70" s="12"/>
      <c r="N70" s="15"/>
      <c r="O70" s="15"/>
      <c r="P70" s="15"/>
      <c r="Q70" s="15"/>
      <c r="R70" s="15"/>
      <c r="S70" s="15"/>
      <c r="T70" s="15"/>
      <c r="U70" s="15"/>
    </row>
    <row r="71" spans="1:21" x14ac:dyDescent="0.25">
      <c r="A71" s="12"/>
      <c r="B71" s="12"/>
      <c r="C71" s="18"/>
      <c r="D71" s="12"/>
      <c r="E71" s="12"/>
      <c r="F71" s="12"/>
      <c r="G71" s="12"/>
      <c r="H71" s="12"/>
      <c r="I71" s="12"/>
      <c r="J71" s="12"/>
      <c r="K71" s="12"/>
      <c r="L71" s="12"/>
      <c r="M71" s="12"/>
      <c r="N71" s="15"/>
      <c r="O71" s="15"/>
      <c r="P71" s="15"/>
      <c r="Q71" s="15"/>
      <c r="R71" s="15"/>
      <c r="S71" s="15"/>
      <c r="T71" s="15"/>
      <c r="U71" s="15"/>
    </row>
    <row r="72" spans="1:21" x14ac:dyDescent="0.25">
      <c r="A72" s="12"/>
      <c r="B72" s="12"/>
      <c r="C72" s="18"/>
      <c r="D72" s="12"/>
      <c r="E72" s="12"/>
      <c r="F72" s="12"/>
      <c r="G72" s="12"/>
      <c r="H72" s="12"/>
      <c r="I72" s="12"/>
      <c r="J72" s="12"/>
      <c r="K72" s="12"/>
      <c r="L72" s="12"/>
      <c r="M72" s="12"/>
      <c r="N72" s="15"/>
      <c r="O72" s="15"/>
      <c r="P72" s="15"/>
      <c r="Q72" s="15"/>
      <c r="R72" s="15"/>
      <c r="S72" s="15"/>
      <c r="T72" s="15"/>
      <c r="U72" s="15"/>
    </row>
    <row r="73" spans="1:21" x14ac:dyDescent="0.25">
      <c r="A73" s="12"/>
      <c r="B73" s="12"/>
      <c r="C73" s="18"/>
      <c r="D73" s="12"/>
      <c r="E73" s="12"/>
      <c r="F73" s="12"/>
      <c r="G73" s="12"/>
      <c r="H73" s="12"/>
      <c r="I73" s="12"/>
      <c r="J73" s="12"/>
      <c r="K73" s="12"/>
      <c r="L73" s="12"/>
      <c r="M73" s="12"/>
      <c r="N73" s="15"/>
      <c r="O73" s="15"/>
      <c r="P73" s="15"/>
      <c r="Q73" s="15"/>
      <c r="R73" s="15"/>
      <c r="S73" s="15"/>
      <c r="T73" s="15"/>
      <c r="U73" s="15"/>
    </row>
    <row r="74" spans="1:21" x14ac:dyDescent="0.25">
      <c r="A74" s="12"/>
      <c r="B74" s="12"/>
      <c r="C74" s="18"/>
      <c r="D74" s="12"/>
      <c r="E74" s="12"/>
      <c r="F74" s="12"/>
      <c r="G74" s="12"/>
      <c r="H74" s="12"/>
      <c r="I74" s="12"/>
      <c r="J74" s="12"/>
      <c r="K74" s="12"/>
      <c r="L74" s="12"/>
      <c r="M74" s="12"/>
      <c r="N74" s="15"/>
      <c r="O74" s="15"/>
      <c r="P74" s="15"/>
      <c r="Q74" s="15"/>
      <c r="R74" s="15"/>
      <c r="S74" s="15"/>
      <c r="T74" s="15"/>
      <c r="U74" s="15"/>
    </row>
    <row r="75" spans="1:21" x14ac:dyDescent="0.25">
      <c r="A75" s="12"/>
      <c r="B75" s="12"/>
      <c r="C75" s="18"/>
      <c r="D75" s="12"/>
      <c r="E75" s="12"/>
      <c r="F75" s="12"/>
      <c r="G75" s="12"/>
      <c r="H75" s="12"/>
      <c r="I75" s="12"/>
      <c r="J75" s="12"/>
      <c r="K75" s="12"/>
      <c r="L75" s="12"/>
      <c r="M75" s="12"/>
      <c r="N75" s="15"/>
      <c r="O75" s="15"/>
      <c r="P75" s="15"/>
      <c r="Q75" s="15"/>
      <c r="R75" s="15"/>
      <c r="S75" s="15"/>
      <c r="T75" s="15"/>
      <c r="U75" s="15"/>
    </row>
    <row r="76" spans="1:21" x14ac:dyDescent="0.25">
      <c r="A76" s="12"/>
      <c r="B76" s="12"/>
      <c r="C76" s="18"/>
      <c r="D76" s="12"/>
      <c r="E76" s="12"/>
      <c r="F76" s="12"/>
      <c r="G76" s="12"/>
      <c r="H76" s="12"/>
      <c r="I76" s="12"/>
      <c r="J76" s="12"/>
      <c r="K76" s="12"/>
      <c r="L76" s="12"/>
      <c r="M76" s="12"/>
      <c r="N76" s="15"/>
      <c r="O76" s="15"/>
      <c r="P76" s="15"/>
      <c r="Q76" s="15"/>
      <c r="R76" s="15"/>
      <c r="S76" s="15"/>
      <c r="T76" s="15"/>
      <c r="U76" s="15"/>
    </row>
    <row r="77" spans="1:21" x14ac:dyDescent="0.25">
      <c r="A77" s="12"/>
      <c r="B77" s="12"/>
      <c r="C77" s="18"/>
      <c r="D77" s="12"/>
      <c r="E77" s="12"/>
      <c r="F77" s="12"/>
      <c r="G77" s="12"/>
      <c r="H77" s="12"/>
      <c r="I77" s="12"/>
      <c r="J77" s="12"/>
      <c r="K77" s="12"/>
      <c r="L77" s="12"/>
      <c r="M77" s="12"/>
      <c r="N77" s="15"/>
      <c r="O77" s="15"/>
      <c r="P77" s="15"/>
      <c r="Q77" s="15"/>
      <c r="R77" s="15"/>
      <c r="S77" s="15"/>
      <c r="T77" s="15"/>
      <c r="U77" s="15"/>
    </row>
    <row r="78" spans="1:21" x14ac:dyDescent="0.25">
      <c r="A78" s="12"/>
      <c r="B78" s="12"/>
      <c r="C78" s="18"/>
      <c r="D78" s="12"/>
      <c r="E78" s="12"/>
      <c r="F78" s="12"/>
      <c r="G78" s="12"/>
      <c r="H78" s="12"/>
      <c r="I78" s="12"/>
      <c r="J78" s="12"/>
      <c r="K78" s="12"/>
      <c r="L78" s="12"/>
      <c r="M78" s="12"/>
      <c r="N78" s="15"/>
      <c r="O78" s="15"/>
      <c r="P78" s="15"/>
      <c r="Q78" s="15"/>
      <c r="R78" s="15"/>
      <c r="S78" s="15"/>
      <c r="T78" s="15"/>
      <c r="U78" s="15"/>
    </row>
    <row r="79" spans="1:21" x14ac:dyDescent="0.25">
      <c r="A79" s="12"/>
      <c r="B79" s="12"/>
      <c r="C79" s="18"/>
      <c r="D79" s="12"/>
      <c r="E79" s="12"/>
      <c r="F79" s="12"/>
      <c r="G79" s="12"/>
      <c r="H79" s="12"/>
      <c r="I79" s="12"/>
      <c r="J79" s="12"/>
      <c r="K79" s="12"/>
      <c r="L79" s="12"/>
      <c r="M79" s="12"/>
      <c r="N79" s="15"/>
      <c r="O79" s="15"/>
      <c r="P79" s="15"/>
      <c r="Q79" s="15"/>
      <c r="R79" s="15"/>
      <c r="S79" s="15"/>
      <c r="T79" s="15"/>
      <c r="U79" s="15"/>
    </row>
    <row r="80" spans="1:21" x14ac:dyDescent="0.25">
      <c r="A80" s="12"/>
      <c r="B80" s="12"/>
      <c r="C80" s="18"/>
      <c r="D80" s="12"/>
      <c r="E80" s="12"/>
      <c r="F80" s="12"/>
      <c r="G80" s="12"/>
      <c r="H80" s="12"/>
      <c r="I80" s="12"/>
      <c r="J80" s="12"/>
      <c r="K80" s="12"/>
      <c r="L80" s="12"/>
      <c r="M80" s="12"/>
      <c r="N80" s="15"/>
      <c r="O80" s="15"/>
      <c r="P80" s="15"/>
      <c r="Q80" s="15"/>
      <c r="R80" s="15"/>
      <c r="S80" s="15"/>
      <c r="T80" s="15"/>
      <c r="U80" s="15"/>
    </row>
    <row r="81" spans="1:21" x14ac:dyDescent="0.25">
      <c r="A81" s="12"/>
      <c r="B81" s="12"/>
      <c r="C81" s="18"/>
      <c r="D81" s="12"/>
      <c r="E81" s="12"/>
      <c r="F81" s="12"/>
      <c r="G81" s="12"/>
      <c r="H81" s="12"/>
      <c r="I81" s="12"/>
      <c r="J81" s="12"/>
      <c r="K81" s="12"/>
      <c r="L81" s="12"/>
      <c r="M81" s="12"/>
      <c r="N81" s="15"/>
      <c r="O81" s="15"/>
      <c r="P81" s="15"/>
      <c r="Q81" s="15"/>
      <c r="R81" s="15"/>
      <c r="S81" s="15"/>
      <c r="T81" s="15"/>
      <c r="U81" s="15"/>
    </row>
    <row r="82" spans="1:21" x14ac:dyDescent="0.25">
      <c r="A82" s="12"/>
      <c r="B82" s="12"/>
      <c r="C82" s="18"/>
      <c r="D82" s="12"/>
      <c r="E82" s="12"/>
      <c r="F82" s="12"/>
      <c r="G82" s="12"/>
      <c r="H82" s="12"/>
      <c r="I82" s="12"/>
      <c r="J82" s="12"/>
      <c r="K82" s="12"/>
      <c r="L82" s="12"/>
      <c r="M82" s="12"/>
      <c r="N82" s="15"/>
      <c r="O82" s="15"/>
      <c r="P82" s="15"/>
      <c r="Q82" s="15"/>
      <c r="R82" s="15"/>
      <c r="S82" s="15"/>
      <c r="T82" s="15"/>
      <c r="U82" s="15"/>
    </row>
    <row r="83" spans="1:21" x14ac:dyDescent="0.25">
      <c r="A83" s="12"/>
      <c r="B83" s="12"/>
      <c r="C83" s="18"/>
      <c r="D83" s="12"/>
      <c r="E83" s="12"/>
      <c r="F83" s="12"/>
      <c r="G83" s="12"/>
      <c r="H83" s="12"/>
      <c r="I83" s="12"/>
      <c r="J83" s="12"/>
      <c r="K83" s="12"/>
      <c r="L83" s="12"/>
      <c r="M83" s="12"/>
      <c r="N83" s="15"/>
      <c r="O83" s="15"/>
      <c r="P83" s="15"/>
      <c r="Q83" s="15"/>
      <c r="R83" s="15"/>
      <c r="S83" s="15"/>
      <c r="T83" s="15"/>
      <c r="U83" s="15"/>
    </row>
    <row r="84" spans="1:21" x14ac:dyDescent="0.25">
      <c r="A84" s="12"/>
      <c r="B84" s="12"/>
      <c r="C84" s="18"/>
      <c r="D84" s="12"/>
      <c r="E84" s="12"/>
      <c r="F84" s="12"/>
      <c r="G84" s="12"/>
      <c r="H84" s="12"/>
      <c r="I84" s="12"/>
      <c r="J84" s="12"/>
      <c r="K84" s="12"/>
      <c r="L84" s="12"/>
      <c r="M84" s="12"/>
      <c r="N84" s="15"/>
      <c r="O84" s="15"/>
      <c r="P84" s="15"/>
      <c r="Q84" s="15"/>
      <c r="R84" s="15"/>
      <c r="S84" s="15"/>
      <c r="T84" s="15"/>
      <c r="U84" s="15"/>
    </row>
    <row r="85" spans="1:21" x14ac:dyDescent="0.25">
      <c r="A85" s="12"/>
      <c r="B85" s="12"/>
      <c r="C85" s="18"/>
      <c r="D85" s="12"/>
      <c r="E85" s="12"/>
      <c r="F85" s="12"/>
      <c r="G85" s="12"/>
      <c r="H85" s="12"/>
      <c r="I85" s="12"/>
      <c r="J85" s="12"/>
      <c r="K85" s="12"/>
      <c r="L85" s="12"/>
      <c r="M85" s="12"/>
      <c r="N85" s="15"/>
      <c r="O85" s="15"/>
      <c r="P85" s="15"/>
      <c r="Q85" s="15"/>
      <c r="R85" s="15"/>
      <c r="S85" s="15"/>
      <c r="T85" s="15"/>
      <c r="U85" s="15"/>
    </row>
    <row r="86" spans="1:21" x14ac:dyDescent="0.25">
      <c r="A86" s="12"/>
      <c r="B86" s="12"/>
      <c r="C86" s="18"/>
      <c r="D86" s="12"/>
      <c r="E86" s="12"/>
      <c r="F86" s="12"/>
      <c r="G86" s="12"/>
      <c r="H86" s="12"/>
      <c r="I86" s="12"/>
      <c r="J86" s="12"/>
      <c r="K86" s="12"/>
      <c r="L86" s="12"/>
      <c r="M86" s="12"/>
      <c r="N86" s="15"/>
      <c r="O86" s="15"/>
      <c r="P86" s="15"/>
      <c r="Q86" s="15"/>
      <c r="R86" s="15"/>
      <c r="S86" s="15"/>
      <c r="T86" s="15"/>
      <c r="U86" s="15"/>
    </row>
    <row r="87" spans="1:21" x14ac:dyDescent="0.25">
      <c r="A87" s="12"/>
      <c r="B87" s="12"/>
      <c r="C87" s="18"/>
      <c r="D87" s="12"/>
      <c r="E87" s="12"/>
      <c r="F87" s="12"/>
      <c r="G87" s="12"/>
      <c r="H87" s="12"/>
      <c r="I87" s="12"/>
      <c r="J87" s="12"/>
      <c r="K87" s="12"/>
      <c r="L87" s="12"/>
      <c r="M87" s="12"/>
      <c r="N87" s="15"/>
      <c r="O87" s="15"/>
      <c r="P87" s="15"/>
      <c r="Q87" s="15"/>
      <c r="R87" s="15"/>
      <c r="S87" s="15"/>
      <c r="T87" s="15"/>
      <c r="U87" s="15"/>
    </row>
    <row r="88" spans="1:21" x14ac:dyDescent="0.25">
      <c r="A88" s="12"/>
      <c r="B88" s="12"/>
      <c r="C88" s="18"/>
      <c r="D88" s="12"/>
      <c r="E88" s="12"/>
      <c r="F88" s="12"/>
      <c r="G88" s="12"/>
      <c r="H88" s="12"/>
      <c r="I88" s="12"/>
      <c r="J88" s="12"/>
      <c r="K88" s="12"/>
      <c r="L88" s="12"/>
      <c r="M88" s="12"/>
      <c r="N88" s="15"/>
      <c r="O88" s="15"/>
      <c r="P88" s="15"/>
      <c r="Q88" s="15"/>
      <c r="R88" s="15"/>
      <c r="S88" s="15"/>
      <c r="T88" s="15"/>
      <c r="U88" s="15"/>
    </row>
    <row r="89" spans="1:21" x14ac:dyDescent="0.25">
      <c r="A89" s="12"/>
      <c r="B89" s="12"/>
      <c r="C89" s="18"/>
      <c r="D89" s="12"/>
      <c r="E89" s="12"/>
      <c r="F89" s="12"/>
      <c r="G89" s="12"/>
      <c r="H89" s="12"/>
      <c r="I89" s="12"/>
      <c r="J89" s="12"/>
      <c r="K89" s="12"/>
      <c r="L89" s="12"/>
      <c r="M89" s="12"/>
      <c r="N89" s="15"/>
      <c r="O89" s="15"/>
      <c r="P89" s="15"/>
      <c r="Q89" s="15"/>
      <c r="R89" s="15"/>
      <c r="S89" s="15"/>
      <c r="T89" s="15"/>
      <c r="U89" s="15"/>
    </row>
    <row r="90" spans="1:21" x14ac:dyDescent="0.25">
      <c r="A90" s="12"/>
      <c r="B90" s="12"/>
      <c r="C90" s="18"/>
      <c r="D90" s="12"/>
      <c r="E90" s="12"/>
      <c r="F90" s="12"/>
      <c r="G90" s="12"/>
      <c r="H90" s="12"/>
      <c r="I90" s="12"/>
      <c r="J90" s="12"/>
      <c r="K90" s="12"/>
      <c r="L90" s="12"/>
      <c r="M90" s="12"/>
      <c r="N90" s="15"/>
      <c r="O90" s="15"/>
      <c r="P90" s="15"/>
      <c r="Q90" s="15"/>
      <c r="R90" s="15"/>
      <c r="S90" s="15"/>
      <c r="T90" s="15"/>
      <c r="U90" s="15"/>
    </row>
    <row r="91" spans="1:21" x14ac:dyDescent="0.25">
      <c r="A91" s="12"/>
      <c r="B91" s="12"/>
      <c r="C91" s="18"/>
      <c r="D91" s="12"/>
      <c r="E91" s="12"/>
      <c r="F91" s="12"/>
      <c r="G91" s="12"/>
      <c r="H91" s="12"/>
      <c r="I91" s="12"/>
      <c r="J91" s="12"/>
      <c r="K91" s="12"/>
      <c r="L91" s="12"/>
      <c r="M91" s="12"/>
      <c r="N91" s="15"/>
      <c r="O91" s="15"/>
      <c r="P91" s="15"/>
      <c r="Q91" s="15"/>
      <c r="R91" s="15"/>
      <c r="S91" s="15"/>
      <c r="T91" s="15"/>
      <c r="U91" s="15"/>
    </row>
    <row r="92" spans="1:21" x14ac:dyDescent="0.25">
      <c r="A92" s="12"/>
      <c r="B92" s="12"/>
      <c r="C92" s="18"/>
      <c r="D92" s="12"/>
      <c r="E92" s="12"/>
      <c r="F92" s="12"/>
      <c r="G92" s="12"/>
      <c r="H92" s="12"/>
      <c r="I92" s="12"/>
      <c r="J92" s="12"/>
      <c r="K92" s="12"/>
      <c r="L92" s="12"/>
      <c r="M92" s="12"/>
      <c r="N92" s="15"/>
      <c r="O92" s="15"/>
      <c r="P92" s="15"/>
      <c r="Q92" s="15"/>
      <c r="R92" s="15"/>
      <c r="S92" s="15"/>
      <c r="T92" s="15"/>
      <c r="U92" s="15"/>
    </row>
    <row r="93" spans="1:21" x14ac:dyDescent="0.25">
      <c r="A93" s="12"/>
      <c r="B93" s="12"/>
      <c r="C93" s="18"/>
      <c r="D93" s="12"/>
      <c r="E93" s="12"/>
      <c r="F93" s="12"/>
      <c r="G93" s="12"/>
      <c r="H93" s="12"/>
      <c r="I93" s="12"/>
      <c r="J93" s="12"/>
      <c r="K93" s="12"/>
      <c r="L93" s="12"/>
      <c r="M93" s="12"/>
      <c r="N93" s="15"/>
      <c r="O93" s="15"/>
      <c r="P93" s="15"/>
      <c r="Q93" s="15"/>
      <c r="R93" s="15"/>
      <c r="S93" s="15"/>
      <c r="T93" s="15"/>
      <c r="U93" s="15"/>
    </row>
    <row r="94" spans="1:21" x14ac:dyDescent="0.25">
      <c r="A94" s="12"/>
      <c r="B94" s="12"/>
      <c r="C94" s="18"/>
      <c r="D94" s="12"/>
      <c r="E94" s="12"/>
      <c r="F94" s="12"/>
      <c r="G94" s="12"/>
      <c r="H94" s="12"/>
      <c r="I94" s="12"/>
      <c r="J94" s="12"/>
      <c r="K94" s="12"/>
      <c r="L94" s="12"/>
      <c r="M94" s="12"/>
      <c r="N94" s="15"/>
      <c r="O94" s="15"/>
      <c r="P94" s="15"/>
      <c r="Q94" s="15"/>
      <c r="R94" s="15"/>
      <c r="S94" s="15"/>
      <c r="T94" s="15"/>
      <c r="U94" s="15"/>
    </row>
    <row r="95" spans="1:21" x14ac:dyDescent="0.25">
      <c r="A95" s="12"/>
      <c r="B95" s="12"/>
      <c r="C95" s="18"/>
      <c r="D95" s="12"/>
      <c r="E95" s="12"/>
      <c r="F95" s="12"/>
      <c r="G95" s="12"/>
      <c r="H95" s="12"/>
      <c r="I95" s="12"/>
      <c r="J95" s="12"/>
      <c r="K95" s="12"/>
      <c r="L95" s="12"/>
      <c r="M95" s="12"/>
      <c r="N95" s="15"/>
      <c r="O95" s="15"/>
      <c r="P95" s="15"/>
      <c r="Q95" s="15"/>
      <c r="R95" s="15"/>
      <c r="S95" s="15"/>
      <c r="T95" s="15"/>
      <c r="U95" s="15"/>
    </row>
    <row r="96" spans="1:21" x14ac:dyDescent="0.25">
      <c r="A96" s="12"/>
      <c r="B96" s="12"/>
      <c r="C96" s="18"/>
      <c r="D96" s="12"/>
      <c r="E96" s="12"/>
      <c r="F96" s="12"/>
      <c r="G96" s="12"/>
      <c r="H96" s="12"/>
      <c r="I96" s="12"/>
      <c r="J96" s="12"/>
      <c r="K96" s="12"/>
      <c r="L96" s="12"/>
      <c r="M96" s="12"/>
      <c r="N96" s="15"/>
      <c r="O96" s="15"/>
      <c r="P96" s="15"/>
      <c r="Q96" s="15"/>
      <c r="R96" s="15"/>
      <c r="S96" s="15"/>
      <c r="T96" s="15"/>
      <c r="U96" s="15"/>
    </row>
    <row r="97" spans="1:21" x14ac:dyDescent="0.25">
      <c r="A97" s="12"/>
      <c r="B97" s="12"/>
      <c r="C97" s="18"/>
      <c r="D97" s="12"/>
      <c r="E97" s="12"/>
      <c r="F97" s="12"/>
      <c r="G97" s="12"/>
      <c r="H97" s="12"/>
      <c r="I97" s="12"/>
      <c r="J97" s="12"/>
      <c r="K97" s="12"/>
      <c r="L97" s="12"/>
      <c r="M97" s="12"/>
      <c r="N97" s="15"/>
      <c r="O97" s="15"/>
      <c r="P97" s="15"/>
      <c r="Q97" s="15"/>
      <c r="R97" s="15"/>
      <c r="S97" s="15"/>
      <c r="T97" s="15"/>
      <c r="U97" s="15"/>
    </row>
    <row r="98" spans="1:21" x14ac:dyDescent="0.25">
      <c r="C98" s="18"/>
      <c r="D98" s="12"/>
      <c r="E98" s="12"/>
      <c r="F98" s="12"/>
      <c r="G98" s="12"/>
      <c r="H98" s="12"/>
      <c r="I98" s="12"/>
      <c r="J98" s="12"/>
      <c r="K98" s="12"/>
      <c r="L98" s="12"/>
      <c r="M98" s="12"/>
      <c r="N98" s="15"/>
    </row>
    <row r="99" spans="1:21" x14ac:dyDescent="0.25">
      <c r="C99" s="18"/>
      <c r="D99" s="12"/>
      <c r="E99" s="12"/>
      <c r="F99" s="12"/>
      <c r="G99" s="12"/>
      <c r="H99" s="12"/>
      <c r="I99" s="12"/>
      <c r="J99" s="12"/>
      <c r="K99" s="12"/>
      <c r="L99" s="12"/>
      <c r="M99" s="12"/>
      <c r="N99" s="15"/>
    </row>
    <row r="100" spans="1:21" x14ac:dyDescent="0.25">
      <c r="C100" s="18"/>
      <c r="D100" s="12"/>
      <c r="E100" s="12"/>
      <c r="F100" s="12"/>
      <c r="G100" s="12"/>
      <c r="H100" s="12"/>
      <c r="I100" s="12"/>
      <c r="J100" s="12"/>
      <c r="K100" s="12"/>
      <c r="L100" s="12"/>
      <c r="M100" s="12"/>
      <c r="N100" s="15"/>
    </row>
    <row r="101" spans="1:21" x14ac:dyDescent="0.25">
      <c r="C101" s="18"/>
      <c r="D101" s="12"/>
      <c r="E101" s="12"/>
      <c r="F101" s="12"/>
      <c r="G101" s="12"/>
      <c r="H101" s="12"/>
      <c r="I101" s="12"/>
      <c r="J101" s="12"/>
      <c r="K101" s="12"/>
      <c r="L101" s="12"/>
      <c r="M101" s="12"/>
      <c r="N101" s="15"/>
    </row>
  </sheetData>
  <mergeCells count="91">
    <mergeCell ref="V26:V27"/>
    <mergeCell ref="V28:V29"/>
    <mergeCell ref="V8:V9"/>
    <mergeCell ref="V10:V11"/>
    <mergeCell ref="V12:V13"/>
    <mergeCell ref="V14:V15"/>
    <mergeCell ref="V16:V17"/>
    <mergeCell ref="V18:V19"/>
    <mergeCell ref="V20:V21"/>
    <mergeCell ref="V22:V23"/>
    <mergeCell ref="V24:V25"/>
    <mergeCell ref="C26:C27"/>
    <mergeCell ref="D26:D27"/>
    <mergeCell ref="T12:T17"/>
    <mergeCell ref="U14:U15"/>
    <mergeCell ref="U16:U17"/>
    <mergeCell ref="U26:U27"/>
    <mergeCell ref="U24:U25"/>
    <mergeCell ref="T22:T27"/>
    <mergeCell ref="C22:C23"/>
    <mergeCell ref="T18:T21"/>
    <mergeCell ref="U18:U19"/>
    <mergeCell ref="U20:U21"/>
    <mergeCell ref="W5:AE5"/>
    <mergeCell ref="B35:H35"/>
    <mergeCell ref="B34:H34"/>
    <mergeCell ref="I34:O34"/>
    <mergeCell ref="I35:O35"/>
    <mergeCell ref="U28:U29"/>
    <mergeCell ref="A30:S30"/>
    <mergeCell ref="T28:T29"/>
    <mergeCell ref="D28:D29"/>
    <mergeCell ref="E28:E29"/>
    <mergeCell ref="C28:C29"/>
    <mergeCell ref="B28:B29"/>
    <mergeCell ref="U22:U23"/>
    <mergeCell ref="D24:D25"/>
    <mergeCell ref="E24:E25"/>
    <mergeCell ref="E12:E13"/>
    <mergeCell ref="A1:C3"/>
    <mergeCell ref="C6:C7"/>
    <mergeCell ref="D6:E6"/>
    <mergeCell ref="F6:S6"/>
    <mergeCell ref="A5:C5"/>
    <mergeCell ref="A4:C4"/>
    <mergeCell ref="A6:A7"/>
    <mergeCell ref="B6:B7"/>
    <mergeCell ref="D1:V1"/>
    <mergeCell ref="A8:A11"/>
    <mergeCell ref="A18:A29"/>
    <mergeCell ref="D10:D11"/>
    <mergeCell ref="E10:E11"/>
    <mergeCell ref="D14:D15"/>
    <mergeCell ref="E14:E15"/>
    <mergeCell ref="D16:D17"/>
    <mergeCell ref="E16:E17"/>
    <mergeCell ref="D18:D19"/>
    <mergeCell ref="E18:E19"/>
    <mergeCell ref="D20:D21"/>
    <mergeCell ref="E20:E21"/>
    <mergeCell ref="A12:A17"/>
    <mergeCell ref="B8:B9"/>
    <mergeCell ref="B10:B11"/>
    <mergeCell ref="E26:E27"/>
    <mergeCell ref="B22:B27"/>
    <mergeCell ref="D22:D23"/>
    <mergeCell ref="E22:E23"/>
    <mergeCell ref="C24:C25"/>
    <mergeCell ref="C8:C9"/>
    <mergeCell ref="D8:D9"/>
    <mergeCell ref="E8:E9"/>
    <mergeCell ref="C10:C11"/>
    <mergeCell ref="B12:B17"/>
    <mergeCell ref="B18:B21"/>
    <mergeCell ref="C12:C13"/>
    <mergeCell ref="D12:D13"/>
    <mergeCell ref="C14:C15"/>
    <mergeCell ref="C16:C17"/>
    <mergeCell ref="C18:C19"/>
    <mergeCell ref="C20:C21"/>
    <mergeCell ref="U12:U13"/>
    <mergeCell ref="D2:V2"/>
    <mergeCell ref="D3:V3"/>
    <mergeCell ref="D4:V4"/>
    <mergeCell ref="T8:T9"/>
    <mergeCell ref="T10:T11"/>
    <mergeCell ref="U10:U11"/>
    <mergeCell ref="U8:U9"/>
    <mergeCell ref="T6:U6"/>
    <mergeCell ref="D5:V5"/>
    <mergeCell ref="V6:V7"/>
  </mergeCells>
  <printOptions horizontalCentered="1" verticalCentered="1"/>
  <pageMargins left="0" right="0" top="0" bottom="0.59055118110236227" header="0.31496062992125984" footer="0"/>
  <pageSetup scale="55" fitToHeight="0" orientation="portrait"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605"/>
  <sheetViews>
    <sheetView topLeftCell="G28" zoomScale="90" zoomScaleNormal="90" workbookViewId="0">
      <selection activeCell="L37" sqref="L37"/>
    </sheetView>
  </sheetViews>
  <sheetFormatPr baseColWidth="10" defaultRowHeight="15" x14ac:dyDescent="0.25"/>
  <cols>
    <col min="2" max="2" width="34.42578125" customWidth="1"/>
    <col min="3" max="3" width="33.5703125" customWidth="1"/>
    <col min="4" max="4" width="16.28515625" customWidth="1"/>
    <col min="5" max="5" width="18.7109375" customWidth="1"/>
    <col min="6" max="6" width="19.42578125" customWidth="1"/>
    <col min="7" max="7" width="18.7109375" style="30" customWidth="1"/>
    <col min="8" max="11" width="18.7109375" customWidth="1"/>
    <col min="12" max="12" width="18.7109375" style="29" customWidth="1"/>
    <col min="13" max="13" width="18.7109375"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s>
  <sheetData>
    <row r="1" spans="1:25" ht="31.5" customHeight="1" x14ac:dyDescent="0.25">
      <c r="A1" s="310"/>
      <c r="B1" s="311"/>
      <c r="C1" s="311"/>
      <c r="D1" s="311"/>
      <c r="E1" s="443" t="s">
        <v>135</v>
      </c>
      <c r="F1" s="444"/>
      <c r="G1" s="444"/>
      <c r="H1" s="444"/>
      <c r="I1" s="444"/>
      <c r="J1" s="444"/>
      <c r="K1" s="444"/>
      <c r="L1" s="444"/>
      <c r="M1" s="444"/>
      <c r="N1" s="444"/>
      <c r="O1" s="444"/>
      <c r="P1" s="444"/>
      <c r="Q1" s="444"/>
      <c r="R1" s="444"/>
      <c r="S1" s="444"/>
      <c r="T1" s="444"/>
      <c r="U1" s="444"/>
      <c r="V1" s="444"/>
      <c r="W1" s="444"/>
      <c r="X1" s="444"/>
      <c r="Y1" s="445"/>
    </row>
    <row r="2" spans="1:25" ht="55.5" customHeight="1" x14ac:dyDescent="0.25">
      <c r="A2" s="253"/>
      <c r="B2" s="254"/>
      <c r="C2" s="254"/>
      <c r="D2" s="254"/>
      <c r="E2" s="446" t="s">
        <v>134</v>
      </c>
      <c r="F2" s="447"/>
      <c r="G2" s="447"/>
      <c r="H2" s="447"/>
      <c r="I2" s="447"/>
      <c r="J2" s="447"/>
      <c r="K2" s="447"/>
      <c r="L2" s="447"/>
      <c r="M2" s="447"/>
      <c r="N2" s="447"/>
      <c r="O2" s="447"/>
      <c r="P2" s="447"/>
      <c r="Q2" s="447"/>
      <c r="R2" s="447"/>
      <c r="S2" s="447"/>
      <c r="T2" s="447"/>
      <c r="U2" s="447"/>
      <c r="V2" s="447"/>
      <c r="W2" s="447"/>
      <c r="X2" s="447"/>
      <c r="Y2" s="448"/>
    </row>
    <row r="3" spans="1:25" ht="31.5" customHeight="1" thickBot="1" x14ac:dyDescent="0.3">
      <c r="A3" s="314"/>
      <c r="B3" s="315"/>
      <c r="C3" s="315"/>
      <c r="D3" s="315"/>
      <c r="E3" s="451" t="s">
        <v>123</v>
      </c>
      <c r="F3" s="452"/>
      <c r="G3" s="452"/>
      <c r="H3" s="452"/>
      <c r="I3" s="452"/>
      <c r="J3" s="452"/>
      <c r="K3" s="452"/>
      <c r="L3" s="452"/>
      <c r="M3" s="452"/>
      <c r="N3" s="452"/>
      <c r="O3" s="452"/>
      <c r="P3" s="452"/>
      <c r="Q3" s="452"/>
      <c r="R3" s="452"/>
      <c r="S3" s="449" t="s">
        <v>124</v>
      </c>
      <c r="T3" s="449"/>
      <c r="U3" s="449"/>
      <c r="V3" s="449"/>
      <c r="W3" s="449"/>
      <c r="X3" s="449"/>
      <c r="Y3" s="450"/>
    </row>
    <row r="4" spans="1:25" ht="29.25" customHeight="1" x14ac:dyDescent="0.25">
      <c r="A4" s="437" t="s">
        <v>32</v>
      </c>
      <c r="B4" s="438"/>
      <c r="C4" s="438"/>
      <c r="D4" s="439"/>
      <c r="E4" s="428" t="s">
        <v>140</v>
      </c>
      <c r="F4" s="429"/>
      <c r="G4" s="429"/>
      <c r="H4" s="429"/>
      <c r="I4" s="429"/>
      <c r="J4" s="429"/>
      <c r="K4" s="429"/>
      <c r="L4" s="429"/>
      <c r="M4" s="429"/>
      <c r="N4" s="429"/>
      <c r="O4" s="429"/>
      <c r="P4" s="429"/>
      <c r="Q4" s="429"/>
      <c r="R4" s="429"/>
      <c r="S4" s="429"/>
      <c r="T4" s="429"/>
      <c r="U4" s="429"/>
      <c r="V4" s="429"/>
      <c r="W4" s="429"/>
      <c r="X4" s="429"/>
      <c r="Y4" s="430"/>
    </row>
    <row r="5" spans="1:25" ht="27.75" customHeight="1" thickBot="1" x14ac:dyDescent="0.3">
      <c r="A5" s="440" t="s">
        <v>33</v>
      </c>
      <c r="B5" s="441"/>
      <c r="C5" s="441"/>
      <c r="D5" s="442"/>
      <c r="E5" s="458">
        <v>2019</v>
      </c>
      <c r="F5" s="459"/>
      <c r="G5" s="459"/>
      <c r="H5" s="459"/>
      <c r="I5" s="459"/>
      <c r="J5" s="459"/>
      <c r="K5" s="459"/>
      <c r="L5" s="459"/>
      <c r="M5" s="459"/>
      <c r="N5" s="459"/>
      <c r="O5" s="459"/>
      <c r="P5" s="459"/>
      <c r="Q5" s="459"/>
      <c r="R5" s="459"/>
      <c r="S5" s="459"/>
      <c r="T5" s="459"/>
      <c r="U5" s="459"/>
      <c r="V5" s="459"/>
      <c r="W5" s="459"/>
      <c r="X5" s="459"/>
      <c r="Y5" s="460"/>
    </row>
    <row r="6" spans="1:25" ht="36" customHeight="1" x14ac:dyDescent="0.25">
      <c r="A6" s="414" t="s">
        <v>40</v>
      </c>
      <c r="B6" s="416" t="s">
        <v>41</v>
      </c>
      <c r="C6" s="416" t="s">
        <v>109</v>
      </c>
      <c r="D6" s="416" t="s">
        <v>42</v>
      </c>
      <c r="E6" s="416" t="s">
        <v>43</v>
      </c>
      <c r="F6" s="425" t="s">
        <v>108</v>
      </c>
      <c r="G6" s="426"/>
      <c r="H6" s="426"/>
      <c r="I6" s="426"/>
      <c r="J6" s="416" t="s">
        <v>165</v>
      </c>
      <c r="K6" s="416"/>
      <c r="L6" s="416"/>
      <c r="M6" s="416"/>
      <c r="N6" s="416" t="s">
        <v>44</v>
      </c>
      <c r="O6" s="416"/>
      <c r="P6" s="416"/>
      <c r="Q6" s="416"/>
      <c r="R6" s="416"/>
      <c r="S6" s="416" t="s">
        <v>50</v>
      </c>
      <c r="T6" s="416"/>
      <c r="U6" s="416"/>
      <c r="V6" s="416"/>
      <c r="W6" s="416"/>
      <c r="X6" s="416"/>
      <c r="Y6" s="456"/>
    </row>
    <row r="7" spans="1:25" ht="36" customHeight="1" thickBot="1" x14ac:dyDescent="0.3">
      <c r="A7" s="415" t="s">
        <v>34</v>
      </c>
      <c r="B7" s="417"/>
      <c r="C7" s="417"/>
      <c r="D7" s="417"/>
      <c r="E7" s="417"/>
      <c r="F7" s="57" t="s">
        <v>107</v>
      </c>
      <c r="G7" s="57" t="s">
        <v>106</v>
      </c>
      <c r="H7" s="57" t="s">
        <v>105</v>
      </c>
      <c r="I7" s="57" t="s">
        <v>104</v>
      </c>
      <c r="J7" s="57" t="s">
        <v>107</v>
      </c>
      <c r="K7" s="57" t="s">
        <v>106</v>
      </c>
      <c r="L7" s="57" t="s">
        <v>105</v>
      </c>
      <c r="M7" s="57" t="s">
        <v>104</v>
      </c>
      <c r="N7" s="54" t="s">
        <v>45</v>
      </c>
      <c r="O7" s="54" t="s">
        <v>46</v>
      </c>
      <c r="P7" s="54" t="s">
        <v>47</v>
      </c>
      <c r="Q7" s="54" t="s">
        <v>48</v>
      </c>
      <c r="R7" s="54" t="s">
        <v>49</v>
      </c>
      <c r="S7" s="54" t="s">
        <v>51</v>
      </c>
      <c r="T7" s="54" t="s">
        <v>52</v>
      </c>
      <c r="U7" s="54" t="s">
        <v>103</v>
      </c>
      <c r="V7" s="54" t="s">
        <v>53</v>
      </c>
      <c r="W7" s="54" t="s">
        <v>54</v>
      </c>
      <c r="X7" s="55" t="s">
        <v>55</v>
      </c>
      <c r="Y7" s="56" t="s">
        <v>56</v>
      </c>
    </row>
    <row r="8" spans="1:25" ht="24" customHeight="1" x14ac:dyDescent="0.25">
      <c r="A8" s="427">
        <v>1</v>
      </c>
      <c r="B8" s="419" t="s">
        <v>161</v>
      </c>
      <c r="C8" s="422" t="s">
        <v>102</v>
      </c>
      <c r="D8" s="51" t="s">
        <v>35</v>
      </c>
      <c r="E8" s="162">
        <f>+INVERSIÓN!H10</f>
        <v>4</v>
      </c>
      <c r="F8" s="164">
        <f>+INVERSIÓN!Z10</f>
        <v>1</v>
      </c>
      <c r="G8" s="164">
        <f>+INVERSIÓN!AA10</f>
        <v>1</v>
      </c>
      <c r="H8" s="164">
        <f>+INVERSIÓN!AB10</f>
        <v>1</v>
      </c>
      <c r="I8" s="164">
        <f>+INVERSIÓN!AC10</f>
        <v>1</v>
      </c>
      <c r="J8" s="172">
        <f>+INVERSIÓN!AK10</f>
        <v>0.22</v>
      </c>
      <c r="K8" s="172">
        <f>+INVERSIÓN!AL10</f>
        <v>0.48</v>
      </c>
      <c r="L8" s="172">
        <f>+INVERSIÓN!AM10</f>
        <v>0.74</v>
      </c>
      <c r="M8" s="172">
        <f>+INVERSIÓN!AN10</f>
        <v>1</v>
      </c>
      <c r="N8" s="453" t="s">
        <v>102</v>
      </c>
      <c r="O8" s="457" t="s">
        <v>166</v>
      </c>
      <c r="P8" s="457" t="s">
        <v>166</v>
      </c>
      <c r="Q8" s="457" t="s">
        <v>166</v>
      </c>
      <c r="R8" s="457" t="s">
        <v>167</v>
      </c>
      <c r="S8" s="410" t="s">
        <v>168</v>
      </c>
      <c r="T8" s="410" t="s">
        <v>168</v>
      </c>
      <c r="U8" s="410" t="s">
        <v>168</v>
      </c>
      <c r="V8" s="384" t="s">
        <v>169</v>
      </c>
      <c r="W8" s="384" t="s">
        <v>169</v>
      </c>
      <c r="X8" s="384" t="s">
        <v>170</v>
      </c>
      <c r="Y8" s="431">
        <v>8281030</v>
      </c>
    </row>
    <row r="9" spans="1:25" ht="24" customHeight="1" x14ac:dyDescent="0.25">
      <c r="A9" s="418"/>
      <c r="B9" s="420"/>
      <c r="C9" s="423"/>
      <c r="D9" s="52" t="s">
        <v>36</v>
      </c>
      <c r="E9" s="91">
        <f>+INVERSIÓN!H11</f>
        <v>391550163</v>
      </c>
      <c r="F9" s="91">
        <f>+INVERSIÓN!Z11</f>
        <v>69600000</v>
      </c>
      <c r="G9" s="91">
        <f>+INVERSIÓN!AA11</f>
        <v>69600000</v>
      </c>
      <c r="H9" s="91">
        <f>+INVERSIÓN!AB11</f>
        <v>67966000</v>
      </c>
      <c r="I9" s="91">
        <f>+INVERSIÓN!AC11</f>
        <v>68784833</v>
      </c>
      <c r="J9" s="91">
        <f>+INVERSIÓN!AK11</f>
        <v>63679000</v>
      </c>
      <c r="K9" s="91">
        <f>+INVERSIÓN!AL11</f>
        <v>63679000</v>
      </c>
      <c r="L9" s="91">
        <f>+INVERSIÓN!AM11</f>
        <v>63679000</v>
      </c>
      <c r="M9" s="91">
        <f>+INVERSIÓN!AN11</f>
        <v>68784833</v>
      </c>
      <c r="N9" s="454"/>
      <c r="O9" s="435"/>
      <c r="P9" s="435"/>
      <c r="Q9" s="435"/>
      <c r="R9" s="435"/>
      <c r="S9" s="411"/>
      <c r="T9" s="411"/>
      <c r="U9" s="411"/>
      <c r="V9" s="374"/>
      <c r="W9" s="374"/>
      <c r="X9" s="374"/>
      <c r="Y9" s="432"/>
    </row>
    <row r="10" spans="1:25" ht="24" customHeight="1" x14ac:dyDescent="0.25">
      <c r="A10" s="418"/>
      <c r="B10" s="420"/>
      <c r="C10" s="423"/>
      <c r="D10" s="50" t="s">
        <v>37</v>
      </c>
      <c r="E10" s="166">
        <f>+INVERSIÓN!H12</f>
        <v>0</v>
      </c>
      <c r="F10" s="166">
        <f>+INVERSIÓN!Z12</f>
        <v>0</v>
      </c>
      <c r="G10" s="166">
        <f>+INVERSIÓN!AA12</f>
        <v>0</v>
      </c>
      <c r="H10" s="166">
        <f>+INVERSIÓN!AB12</f>
        <v>0</v>
      </c>
      <c r="I10" s="166">
        <f>+INVERSIÓN!AC12</f>
        <v>0</v>
      </c>
      <c r="J10" s="166">
        <f>+INVERSIÓN!AK12</f>
        <v>0</v>
      </c>
      <c r="K10" s="166">
        <f>+INVERSIÓN!AL12</f>
        <v>0</v>
      </c>
      <c r="L10" s="166">
        <f>+INVERSIÓN!AM12</f>
        <v>0</v>
      </c>
      <c r="M10" s="166">
        <f>+INVERSIÓN!AN12</f>
        <v>0</v>
      </c>
      <c r="N10" s="454"/>
      <c r="O10" s="435"/>
      <c r="P10" s="435"/>
      <c r="Q10" s="435"/>
      <c r="R10" s="435"/>
      <c r="S10" s="411"/>
      <c r="T10" s="411"/>
      <c r="U10" s="411"/>
      <c r="V10" s="374"/>
      <c r="W10" s="374"/>
      <c r="X10" s="374"/>
      <c r="Y10" s="432"/>
    </row>
    <row r="11" spans="1:25" ht="24" customHeight="1" thickBot="1" x14ac:dyDescent="0.3">
      <c r="A11" s="418"/>
      <c r="B11" s="421"/>
      <c r="C11" s="424"/>
      <c r="D11" s="52" t="s">
        <v>38</v>
      </c>
      <c r="E11" s="168">
        <f>+INVERSIÓN!H13</f>
        <v>38978090</v>
      </c>
      <c r="F11" s="168">
        <f>+INVERSIÓN!Z13</f>
        <v>6746833</v>
      </c>
      <c r="G11" s="168">
        <f>+INVERSIÓN!AA13</f>
        <v>6746833</v>
      </c>
      <c r="H11" s="168">
        <f>+INVERSIÓN!AB13</f>
        <v>6746833</v>
      </c>
      <c r="I11" s="168">
        <f>+INVERSIÓN!AC13</f>
        <v>6746833</v>
      </c>
      <c r="J11" s="168">
        <f>+INVERSIÓN!AK13</f>
        <v>6746833</v>
      </c>
      <c r="K11" s="168">
        <f>+INVERSIÓN!AL13</f>
        <v>6746833</v>
      </c>
      <c r="L11" s="168">
        <f>+INVERSIÓN!AM13</f>
        <v>6746833</v>
      </c>
      <c r="M11" s="168">
        <f>+INVERSIÓN!AN13</f>
        <v>6746833</v>
      </c>
      <c r="N11" s="455"/>
      <c r="O11" s="436"/>
      <c r="P11" s="436"/>
      <c r="Q11" s="436"/>
      <c r="R11" s="436"/>
      <c r="S11" s="412"/>
      <c r="T11" s="412"/>
      <c r="U11" s="412"/>
      <c r="V11" s="413"/>
      <c r="W11" s="413"/>
      <c r="X11" s="413"/>
      <c r="Y11" s="433"/>
    </row>
    <row r="12" spans="1:25" ht="24" customHeight="1" x14ac:dyDescent="0.25">
      <c r="A12" s="418">
        <v>2</v>
      </c>
      <c r="B12" s="419" t="s">
        <v>162</v>
      </c>
      <c r="C12" s="422" t="s">
        <v>163</v>
      </c>
      <c r="D12" s="51" t="s">
        <v>35</v>
      </c>
      <c r="E12" s="162">
        <f>+INVERSIÓN!H16</f>
        <v>6</v>
      </c>
      <c r="F12" s="164">
        <f>+INVERSIÓN!Z16</f>
        <v>1</v>
      </c>
      <c r="G12" s="164">
        <f>+INVERSIÓN!AA16</f>
        <v>1</v>
      </c>
      <c r="H12" s="164">
        <f>+INVERSIÓN!AB16</f>
        <v>1</v>
      </c>
      <c r="I12" s="164">
        <f>+INVERSIÓN!AC16</f>
        <v>1</v>
      </c>
      <c r="J12" s="172">
        <f>+INVERSIÓN!AK16</f>
        <v>0.16</v>
      </c>
      <c r="K12" s="172">
        <f>+INVERSIÓN!AL16</f>
        <v>0.55000000000000004</v>
      </c>
      <c r="L12" s="172">
        <f>+INVERSIÓN!AM16</f>
        <v>0.81</v>
      </c>
      <c r="M12" s="172">
        <f>+INVERSIÓN!AN16</f>
        <v>1</v>
      </c>
      <c r="N12" s="453" t="s">
        <v>102</v>
      </c>
      <c r="O12" s="434" t="s">
        <v>166</v>
      </c>
      <c r="P12" s="434" t="s">
        <v>166</v>
      </c>
      <c r="Q12" s="434" t="s">
        <v>166</v>
      </c>
      <c r="R12" s="434" t="s">
        <v>167</v>
      </c>
      <c r="S12" s="410" t="s">
        <v>168</v>
      </c>
      <c r="T12" s="410" t="s">
        <v>168</v>
      </c>
      <c r="U12" s="410" t="s">
        <v>168</v>
      </c>
      <c r="V12" s="384" t="s">
        <v>169</v>
      </c>
      <c r="W12" s="384" t="s">
        <v>169</v>
      </c>
      <c r="X12" s="384" t="s">
        <v>170</v>
      </c>
      <c r="Y12" s="431">
        <v>8281030</v>
      </c>
    </row>
    <row r="13" spans="1:25" ht="24" customHeight="1" x14ac:dyDescent="0.25">
      <c r="A13" s="418"/>
      <c r="B13" s="420"/>
      <c r="C13" s="423"/>
      <c r="D13" s="52" t="s">
        <v>36</v>
      </c>
      <c r="E13" s="91">
        <f>+INVERSIÓN!H17</f>
        <v>420869807</v>
      </c>
      <c r="F13" s="91">
        <f>+INVERSIÓN!Z17</f>
        <v>158048000</v>
      </c>
      <c r="G13" s="91">
        <f>+INVERSIÓN!AA17</f>
        <v>158048000</v>
      </c>
      <c r="H13" s="91">
        <f>+INVERSIÓN!AB17</f>
        <v>136590000</v>
      </c>
      <c r="I13" s="91">
        <f>+INVERSIÓN!AC17</f>
        <v>137982500</v>
      </c>
      <c r="J13" s="91">
        <f>+INVERSIÓN!AK17</f>
        <v>53400000</v>
      </c>
      <c r="K13" s="91">
        <f>+INVERSIÓN!AL17</f>
        <v>128465000</v>
      </c>
      <c r="L13" s="91">
        <f>+INVERSIÓN!AM17</f>
        <v>128465000</v>
      </c>
      <c r="M13" s="91">
        <f>+INVERSIÓN!AN17</f>
        <v>137332667</v>
      </c>
      <c r="N13" s="454"/>
      <c r="O13" s="435"/>
      <c r="P13" s="435"/>
      <c r="Q13" s="435"/>
      <c r="R13" s="435"/>
      <c r="S13" s="411"/>
      <c r="T13" s="411"/>
      <c r="U13" s="411"/>
      <c r="V13" s="374"/>
      <c r="W13" s="374"/>
      <c r="X13" s="374"/>
      <c r="Y13" s="432"/>
    </row>
    <row r="14" spans="1:25" ht="24" customHeight="1" x14ac:dyDescent="0.25">
      <c r="A14" s="418"/>
      <c r="B14" s="420"/>
      <c r="C14" s="423"/>
      <c r="D14" s="50" t="s">
        <v>37</v>
      </c>
      <c r="E14" s="166">
        <f>+INVERSIÓN!H18</f>
        <v>0</v>
      </c>
      <c r="F14" s="166">
        <f>+INVERSIÓN!Z18</f>
        <v>0</v>
      </c>
      <c r="G14" s="166">
        <f>+INVERSIÓN!AA18</f>
        <v>0</v>
      </c>
      <c r="H14" s="166">
        <f>+INVERSIÓN!AB18</f>
        <v>0</v>
      </c>
      <c r="I14" s="166">
        <f>+INVERSIÓN!AC18</f>
        <v>0</v>
      </c>
      <c r="J14" s="166">
        <f>+INVERSIÓN!AK18</f>
        <v>0</v>
      </c>
      <c r="K14" s="166">
        <f>+INVERSIÓN!AL18</f>
        <v>0</v>
      </c>
      <c r="L14" s="166">
        <f>+INVERSIÓN!AM18</f>
        <v>0</v>
      </c>
      <c r="M14" s="166">
        <f>+INVERSIÓN!AN18</f>
        <v>0</v>
      </c>
      <c r="N14" s="454"/>
      <c r="O14" s="435"/>
      <c r="P14" s="435"/>
      <c r="Q14" s="435"/>
      <c r="R14" s="435"/>
      <c r="S14" s="411"/>
      <c r="T14" s="411"/>
      <c r="U14" s="411"/>
      <c r="V14" s="374"/>
      <c r="W14" s="374"/>
      <c r="X14" s="374"/>
      <c r="Y14" s="432"/>
    </row>
    <row r="15" spans="1:25" ht="24" customHeight="1" thickBot="1" x14ac:dyDescent="0.3">
      <c r="A15" s="418"/>
      <c r="B15" s="421"/>
      <c r="C15" s="424"/>
      <c r="D15" s="52" t="s">
        <v>38</v>
      </c>
      <c r="E15" s="168">
        <f>+INVERSIÓN!H19</f>
        <v>40354482</v>
      </c>
      <c r="F15" s="168">
        <f>+INVERSIÓN!Z19</f>
        <v>13502333</v>
      </c>
      <c r="G15" s="168">
        <f>+INVERSIÓN!AA19</f>
        <v>13502333</v>
      </c>
      <c r="H15" s="168">
        <f>+INVERSIÓN!AB19</f>
        <v>13502333</v>
      </c>
      <c r="I15" s="168">
        <f>+INVERSIÓN!AC19</f>
        <v>13502333</v>
      </c>
      <c r="J15" s="168">
        <f>+INVERSIÓN!AK19</f>
        <v>13502333</v>
      </c>
      <c r="K15" s="168">
        <f>+INVERSIÓN!AL19</f>
        <v>13502333</v>
      </c>
      <c r="L15" s="168">
        <f>+INVERSIÓN!AM19</f>
        <v>13502333</v>
      </c>
      <c r="M15" s="168">
        <f>+INVERSIÓN!AN19</f>
        <v>13502333</v>
      </c>
      <c r="N15" s="455"/>
      <c r="O15" s="436"/>
      <c r="P15" s="436"/>
      <c r="Q15" s="436"/>
      <c r="R15" s="436"/>
      <c r="S15" s="412"/>
      <c r="T15" s="412"/>
      <c r="U15" s="412"/>
      <c r="V15" s="413"/>
      <c r="W15" s="413"/>
      <c r="X15" s="413"/>
      <c r="Y15" s="433"/>
    </row>
    <row r="16" spans="1:25" ht="24" customHeight="1" x14ac:dyDescent="0.25">
      <c r="A16" s="418">
        <v>3</v>
      </c>
      <c r="B16" s="419" t="s">
        <v>164</v>
      </c>
      <c r="C16" s="422" t="s">
        <v>102</v>
      </c>
      <c r="D16" s="51" t="s">
        <v>35</v>
      </c>
      <c r="E16" s="163">
        <f>+INVERSIÓN!H22</f>
        <v>10</v>
      </c>
      <c r="F16" s="165">
        <f>+INVERSIÓN!Z22</f>
        <v>2</v>
      </c>
      <c r="G16" s="165">
        <f>+INVERSIÓN!AA22</f>
        <v>2</v>
      </c>
      <c r="H16" s="165">
        <f>+INVERSIÓN!AB22</f>
        <v>2</v>
      </c>
      <c r="I16" s="165">
        <f>+INVERSIÓN!AC22</f>
        <v>2</v>
      </c>
      <c r="J16" s="173">
        <f>+INVERSIÓN!AK22</f>
        <v>0.5</v>
      </c>
      <c r="K16" s="173">
        <f>+INVERSIÓN!AL22</f>
        <v>1</v>
      </c>
      <c r="L16" s="173">
        <f>+INVERSIÓN!AM22</f>
        <v>1.5</v>
      </c>
      <c r="M16" s="173">
        <f>+INVERSIÓN!AN22</f>
        <v>2</v>
      </c>
      <c r="N16" s="453" t="s">
        <v>102</v>
      </c>
      <c r="O16" s="434" t="s">
        <v>166</v>
      </c>
      <c r="P16" s="434" t="s">
        <v>166</v>
      </c>
      <c r="Q16" s="434" t="s">
        <v>166</v>
      </c>
      <c r="R16" s="434" t="s">
        <v>167</v>
      </c>
      <c r="S16" s="410" t="s">
        <v>168</v>
      </c>
      <c r="T16" s="410" t="s">
        <v>168</v>
      </c>
      <c r="U16" s="410" t="s">
        <v>168</v>
      </c>
      <c r="V16" s="384" t="s">
        <v>169</v>
      </c>
      <c r="W16" s="384" t="s">
        <v>169</v>
      </c>
      <c r="X16" s="384" t="s">
        <v>170</v>
      </c>
      <c r="Y16" s="431">
        <v>8281030</v>
      </c>
    </row>
    <row r="17" spans="1:25" ht="24" customHeight="1" x14ac:dyDescent="0.25">
      <c r="A17" s="418"/>
      <c r="B17" s="420"/>
      <c r="C17" s="423"/>
      <c r="D17" s="52" t="s">
        <v>36</v>
      </c>
      <c r="E17" s="91">
        <f>+INVERSIÓN!H23</f>
        <v>5758989147</v>
      </c>
      <c r="F17" s="91">
        <f>+INVERSIÓN!Z23</f>
        <v>2370803000</v>
      </c>
      <c r="G17" s="91">
        <f>+INVERSIÓN!AA23</f>
        <v>1970803000</v>
      </c>
      <c r="H17" s="91">
        <f>+INVERSIÓN!AB23</f>
        <v>1945976000</v>
      </c>
      <c r="I17" s="91">
        <f>+INVERSIÓN!AC23</f>
        <v>1571621600</v>
      </c>
      <c r="J17" s="91">
        <f>+INVERSIÓN!AK23</f>
        <v>827950000</v>
      </c>
      <c r="K17" s="91">
        <f>+INVERSIÓN!AL23</f>
        <v>1251503900</v>
      </c>
      <c r="L17" s="91">
        <f>+INVERSIÓN!AM23</f>
        <v>1351589100</v>
      </c>
      <c r="M17" s="91">
        <f>+INVERSIÓN!AN23</f>
        <v>1568113767</v>
      </c>
      <c r="N17" s="454"/>
      <c r="O17" s="435"/>
      <c r="P17" s="435"/>
      <c r="Q17" s="435"/>
      <c r="R17" s="435"/>
      <c r="S17" s="411"/>
      <c r="T17" s="411"/>
      <c r="U17" s="411"/>
      <c r="V17" s="374"/>
      <c r="W17" s="374"/>
      <c r="X17" s="374"/>
      <c r="Y17" s="432"/>
    </row>
    <row r="18" spans="1:25" ht="24" customHeight="1" x14ac:dyDescent="0.25">
      <c r="A18" s="418"/>
      <c r="B18" s="420"/>
      <c r="C18" s="423"/>
      <c r="D18" s="50" t="s">
        <v>37</v>
      </c>
      <c r="E18" s="167">
        <f>+INVERSIÓN!H24</f>
        <v>0</v>
      </c>
      <c r="F18" s="167">
        <f>+INVERSIÓN!Z24</f>
        <v>0</v>
      </c>
      <c r="G18" s="167">
        <f>+INVERSIÓN!AA24</f>
        <v>0</v>
      </c>
      <c r="H18" s="167">
        <f>+INVERSIÓN!AB24</f>
        <v>0</v>
      </c>
      <c r="I18" s="167">
        <f>+INVERSIÓN!AC24</f>
        <v>0</v>
      </c>
      <c r="J18" s="167">
        <f>+INVERSIÓN!AK24</f>
        <v>0</v>
      </c>
      <c r="K18" s="167">
        <f>+INVERSIÓN!AL24</f>
        <v>0</v>
      </c>
      <c r="L18" s="167">
        <f>+INVERSIÓN!AM24</f>
        <v>0</v>
      </c>
      <c r="M18" s="167">
        <f>+INVERSIÓN!AN24</f>
        <v>0</v>
      </c>
      <c r="N18" s="454"/>
      <c r="O18" s="435"/>
      <c r="P18" s="435"/>
      <c r="Q18" s="435"/>
      <c r="R18" s="435"/>
      <c r="S18" s="411"/>
      <c r="T18" s="411"/>
      <c r="U18" s="411"/>
      <c r="V18" s="374"/>
      <c r="W18" s="374"/>
      <c r="X18" s="374"/>
      <c r="Y18" s="432"/>
    </row>
    <row r="19" spans="1:25" ht="24" customHeight="1" thickBot="1" x14ac:dyDescent="0.3">
      <c r="A19" s="418"/>
      <c r="B19" s="421"/>
      <c r="C19" s="424"/>
      <c r="D19" s="52" t="s">
        <v>38</v>
      </c>
      <c r="E19" s="168">
        <f>+INVERSIÓN!H25</f>
        <v>492750758</v>
      </c>
      <c r="F19" s="168">
        <f>+INVERSIÓN!Z25</f>
        <v>224210948</v>
      </c>
      <c r="G19" s="168">
        <f>+INVERSIÓN!AA25</f>
        <v>224210948</v>
      </c>
      <c r="H19" s="168">
        <f>+INVERSIÓN!AB25</f>
        <v>219615148</v>
      </c>
      <c r="I19" s="168">
        <f>+INVERSIÓN!AC25</f>
        <v>219615148</v>
      </c>
      <c r="J19" s="168">
        <f>+INVERSIÓN!AK25</f>
        <v>175233480</v>
      </c>
      <c r="K19" s="168">
        <f>+INVERSIÓN!AL25</f>
        <v>219615148</v>
      </c>
      <c r="L19" s="168">
        <f>+INVERSIÓN!AM25</f>
        <v>219615148</v>
      </c>
      <c r="M19" s="168">
        <f>+INVERSIÓN!AN25</f>
        <v>219615148</v>
      </c>
      <c r="N19" s="455"/>
      <c r="O19" s="436"/>
      <c r="P19" s="436"/>
      <c r="Q19" s="436"/>
      <c r="R19" s="436"/>
      <c r="S19" s="412"/>
      <c r="T19" s="412"/>
      <c r="U19" s="412"/>
      <c r="V19" s="413"/>
      <c r="W19" s="413"/>
      <c r="X19" s="413"/>
      <c r="Y19" s="433"/>
    </row>
    <row r="20" spans="1:25" ht="24" customHeight="1" x14ac:dyDescent="0.25">
      <c r="A20" s="418">
        <v>4</v>
      </c>
      <c r="B20" s="419" t="s">
        <v>154</v>
      </c>
      <c r="C20" s="422" t="s">
        <v>102</v>
      </c>
      <c r="D20" s="51" t="s">
        <v>35</v>
      </c>
      <c r="E20" s="163">
        <f>+INVERSIÓN!H28</f>
        <v>10</v>
      </c>
      <c r="F20" s="165">
        <f>+INVERSIÓN!Z28</f>
        <v>3</v>
      </c>
      <c r="G20" s="165">
        <f>+INVERSIÓN!AA28</f>
        <v>3</v>
      </c>
      <c r="H20" s="165">
        <f>+INVERSIÓN!AB28</f>
        <v>3</v>
      </c>
      <c r="I20" s="165">
        <f>+INVERSIÓN!AC28</f>
        <v>3</v>
      </c>
      <c r="J20" s="173">
        <f>+INVERSIÓN!AK28</f>
        <v>0.49</v>
      </c>
      <c r="K20" s="173">
        <f>+INVERSIÓN!AL28</f>
        <v>1.3599999999999999</v>
      </c>
      <c r="L20" s="173">
        <f>+INVERSIÓN!AM28</f>
        <v>2.23</v>
      </c>
      <c r="M20" s="173">
        <f>+INVERSIÓN!AN28</f>
        <v>3</v>
      </c>
      <c r="N20" s="453" t="s">
        <v>102</v>
      </c>
      <c r="O20" s="434" t="s">
        <v>166</v>
      </c>
      <c r="P20" s="434" t="s">
        <v>166</v>
      </c>
      <c r="Q20" s="434" t="s">
        <v>166</v>
      </c>
      <c r="R20" s="434" t="s">
        <v>167</v>
      </c>
      <c r="S20" s="410" t="s">
        <v>168</v>
      </c>
      <c r="T20" s="410" t="s">
        <v>168</v>
      </c>
      <c r="U20" s="410" t="s">
        <v>168</v>
      </c>
      <c r="V20" s="384" t="s">
        <v>169</v>
      </c>
      <c r="W20" s="384" t="s">
        <v>169</v>
      </c>
      <c r="X20" s="384" t="s">
        <v>170</v>
      </c>
      <c r="Y20" s="431">
        <v>8281030</v>
      </c>
    </row>
    <row r="21" spans="1:25" ht="24" customHeight="1" x14ac:dyDescent="0.25">
      <c r="A21" s="418"/>
      <c r="B21" s="420"/>
      <c r="C21" s="423"/>
      <c r="D21" s="52" t="s">
        <v>36</v>
      </c>
      <c r="E21" s="91">
        <f>+INVERSIÓN!H29</f>
        <v>1037423044</v>
      </c>
      <c r="F21" s="91">
        <f>+INVERSIÓN!Z29</f>
        <v>279305000</v>
      </c>
      <c r="G21" s="91">
        <f>+INVERSIÓN!AA29</f>
        <v>279305000</v>
      </c>
      <c r="H21" s="91">
        <f>+INVERSIÓN!AB29</f>
        <v>309737000</v>
      </c>
      <c r="I21" s="91">
        <f>+INVERSIÓN!AC29</f>
        <v>270023067</v>
      </c>
      <c r="J21" s="91">
        <f>+INVERSIÓN!AK29</f>
        <v>177488000</v>
      </c>
      <c r="K21" s="91">
        <f>+INVERSIÓN!AL29</f>
        <v>242648000</v>
      </c>
      <c r="L21" s="91">
        <f>+INVERSIÓN!AM29</f>
        <v>242648000</v>
      </c>
      <c r="M21" s="91">
        <f>+INVERSIÓN!AN29</f>
        <v>266438400</v>
      </c>
      <c r="N21" s="454"/>
      <c r="O21" s="435"/>
      <c r="P21" s="435"/>
      <c r="Q21" s="435"/>
      <c r="R21" s="435"/>
      <c r="S21" s="411"/>
      <c r="T21" s="411"/>
      <c r="U21" s="411"/>
      <c r="V21" s="374"/>
      <c r="W21" s="374"/>
      <c r="X21" s="374"/>
      <c r="Y21" s="432"/>
    </row>
    <row r="22" spans="1:25" ht="24" customHeight="1" x14ac:dyDescent="0.25">
      <c r="A22" s="418"/>
      <c r="B22" s="420"/>
      <c r="C22" s="423"/>
      <c r="D22" s="50" t="s">
        <v>37</v>
      </c>
      <c r="E22" s="167">
        <f>+INVERSIÓN!H30</f>
        <v>0</v>
      </c>
      <c r="F22" s="167">
        <f>+INVERSIÓN!Z30</f>
        <v>0</v>
      </c>
      <c r="G22" s="167">
        <f>+INVERSIÓN!AA30</f>
        <v>0</v>
      </c>
      <c r="H22" s="167">
        <f>+INVERSIÓN!AB30</f>
        <v>0</v>
      </c>
      <c r="I22" s="167">
        <f>+INVERSIÓN!AC30</f>
        <v>0</v>
      </c>
      <c r="J22" s="167">
        <f>+INVERSIÓN!AK30</f>
        <v>0</v>
      </c>
      <c r="K22" s="167">
        <f>+INVERSIÓN!AL30</f>
        <v>0</v>
      </c>
      <c r="L22" s="167">
        <f>+INVERSIÓN!AM30</f>
        <v>0</v>
      </c>
      <c r="M22" s="167">
        <f>+INVERSIÓN!AN30</f>
        <v>0</v>
      </c>
      <c r="N22" s="454"/>
      <c r="O22" s="435"/>
      <c r="P22" s="435"/>
      <c r="Q22" s="435"/>
      <c r="R22" s="435"/>
      <c r="S22" s="411"/>
      <c r="T22" s="411"/>
      <c r="U22" s="411"/>
      <c r="V22" s="374"/>
      <c r="W22" s="374"/>
      <c r="X22" s="374"/>
      <c r="Y22" s="432"/>
    </row>
    <row r="23" spans="1:25" ht="24" customHeight="1" thickBot="1" x14ac:dyDescent="0.3">
      <c r="A23" s="418"/>
      <c r="B23" s="421"/>
      <c r="C23" s="424"/>
      <c r="D23" s="52" t="s">
        <v>38</v>
      </c>
      <c r="E23" s="168">
        <f>+INVERSIÓN!H31</f>
        <v>92454086</v>
      </c>
      <c r="F23" s="168">
        <f>+INVERSIÓN!Z31</f>
        <v>33091817</v>
      </c>
      <c r="G23" s="168">
        <f>+INVERSIÓN!AA31</f>
        <v>33091817</v>
      </c>
      <c r="H23" s="168">
        <f>+INVERSIÓN!AB31</f>
        <v>33091817</v>
      </c>
      <c r="I23" s="168">
        <f>+INVERSIÓN!AC31</f>
        <v>33091817</v>
      </c>
      <c r="J23" s="168">
        <f>+INVERSIÓN!AK31</f>
        <v>33091817</v>
      </c>
      <c r="K23" s="168">
        <f>+INVERSIÓN!AL31</f>
        <v>33091817</v>
      </c>
      <c r="L23" s="168">
        <f>+INVERSIÓN!AM31</f>
        <v>33091817</v>
      </c>
      <c r="M23" s="168">
        <f>+INVERSIÓN!AN31</f>
        <v>33091817</v>
      </c>
      <c r="N23" s="455"/>
      <c r="O23" s="436"/>
      <c r="P23" s="436"/>
      <c r="Q23" s="436"/>
      <c r="R23" s="436"/>
      <c r="S23" s="412"/>
      <c r="T23" s="412"/>
      <c r="U23" s="412"/>
      <c r="V23" s="413"/>
      <c r="W23" s="413"/>
      <c r="X23" s="413"/>
      <c r="Y23" s="433"/>
    </row>
    <row r="24" spans="1:25" ht="24" customHeight="1" x14ac:dyDescent="0.25">
      <c r="A24" s="418">
        <v>5</v>
      </c>
      <c r="B24" s="419" t="s">
        <v>155</v>
      </c>
      <c r="C24" s="422" t="s">
        <v>102</v>
      </c>
      <c r="D24" s="51" t="s">
        <v>35</v>
      </c>
      <c r="E24" s="163">
        <f>+INVERSIÓN!H34</f>
        <v>14</v>
      </c>
      <c r="F24" s="165">
        <f>+INVERSIÓN!Z34</f>
        <v>4</v>
      </c>
      <c r="G24" s="165">
        <f>+INVERSIÓN!AA34</f>
        <v>4</v>
      </c>
      <c r="H24" s="165">
        <f>+INVERSIÓN!AB34</f>
        <v>4</v>
      </c>
      <c r="I24" s="165">
        <f>+INVERSIÓN!AC34</f>
        <v>4</v>
      </c>
      <c r="J24" s="173">
        <f>+INVERSIÓN!AK34</f>
        <v>1</v>
      </c>
      <c r="K24" s="173">
        <f>+INVERSIÓN!AL34</f>
        <v>2</v>
      </c>
      <c r="L24" s="173">
        <f>+INVERSIÓN!AM34</f>
        <v>3</v>
      </c>
      <c r="M24" s="173">
        <f>+INVERSIÓN!AN34</f>
        <v>4</v>
      </c>
      <c r="N24" s="453" t="s">
        <v>102</v>
      </c>
      <c r="O24" s="434" t="s">
        <v>166</v>
      </c>
      <c r="P24" s="434" t="s">
        <v>166</v>
      </c>
      <c r="Q24" s="434" t="s">
        <v>166</v>
      </c>
      <c r="R24" s="434" t="s">
        <v>167</v>
      </c>
      <c r="S24" s="410" t="s">
        <v>168</v>
      </c>
      <c r="T24" s="410" t="s">
        <v>168</v>
      </c>
      <c r="U24" s="410" t="s">
        <v>168</v>
      </c>
      <c r="V24" s="384" t="s">
        <v>169</v>
      </c>
      <c r="W24" s="384" t="s">
        <v>169</v>
      </c>
      <c r="X24" s="384" t="s">
        <v>170</v>
      </c>
      <c r="Y24" s="431">
        <v>8281030</v>
      </c>
    </row>
    <row r="25" spans="1:25" ht="24" customHeight="1" x14ac:dyDescent="0.25">
      <c r="A25" s="418"/>
      <c r="B25" s="420"/>
      <c r="C25" s="423"/>
      <c r="D25" s="52" t="s">
        <v>36</v>
      </c>
      <c r="E25" s="91">
        <f>+INVERSIÓN!H35</f>
        <v>2241907220</v>
      </c>
      <c r="F25" s="91">
        <f>+INVERSIÓN!Z35</f>
        <v>539376000</v>
      </c>
      <c r="G25" s="91">
        <f>+INVERSIÓN!AA35</f>
        <v>539376000</v>
      </c>
      <c r="H25" s="91">
        <f>+INVERSIÓN!AB35</f>
        <v>547823000</v>
      </c>
      <c r="I25" s="91">
        <f>+INVERSIÓN!AC35</f>
        <v>558050500</v>
      </c>
      <c r="J25" s="91">
        <f>+INVERSIÓN!AK35</f>
        <v>415214000</v>
      </c>
      <c r="K25" s="91">
        <f>+INVERSIÓN!AL35</f>
        <v>494307000</v>
      </c>
      <c r="L25" s="91">
        <f>+INVERSIÓN!AM35</f>
        <v>503745000</v>
      </c>
      <c r="M25" s="91">
        <f>+INVERSIÓN!AN35</f>
        <v>558050500</v>
      </c>
      <c r="N25" s="454"/>
      <c r="O25" s="435"/>
      <c r="P25" s="435"/>
      <c r="Q25" s="435"/>
      <c r="R25" s="435"/>
      <c r="S25" s="411"/>
      <c r="T25" s="411"/>
      <c r="U25" s="411"/>
      <c r="V25" s="374"/>
      <c r="W25" s="374"/>
      <c r="X25" s="374"/>
      <c r="Y25" s="432"/>
    </row>
    <row r="26" spans="1:25" ht="24" customHeight="1" x14ac:dyDescent="0.25">
      <c r="A26" s="418"/>
      <c r="B26" s="420"/>
      <c r="C26" s="423"/>
      <c r="D26" s="50" t="s">
        <v>37</v>
      </c>
      <c r="E26" s="167">
        <f>+INVERSIÓN!H36</f>
        <v>0</v>
      </c>
      <c r="F26" s="167">
        <f>+INVERSIÓN!Z36</f>
        <v>0</v>
      </c>
      <c r="G26" s="167">
        <f>+INVERSIÓN!AA36</f>
        <v>0</v>
      </c>
      <c r="H26" s="167">
        <f>+INVERSIÓN!AB36</f>
        <v>0</v>
      </c>
      <c r="I26" s="167">
        <f>+INVERSIÓN!AC36</f>
        <v>0</v>
      </c>
      <c r="J26" s="167">
        <f>+INVERSIÓN!AK36</f>
        <v>0</v>
      </c>
      <c r="K26" s="167">
        <f>+INVERSIÓN!AL36</f>
        <v>0</v>
      </c>
      <c r="L26" s="167">
        <f>+INVERSIÓN!AM36</f>
        <v>0</v>
      </c>
      <c r="M26" s="167">
        <f>+INVERSIÓN!AN36</f>
        <v>0</v>
      </c>
      <c r="N26" s="454"/>
      <c r="O26" s="435"/>
      <c r="P26" s="435"/>
      <c r="Q26" s="435"/>
      <c r="R26" s="435"/>
      <c r="S26" s="411"/>
      <c r="T26" s="411"/>
      <c r="U26" s="411"/>
      <c r="V26" s="374"/>
      <c r="W26" s="374"/>
      <c r="X26" s="374"/>
      <c r="Y26" s="432"/>
    </row>
    <row r="27" spans="1:25" ht="24" customHeight="1" thickBot="1" x14ac:dyDescent="0.3">
      <c r="A27" s="418"/>
      <c r="B27" s="421"/>
      <c r="C27" s="424"/>
      <c r="D27" s="53" t="s">
        <v>38</v>
      </c>
      <c r="E27" s="168">
        <f>+INVERSIÓN!H37</f>
        <v>165730182</v>
      </c>
      <c r="F27" s="168">
        <f>+INVERSIÓN!Z37</f>
        <v>44890900</v>
      </c>
      <c r="G27" s="168">
        <f>+INVERSIÓN!AA37</f>
        <v>44890900</v>
      </c>
      <c r="H27" s="168">
        <f>+INVERSIÓN!AB37</f>
        <v>44890900</v>
      </c>
      <c r="I27" s="168">
        <f>+INVERSIÓN!AC37</f>
        <v>44890900</v>
      </c>
      <c r="J27" s="168">
        <f>+INVERSIÓN!AK37</f>
        <v>44890900</v>
      </c>
      <c r="K27" s="168">
        <f>+INVERSIÓN!AL37</f>
        <v>44890900</v>
      </c>
      <c r="L27" s="168">
        <f>+INVERSIÓN!AM37</f>
        <v>44890900</v>
      </c>
      <c r="M27" s="168">
        <f>+INVERSIÓN!AN37</f>
        <v>44890900</v>
      </c>
      <c r="N27" s="455"/>
      <c r="O27" s="436"/>
      <c r="P27" s="436"/>
      <c r="Q27" s="436"/>
      <c r="R27" s="436"/>
      <c r="S27" s="412"/>
      <c r="T27" s="412"/>
      <c r="U27" s="412"/>
      <c r="V27" s="413"/>
      <c r="W27" s="413"/>
      <c r="X27" s="413"/>
      <c r="Y27" s="433"/>
    </row>
    <row r="28" spans="1:25" ht="30" customHeight="1" x14ac:dyDescent="0.25">
      <c r="A28" s="418">
        <v>6</v>
      </c>
      <c r="B28" s="461" t="s">
        <v>156</v>
      </c>
      <c r="C28" s="422" t="s">
        <v>102</v>
      </c>
      <c r="D28" s="92" t="s">
        <v>35</v>
      </c>
      <c r="E28" s="163">
        <f>+INVERSIÓN!H40</f>
        <v>24</v>
      </c>
      <c r="F28" s="165">
        <f>+INVERSIÓN!Z40</f>
        <v>6</v>
      </c>
      <c r="G28" s="165">
        <f>+INVERSIÓN!AA40</f>
        <v>6</v>
      </c>
      <c r="H28" s="165">
        <f>+INVERSIÓN!AB40</f>
        <v>6</v>
      </c>
      <c r="I28" s="165">
        <f>+INVERSIÓN!AC40</f>
        <v>6</v>
      </c>
      <c r="J28" s="173">
        <f>+INVERSIÓN!AK40</f>
        <v>1</v>
      </c>
      <c r="K28" s="173">
        <f>+INVERSIÓN!AL40</f>
        <v>4</v>
      </c>
      <c r="L28" s="173">
        <f>+INVERSIÓN!AM40</f>
        <v>5</v>
      </c>
      <c r="M28" s="173">
        <f>+INVERSIÓN!AN40</f>
        <v>6</v>
      </c>
      <c r="N28" s="453" t="s">
        <v>102</v>
      </c>
      <c r="O28" s="434" t="s">
        <v>166</v>
      </c>
      <c r="P28" s="434" t="s">
        <v>166</v>
      </c>
      <c r="Q28" s="434" t="s">
        <v>166</v>
      </c>
      <c r="R28" s="434" t="s">
        <v>167</v>
      </c>
      <c r="S28" s="410" t="s">
        <v>168</v>
      </c>
      <c r="T28" s="410" t="s">
        <v>168</v>
      </c>
      <c r="U28" s="410" t="s">
        <v>168</v>
      </c>
      <c r="V28" s="384" t="s">
        <v>169</v>
      </c>
      <c r="W28" s="384" t="s">
        <v>169</v>
      </c>
      <c r="X28" s="384" t="s">
        <v>170</v>
      </c>
      <c r="Y28" s="431">
        <v>8281030</v>
      </c>
    </row>
    <row r="29" spans="1:25" ht="30" customHeight="1" x14ac:dyDescent="0.25">
      <c r="A29" s="418"/>
      <c r="B29" s="462"/>
      <c r="C29" s="423"/>
      <c r="D29" s="52" t="s">
        <v>36</v>
      </c>
      <c r="E29" s="91">
        <f>+INVERSIÓN!H41</f>
        <v>651780614</v>
      </c>
      <c r="F29" s="91">
        <f>+INVERSIÓN!Z41</f>
        <v>132868000</v>
      </c>
      <c r="G29" s="91">
        <f>+INVERSIÓN!AA41</f>
        <v>132868000</v>
      </c>
      <c r="H29" s="91">
        <f>+INVERSIÓN!AB41</f>
        <v>141908000</v>
      </c>
      <c r="I29" s="91">
        <f>+INVERSIÓN!AC41</f>
        <v>143537500</v>
      </c>
      <c r="J29" s="91">
        <f>+INVERSIÓN!AK41</f>
        <v>95069000</v>
      </c>
      <c r="K29" s="91">
        <f>+INVERSIÓN!AL41</f>
        <v>132069000</v>
      </c>
      <c r="L29" s="91">
        <f>+INVERSIÓN!AM41</f>
        <v>132069000</v>
      </c>
      <c r="M29" s="91">
        <f>+INVERSIÓN!AN41</f>
        <v>143537500</v>
      </c>
      <c r="N29" s="454"/>
      <c r="O29" s="435"/>
      <c r="P29" s="435"/>
      <c r="Q29" s="435"/>
      <c r="R29" s="435"/>
      <c r="S29" s="411"/>
      <c r="T29" s="411"/>
      <c r="U29" s="411"/>
      <c r="V29" s="374"/>
      <c r="W29" s="374"/>
      <c r="X29" s="374"/>
      <c r="Y29" s="432"/>
    </row>
    <row r="30" spans="1:25" ht="30" customHeight="1" x14ac:dyDescent="0.25">
      <c r="A30" s="418"/>
      <c r="B30" s="462"/>
      <c r="C30" s="423"/>
      <c r="D30" s="92" t="s">
        <v>37</v>
      </c>
      <c r="E30" s="167">
        <f>+INVERSIÓN!H42</f>
        <v>0</v>
      </c>
      <c r="F30" s="167">
        <f>+INVERSIÓN!Z42</f>
        <v>0</v>
      </c>
      <c r="G30" s="167">
        <f>+INVERSIÓN!AA42</f>
        <v>0</v>
      </c>
      <c r="H30" s="167">
        <f>+INVERSIÓN!AB42</f>
        <v>0</v>
      </c>
      <c r="I30" s="167">
        <f>+INVERSIÓN!AC42</f>
        <v>0</v>
      </c>
      <c r="J30" s="167">
        <f>+INVERSIÓN!AK42</f>
        <v>0</v>
      </c>
      <c r="K30" s="167">
        <f>+INVERSIÓN!AL42</f>
        <v>0</v>
      </c>
      <c r="L30" s="167">
        <f>+INVERSIÓN!AM42</f>
        <v>0</v>
      </c>
      <c r="M30" s="167">
        <f>+INVERSIÓN!AN42</f>
        <v>0</v>
      </c>
      <c r="N30" s="454"/>
      <c r="O30" s="435"/>
      <c r="P30" s="435"/>
      <c r="Q30" s="435"/>
      <c r="R30" s="435"/>
      <c r="S30" s="411"/>
      <c r="T30" s="411"/>
      <c r="U30" s="411"/>
      <c r="V30" s="374"/>
      <c r="W30" s="374"/>
      <c r="X30" s="374"/>
      <c r="Y30" s="432"/>
    </row>
    <row r="31" spans="1:25" ht="30" customHeight="1" thickBot="1" x14ac:dyDescent="0.3">
      <c r="A31" s="418"/>
      <c r="B31" s="463"/>
      <c r="C31" s="424"/>
      <c r="D31" s="52" t="s">
        <v>38</v>
      </c>
      <c r="E31" s="168">
        <f>+INVERSIÓN!H43</f>
        <v>80757593</v>
      </c>
      <c r="F31" s="168">
        <f>+INVERSIÓN!Z43</f>
        <v>41810733</v>
      </c>
      <c r="G31" s="168">
        <f>+INVERSIÓN!AA43</f>
        <v>41810733</v>
      </c>
      <c r="H31" s="168">
        <f>+INVERSIÓN!AB43</f>
        <v>41810240</v>
      </c>
      <c r="I31" s="168">
        <f>+INVERSIÓN!AC43</f>
        <v>41810240</v>
      </c>
      <c r="J31" s="168">
        <f>+INVERSIÓN!AK43</f>
        <v>41810240</v>
      </c>
      <c r="K31" s="168">
        <f>+INVERSIÓN!AL43</f>
        <v>41810240</v>
      </c>
      <c r="L31" s="168">
        <f>+INVERSIÓN!AM43</f>
        <v>41810240</v>
      </c>
      <c r="M31" s="168">
        <f>+INVERSIÓN!AN43</f>
        <v>41810240</v>
      </c>
      <c r="N31" s="455"/>
      <c r="O31" s="436"/>
      <c r="P31" s="436"/>
      <c r="Q31" s="436"/>
      <c r="R31" s="436"/>
      <c r="S31" s="412"/>
      <c r="T31" s="412"/>
      <c r="U31" s="412"/>
      <c r="V31" s="413"/>
      <c r="W31" s="413"/>
      <c r="X31" s="413"/>
      <c r="Y31" s="433"/>
    </row>
    <row r="32" spans="1:25" ht="29.25" customHeight="1" x14ac:dyDescent="0.25">
      <c r="A32" s="414" t="s">
        <v>39</v>
      </c>
      <c r="B32" s="416"/>
      <c r="C32" s="456"/>
      <c r="D32" s="58" t="s">
        <v>101</v>
      </c>
      <c r="E32" s="93">
        <f>+E29+E25+E21+E17+E13+E9</f>
        <v>10502519995</v>
      </c>
      <c r="F32" s="93">
        <f>+F29+F25+F21+F17+F13+F9</f>
        <v>3550000000</v>
      </c>
      <c r="G32" s="93">
        <f t="shared" ref="G32:J32" si="0">+G29+G25+G21+G17+G13+G9</f>
        <v>3150000000</v>
      </c>
      <c r="H32" s="93">
        <f t="shared" ref="H32:I32" si="1">+H29+H25+H21+H17+H13+H9</f>
        <v>3150000000</v>
      </c>
      <c r="I32" s="93">
        <f t="shared" si="1"/>
        <v>2750000000</v>
      </c>
      <c r="J32" s="93">
        <f t="shared" si="0"/>
        <v>1632800000</v>
      </c>
      <c r="K32" s="93">
        <f t="shared" ref="K32:L32" si="2">+K29+K25+K21+K17+K13+K9</f>
        <v>2312671900</v>
      </c>
      <c r="L32" s="93">
        <f t="shared" si="2"/>
        <v>2422195100</v>
      </c>
      <c r="M32" s="93">
        <f t="shared" ref="M32" si="3">+M29+M25+M21+M17+M13+M9</f>
        <v>2742257667</v>
      </c>
      <c r="N32" s="464"/>
      <c r="O32" s="465"/>
      <c r="P32" s="465"/>
      <c r="Q32" s="465"/>
      <c r="R32" s="465"/>
      <c r="S32" s="465"/>
      <c r="T32" s="465"/>
      <c r="U32" s="465"/>
      <c r="V32" s="465"/>
      <c r="W32" s="465"/>
      <c r="X32" s="465"/>
      <c r="Y32" s="466"/>
    </row>
    <row r="33" spans="1:25" ht="29.25" customHeight="1" x14ac:dyDescent="0.25">
      <c r="A33" s="473"/>
      <c r="B33" s="474"/>
      <c r="C33" s="475"/>
      <c r="D33" s="60" t="s">
        <v>100</v>
      </c>
      <c r="E33" s="94">
        <f>+E31+E27+E23+E19+E15+E11</f>
        <v>911025191</v>
      </c>
      <c r="F33" s="94">
        <f>+F31+F27+F23+F19+F15+F11</f>
        <v>364253564</v>
      </c>
      <c r="G33" s="94">
        <f t="shared" ref="G33:J33" si="4">+G31+G27+G23+G19+G15+G11</f>
        <v>364253564</v>
      </c>
      <c r="H33" s="94">
        <f t="shared" ref="H33:I33" si="5">+H31+H27+H23+H19+H15+H11</f>
        <v>359657271</v>
      </c>
      <c r="I33" s="94">
        <f t="shared" si="5"/>
        <v>359657271</v>
      </c>
      <c r="J33" s="94">
        <f t="shared" si="4"/>
        <v>315275603</v>
      </c>
      <c r="K33" s="94">
        <f t="shared" ref="K33:L33" si="6">+K31+K27+K23+K19+K15+K11</f>
        <v>359657271</v>
      </c>
      <c r="L33" s="94">
        <f t="shared" si="6"/>
        <v>359657271</v>
      </c>
      <c r="M33" s="94">
        <f t="shared" ref="M33" si="7">+M31+M27+M23+M19+M15+M11</f>
        <v>359657271</v>
      </c>
      <c r="N33" s="467"/>
      <c r="O33" s="468"/>
      <c r="P33" s="468"/>
      <c r="Q33" s="468"/>
      <c r="R33" s="468"/>
      <c r="S33" s="468"/>
      <c r="T33" s="468"/>
      <c r="U33" s="468"/>
      <c r="V33" s="468"/>
      <c r="W33" s="468"/>
      <c r="X33" s="468"/>
      <c r="Y33" s="469"/>
    </row>
    <row r="34" spans="1:25" ht="29.25" customHeight="1" thickBot="1" x14ac:dyDescent="0.3">
      <c r="A34" s="415"/>
      <c r="B34" s="417"/>
      <c r="C34" s="476"/>
      <c r="D34" s="59" t="s">
        <v>99</v>
      </c>
      <c r="E34" s="95">
        <f>+E32+E33</f>
        <v>11413545186</v>
      </c>
      <c r="F34" s="95">
        <f t="shared" ref="F34:J34" si="8">+F32+F33</f>
        <v>3914253564</v>
      </c>
      <c r="G34" s="95">
        <f t="shared" si="8"/>
        <v>3514253564</v>
      </c>
      <c r="H34" s="95">
        <f t="shared" ref="H34:I34" si="9">+H32+H33</f>
        <v>3509657271</v>
      </c>
      <c r="I34" s="95">
        <f t="shared" si="9"/>
        <v>3109657271</v>
      </c>
      <c r="J34" s="95">
        <f t="shared" si="8"/>
        <v>1948075603</v>
      </c>
      <c r="K34" s="95">
        <f t="shared" ref="K34:L34" si="10">+K32+K33</f>
        <v>2672329171</v>
      </c>
      <c r="L34" s="95">
        <f t="shared" si="10"/>
        <v>2781852371</v>
      </c>
      <c r="M34" s="95">
        <f t="shared" ref="M34" si="11">+M32+M33</f>
        <v>3101914938</v>
      </c>
      <c r="N34" s="470"/>
      <c r="O34" s="471"/>
      <c r="P34" s="471"/>
      <c r="Q34" s="471"/>
      <c r="R34" s="471"/>
      <c r="S34" s="471"/>
      <c r="T34" s="471"/>
      <c r="U34" s="471"/>
      <c r="V34" s="471"/>
      <c r="W34" s="471"/>
      <c r="X34" s="471"/>
      <c r="Y34" s="472"/>
    </row>
    <row r="35" spans="1:25" x14ac:dyDescent="0.25">
      <c r="A35" s="4"/>
      <c r="B35" s="32"/>
      <c r="C35" s="32"/>
      <c r="D35" s="32"/>
      <c r="E35" s="4"/>
      <c r="F35" s="4"/>
      <c r="G35" s="4"/>
      <c r="H35" s="4"/>
      <c r="I35" s="4"/>
      <c r="J35" s="4"/>
      <c r="K35" s="4"/>
      <c r="L35" s="4"/>
      <c r="M35" s="4"/>
      <c r="N35" s="4"/>
      <c r="O35" s="4"/>
      <c r="P35" s="4"/>
      <c r="Q35" s="32"/>
      <c r="R35" s="32"/>
      <c r="S35" s="32"/>
      <c r="T35" s="32"/>
      <c r="U35" s="32"/>
      <c r="V35" s="32"/>
      <c r="W35" s="32"/>
      <c r="X35" s="32"/>
      <c r="Y35" s="32"/>
    </row>
    <row r="36" spans="1:25" ht="18" x14ac:dyDescent="0.25">
      <c r="A36" s="4"/>
      <c r="B36" s="32"/>
      <c r="C36" s="32"/>
      <c r="D36" s="32"/>
      <c r="E36" s="4"/>
      <c r="F36" s="4"/>
      <c r="G36" s="4"/>
      <c r="H36" s="4"/>
      <c r="I36" s="4"/>
      <c r="J36" s="4"/>
      <c r="K36" s="4"/>
      <c r="L36" s="4"/>
      <c r="M36" s="4"/>
      <c r="N36" s="4"/>
      <c r="O36" s="4"/>
      <c r="P36" s="4"/>
      <c r="Q36" s="31"/>
      <c r="R36" s="31"/>
      <c r="S36" s="31"/>
      <c r="T36" s="31"/>
      <c r="U36" s="31"/>
      <c r="V36" s="34"/>
      <c r="W36" s="34"/>
      <c r="X36" s="34"/>
      <c r="Y36" s="34"/>
    </row>
    <row r="37" spans="1:25" ht="18" x14ac:dyDescent="0.25">
      <c r="A37" s="66" t="s">
        <v>125</v>
      </c>
      <c r="B37" s="4"/>
      <c r="C37" s="4"/>
      <c r="D37" s="4"/>
      <c r="E37" s="4"/>
      <c r="F37" s="4"/>
      <c r="G37" s="4"/>
      <c r="H37" s="4"/>
      <c r="I37" s="4"/>
      <c r="J37" s="4"/>
      <c r="K37" s="4"/>
      <c r="L37" s="4"/>
      <c r="M37" s="4"/>
      <c r="N37" s="4"/>
      <c r="O37" s="4"/>
      <c r="P37" s="4"/>
      <c r="Q37" s="31"/>
      <c r="R37" s="31"/>
      <c r="S37" s="31"/>
      <c r="T37" s="31"/>
      <c r="U37" s="31"/>
      <c r="V37" s="33"/>
      <c r="W37" s="33"/>
      <c r="X37" s="33"/>
      <c r="Y37" s="33"/>
    </row>
    <row r="38" spans="1:25" ht="30" customHeight="1" x14ac:dyDescent="0.25">
      <c r="A38" s="63" t="s">
        <v>126</v>
      </c>
      <c r="B38" s="325" t="s">
        <v>127</v>
      </c>
      <c r="C38" s="325"/>
      <c r="D38" s="325"/>
      <c r="E38" s="325"/>
      <c r="F38" s="327" t="s">
        <v>128</v>
      </c>
      <c r="G38" s="327"/>
      <c r="H38" s="327"/>
      <c r="I38" s="4"/>
      <c r="J38" s="4"/>
      <c r="K38" s="4"/>
      <c r="L38" s="4"/>
      <c r="M38" s="4"/>
      <c r="N38" s="4"/>
      <c r="O38" s="4"/>
      <c r="P38" s="4"/>
      <c r="Q38" s="31"/>
      <c r="R38" s="31"/>
      <c r="S38" s="31"/>
      <c r="T38" s="31"/>
      <c r="U38" s="31"/>
      <c r="V38" s="31"/>
      <c r="W38" s="31"/>
      <c r="X38" s="31"/>
      <c r="Y38" s="31"/>
    </row>
    <row r="39" spans="1:25" x14ac:dyDescent="0.25">
      <c r="A39" s="62">
        <v>11</v>
      </c>
      <c r="B39" s="326" t="s">
        <v>129</v>
      </c>
      <c r="C39" s="326"/>
      <c r="D39" s="326"/>
      <c r="E39" s="326"/>
      <c r="F39" s="326" t="s">
        <v>131</v>
      </c>
      <c r="G39" s="326"/>
      <c r="H39" s="326"/>
      <c r="I39" s="4"/>
      <c r="J39" s="4"/>
      <c r="K39" s="4"/>
      <c r="L39" s="4"/>
      <c r="M39" s="4"/>
      <c r="N39" s="4"/>
      <c r="O39" s="4"/>
      <c r="P39" s="4"/>
      <c r="Q39" s="4"/>
      <c r="R39" s="4"/>
      <c r="S39" s="4"/>
      <c r="T39" s="4"/>
      <c r="U39" s="4"/>
      <c r="V39" s="4"/>
      <c r="W39" s="4"/>
      <c r="X39" s="4"/>
      <c r="Y39" s="4"/>
    </row>
    <row r="40" spans="1:25" x14ac:dyDescent="0.25">
      <c r="E40" s="1"/>
      <c r="F40" s="1"/>
      <c r="G40" s="1"/>
      <c r="H40" s="1"/>
      <c r="I40" s="1"/>
      <c r="J40" s="1"/>
      <c r="K40" s="1"/>
      <c r="L40" s="1"/>
      <c r="M40" s="1"/>
      <c r="N40" s="1"/>
      <c r="O40" s="1"/>
      <c r="P40" s="1"/>
    </row>
    <row r="41" spans="1:25" x14ac:dyDescent="0.25">
      <c r="G41" s="1"/>
      <c r="H41" s="1"/>
      <c r="I41" s="1"/>
      <c r="J41" s="1"/>
      <c r="K41" s="1"/>
      <c r="L41" s="1"/>
    </row>
    <row r="42" spans="1:25" x14ac:dyDescent="0.25">
      <c r="G42" s="1"/>
      <c r="H42" s="1"/>
      <c r="I42" s="1"/>
      <c r="J42" s="1"/>
      <c r="K42" s="1"/>
      <c r="L42" s="1"/>
    </row>
    <row r="43" spans="1:25" x14ac:dyDescent="0.25">
      <c r="G43" s="1"/>
      <c r="H43" s="1"/>
      <c r="I43" s="1"/>
      <c r="J43" s="1"/>
      <c r="K43" s="1"/>
      <c r="L43" s="1"/>
    </row>
    <row r="44" spans="1:25" x14ac:dyDescent="0.25">
      <c r="G44" s="1"/>
      <c r="H44" s="1"/>
      <c r="I44" s="1"/>
      <c r="J44" s="1"/>
      <c r="K44" s="1"/>
      <c r="L44" s="1"/>
    </row>
    <row r="45" spans="1:25" x14ac:dyDescent="0.25">
      <c r="G45" s="1"/>
      <c r="H45" s="1"/>
      <c r="I45" s="1"/>
      <c r="J45" s="1"/>
      <c r="K45" s="1"/>
      <c r="L45" s="1"/>
    </row>
    <row r="46" spans="1:25" x14ac:dyDescent="0.25">
      <c r="G46" s="1"/>
      <c r="H46" s="1"/>
      <c r="I46" s="1"/>
      <c r="J46" s="1"/>
      <c r="K46" s="1"/>
      <c r="L46" s="1"/>
    </row>
    <row r="47" spans="1:25" x14ac:dyDescent="0.25">
      <c r="G47" s="1"/>
      <c r="H47" s="1"/>
      <c r="I47" s="1"/>
      <c r="J47" s="1"/>
      <c r="K47" s="1"/>
      <c r="L47" s="1"/>
    </row>
    <row r="48" spans="1:25"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row r="1593" spans="7:12" x14ac:dyDescent="0.25">
      <c r="G1593" s="1"/>
      <c r="H1593" s="1"/>
      <c r="I1593" s="1"/>
      <c r="J1593" s="1"/>
      <c r="K1593" s="1"/>
      <c r="L1593" s="1"/>
    </row>
    <row r="1594" spans="7:12" x14ac:dyDescent="0.25">
      <c r="G1594" s="1"/>
      <c r="H1594" s="1"/>
      <c r="I1594" s="1"/>
      <c r="J1594" s="1"/>
      <c r="K1594" s="1"/>
      <c r="L1594" s="1"/>
    </row>
    <row r="1595" spans="7:12" x14ac:dyDescent="0.25">
      <c r="G1595" s="1"/>
      <c r="H1595" s="1"/>
      <c r="I1595" s="1"/>
      <c r="J1595" s="1"/>
      <c r="K1595" s="1"/>
      <c r="L1595" s="1"/>
    </row>
    <row r="1596" spans="7:12" x14ac:dyDescent="0.25">
      <c r="G1596" s="1"/>
      <c r="H1596" s="1"/>
      <c r="I1596" s="1"/>
      <c r="J1596" s="1"/>
      <c r="K1596" s="1"/>
      <c r="L1596" s="1"/>
    </row>
    <row r="1597" spans="7:12" x14ac:dyDescent="0.25">
      <c r="G1597" s="1"/>
      <c r="H1597" s="1"/>
      <c r="I1597" s="1"/>
      <c r="J1597" s="1"/>
      <c r="K1597" s="1"/>
      <c r="L1597" s="1"/>
    </row>
    <row r="1598" spans="7:12" x14ac:dyDescent="0.25">
      <c r="G1598" s="1"/>
      <c r="H1598" s="1"/>
      <c r="I1598" s="1"/>
      <c r="J1598" s="1"/>
      <c r="K1598" s="1"/>
      <c r="L1598" s="1"/>
    </row>
    <row r="1599" spans="7:12" x14ac:dyDescent="0.25">
      <c r="G1599" s="1"/>
      <c r="H1599" s="1"/>
      <c r="I1599" s="1"/>
      <c r="J1599" s="1"/>
      <c r="K1599" s="1"/>
      <c r="L1599" s="1"/>
    </row>
    <row r="1600" spans="7:12" x14ac:dyDescent="0.25">
      <c r="G1600" s="1"/>
      <c r="H1600" s="1"/>
      <c r="I1600" s="1"/>
      <c r="J1600" s="1"/>
      <c r="K1600" s="1"/>
      <c r="L1600" s="1"/>
    </row>
    <row r="1601" spans="7:12" x14ac:dyDescent="0.25">
      <c r="G1601" s="1"/>
      <c r="H1601" s="1"/>
      <c r="I1601" s="1"/>
      <c r="J1601" s="1"/>
      <c r="K1601" s="1"/>
      <c r="L1601" s="1"/>
    </row>
    <row r="1602" spans="7:12" x14ac:dyDescent="0.25">
      <c r="G1602" s="1"/>
      <c r="H1602" s="1"/>
      <c r="I1602" s="1"/>
      <c r="J1602" s="1"/>
      <c r="K1602" s="1"/>
      <c r="L1602" s="1"/>
    </row>
    <row r="1603" spans="7:12" x14ac:dyDescent="0.25">
      <c r="G1603" s="1"/>
      <c r="H1603" s="1"/>
      <c r="I1603" s="1"/>
      <c r="J1603" s="1"/>
      <c r="K1603" s="1"/>
      <c r="L1603" s="1"/>
    </row>
    <row r="1604" spans="7:12" x14ac:dyDescent="0.25">
      <c r="G1604" s="1"/>
      <c r="H1604" s="1"/>
      <c r="I1604" s="1"/>
      <c r="J1604" s="1"/>
      <c r="K1604" s="1"/>
      <c r="L1604" s="1"/>
    </row>
    <row r="1605" spans="7:12" x14ac:dyDescent="0.25">
      <c r="G1605" s="1"/>
      <c r="H1605" s="1"/>
      <c r="I1605" s="1"/>
      <c r="J1605" s="1"/>
      <c r="K1605" s="1"/>
      <c r="L1605" s="1"/>
    </row>
  </sheetData>
  <mergeCells count="114">
    <mergeCell ref="O28:O31"/>
    <mergeCell ref="P28:P31"/>
    <mergeCell ref="Q28:Q31"/>
    <mergeCell ref="N32:Y34"/>
    <mergeCell ref="F38:H38"/>
    <mergeCell ref="F39:H39"/>
    <mergeCell ref="A32:C34"/>
    <mergeCell ref="B38:E38"/>
    <mergeCell ref="B39:E39"/>
    <mergeCell ref="C28:C31"/>
    <mergeCell ref="A24:A27"/>
    <mergeCell ref="B24:B27"/>
    <mergeCell ref="A28:A31"/>
    <mergeCell ref="B28:B31"/>
    <mergeCell ref="A16:A19"/>
    <mergeCell ref="B16:B19"/>
    <mergeCell ref="A20:A23"/>
    <mergeCell ref="B20:B23"/>
    <mergeCell ref="N28:N31"/>
    <mergeCell ref="C16:C19"/>
    <mergeCell ref="C20:C23"/>
    <mergeCell ref="W24:W27"/>
    <mergeCell ref="X24:X27"/>
    <mergeCell ref="Y28:Y31"/>
    <mergeCell ref="R28:R31"/>
    <mergeCell ref="S24:S27"/>
    <mergeCell ref="T24:T27"/>
    <mergeCell ref="V28:V31"/>
    <mergeCell ref="W28:W31"/>
    <mergeCell ref="X28:X31"/>
    <mergeCell ref="S28:S31"/>
    <mergeCell ref="T28:T31"/>
    <mergeCell ref="U28:U31"/>
    <mergeCell ref="O24:O27"/>
    <mergeCell ref="P24:P27"/>
    <mergeCell ref="Y24:Y27"/>
    <mergeCell ref="N24:N27"/>
    <mergeCell ref="U24:U27"/>
    <mergeCell ref="X16:X19"/>
    <mergeCell ref="Y16:Y19"/>
    <mergeCell ref="N16:N19"/>
    <mergeCell ref="N20:N23"/>
    <mergeCell ref="O20:O23"/>
    <mergeCell ref="P20:P23"/>
    <mergeCell ref="Q20:Q23"/>
    <mergeCell ref="R20:R23"/>
    <mergeCell ref="S20:S23"/>
    <mergeCell ref="T20:T23"/>
    <mergeCell ref="X20:X23"/>
    <mergeCell ref="Y20:Y23"/>
    <mergeCell ref="O16:O19"/>
    <mergeCell ref="P16:P19"/>
    <mergeCell ref="Q16:Q19"/>
    <mergeCell ref="R16:R19"/>
    <mergeCell ref="V16:V19"/>
    <mergeCell ref="V20:V23"/>
    <mergeCell ref="W20:W23"/>
    <mergeCell ref="E1:Y1"/>
    <mergeCell ref="E2:Y2"/>
    <mergeCell ref="S3:Y3"/>
    <mergeCell ref="E3:R3"/>
    <mergeCell ref="P12:P15"/>
    <mergeCell ref="Q12:Q15"/>
    <mergeCell ref="R12:R15"/>
    <mergeCell ref="S12:S15"/>
    <mergeCell ref="N8:N11"/>
    <mergeCell ref="J6:M6"/>
    <mergeCell ref="N6:R6"/>
    <mergeCell ref="S6:Y6"/>
    <mergeCell ref="O8:O11"/>
    <mergeCell ref="P8:P11"/>
    <mergeCell ref="Q8:Q11"/>
    <mergeCell ref="E5:Y5"/>
    <mergeCell ref="R8:R11"/>
    <mergeCell ref="N12:N15"/>
    <mergeCell ref="V8:V11"/>
    <mergeCell ref="W8:W11"/>
    <mergeCell ref="A1:D3"/>
    <mergeCell ref="E4:Y4"/>
    <mergeCell ref="X8:X11"/>
    <mergeCell ref="Y8:Y11"/>
    <mergeCell ref="Q24:Q27"/>
    <mergeCell ref="R24:R27"/>
    <mergeCell ref="V24:V27"/>
    <mergeCell ref="S8:S11"/>
    <mergeCell ref="T8:T11"/>
    <mergeCell ref="U8:U11"/>
    <mergeCell ref="T12:T15"/>
    <mergeCell ref="U12:U15"/>
    <mergeCell ref="V12:V15"/>
    <mergeCell ref="W12:W15"/>
    <mergeCell ref="X12:X15"/>
    <mergeCell ref="Y12:Y15"/>
    <mergeCell ref="T16:T19"/>
    <mergeCell ref="U16:U19"/>
    <mergeCell ref="E6:E7"/>
    <mergeCell ref="C24:C27"/>
    <mergeCell ref="A4:D4"/>
    <mergeCell ref="A5:D5"/>
    <mergeCell ref="S16:S19"/>
    <mergeCell ref="O12:O15"/>
    <mergeCell ref="U20:U23"/>
    <mergeCell ref="W16:W19"/>
    <mergeCell ref="A6:A7"/>
    <mergeCell ref="B6:B7"/>
    <mergeCell ref="C6:C7"/>
    <mergeCell ref="D6:D7"/>
    <mergeCell ref="A12:A15"/>
    <mergeCell ref="B12:B15"/>
    <mergeCell ref="C12:C15"/>
    <mergeCell ref="F6:I6"/>
    <mergeCell ref="C8:C11"/>
    <mergeCell ref="A8:A11"/>
    <mergeCell ref="B8:B11"/>
  </mergeCells>
  <dataValidations count="2">
    <dataValidation type="list" allowBlank="1" showInputMessage="1" showErrorMessage="1" sqref="C20:C23 O16 O12 N8:N31 V8:X8 O8 V12:X12 V16:X16 V20:X20 V24:X24 V28:X28" xr:uid="{00000000-0002-0000-0300-000000000000}">
      <formula1>#REF!</formula1>
    </dataValidation>
    <dataValidation type="list" allowBlank="1" showInputMessage="1" showErrorMessage="1" sqref="C24:C31" xr:uid="{00000000-0002-0000-0300-000001000000}">
      <formula1>$R$31:$R$31</formula1>
    </dataValidation>
  </dataValidations>
  <pageMargins left="0.23622047244094491" right="0.23622047244094491" top="0.74803149606299213" bottom="0.74803149606299213" header="0.31496062992125984" footer="0.31496062992125984"/>
  <pageSetup orientation="landscape"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2020-01-26T13:11:43Z</cp:lastPrinted>
  <dcterms:created xsi:type="dcterms:W3CDTF">2010-03-25T16:40:43Z</dcterms:created>
  <dcterms:modified xsi:type="dcterms:W3CDTF">2021-06-18T03:54:17Z</dcterms:modified>
</cp:coreProperties>
</file>