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8\Noviembre\Documentos para públicar\Plan de acción a sept. 2018\"/>
    </mc:Choice>
  </mc:AlternateContent>
  <xr:revisionPtr revIDLastSave="0" documentId="10_ncr:100000_{00539ABE-13C2-484A-938D-91C329BC3DBA}" xr6:coauthVersionLast="31" xr6:coauthVersionMax="31" xr10:uidLastSave="{00000000-0000-0000-0000-000000000000}"/>
  <bookViews>
    <workbookView xWindow="0" yWindow="0" windowWidth="19170" windowHeight="5445"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TERRITORIALIZACIÓN!$A$6:$AK$33</definedName>
    <definedName name="_xlnm.Print_Area" localSheetId="2">ACTIVIDADES!$A$1:$U$30</definedName>
    <definedName name="_xlnm.Print_Area" localSheetId="0">GESTIÓN!$A$1:$AR$15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workbook>
</file>

<file path=xl/calcChain.xml><?xml version="1.0" encoding="utf-8"?>
<calcChain xmlns="http://schemas.openxmlformats.org/spreadsheetml/2006/main">
  <c r="H24" i="6" l="1"/>
  <c r="AM25" i="6" l="1"/>
  <c r="AM26" i="6"/>
  <c r="AM27" i="6"/>
  <c r="AQ14" i="5" l="1"/>
  <c r="AM15" i="6" l="1"/>
  <c r="AM9" i="6"/>
  <c r="H44" i="6" l="1"/>
  <c r="H14" i="6"/>
  <c r="H20" i="6"/>
  <c r="H26" i="6"/>
  <c r="H32" i="6"/>
  <c r="H38" i="6"/>
  <c r="H42" i="6"/>
  <c r="H40" i="6"/>
  <c r="H36" i="6"/>
  <c r="H34" i="6"/>
  <c r="H30" i="6"/>
  <c r="H28" i="6"/>
  <c r="H22" i="6"/>
  <c r="H18" i="6"/>
  <c r="H16" i="6"/>
  <c r="H12" i="6"/>
  <c r="H10" i="6"/>
  <c r="AM44" i="6" l="1"/>
  <c r="AM43" i="6"/>
  <c r="AM38" i="6"/>
  <c r="AM37" i="6"/>
  <c r="AM32" i="6"/>
  <c r="AM31" i="6"/>
  <c r="AM20" i="6"/>
  <c r="AM19" i="6"/>
  <c r="AM14" i="6"/>
  <c r="AM13" i="6"/>
  <c r="AP10" i="6"/>
  <c r="AP44" i="6" l="1"/>
  <c r="AO44" i="6"/>
  <c r="AP43" i="6"/>
  <c r="AO43" i="6"/>
  <c r="AO42" i="6"/>
  <c r="AP40" i="6"/>
  <c r="AO40" i="6"/>
  <c r="AP39" i="6"/>
  <c r="AO39" i="6"/>
  <c r="AP38" i="6"/>
  <c r="AO38" i="6"/>
  <c r="AP37" i="6"/>
  <c r="AO37" i="6"/>
  <c r="AO36" i="6"/>
  <c r="AP34" i="6"/>
  <c r="AO34" i="6"/>
  <c r="AP33" i="6"/>
  <c r="AO33" i="6"/>
  <c r="AP31" i="6"/>
  <c r="AO31" i="6"/>
  <c r="AO30" i="6"/>
  <c r="AP28" i="6"/>
  <c r="AO28" i="6"/>
  <c r="AP27" i="6"/>
  <c r="AO27" i="6"/>
  <c r="AP26" i="6"/>
  <c r="AO26" i="6"/>
  <c r="AP25" i="6"/>
  <c r="AO25" i="6"/>
  <c r="AO24" i="6"/>
  <c r="AP22" i="6"/>
  <c r="AO22" i="6"/>
  <c r="AP21" i="6"/>
  <c r="AO21" i="6"/>
  <c r="AP20" i="6"/>
  <c r="AO20" i="6"/>
  <c r="AP19" i="6"/>
  <c r="AO19" i="6"/>
  <c r="AO18" i="6"/>
  <c r="AP16" i="6"/>
  <c r="AO16" i="6"/>
  <c r="AP15" i="6"/>
  <c r="AO15" i="6"/>
  <c r="AO14" i="6"/>
  <c r="AO13" i="6"/>
  <c r="AO12" i="6"/>
  <c r="AO10" i="6"/>
  <c r="AO9" i="6"/>
  <c r="L30" i="9" l="1"/>
  <c r="L29" i="9"/>
  <c r="L28" i="9"/>
  <c r="L27" i="9"/>
  <c r="L26" i="9"/>
  <c r="L25" i="9"/>
  <c r="L24" i="9"/>
  <c r="L23" i="9"/>
  <c r="L22" i="9"/>
  <c r="L21" i="9"/>
  <c r="L20" i="9"/>
  <c r="L19" i="9"/>
  <c r="L18" i="9"/>
  <c r="L17" i="9"/>
  <c r="L16" i="9"/>
  <c r="L15" i="9"/>
  <c r="L14" i="9"/>
  <c r="L13" i="9"/>
  <c r="L12" i="9"/>
  <c r="L11" i="9"/>
  <c r="L10" i="9"/>
  <c r="L9" i="9"/>
  <c r="L8" i="9"/>
  <c r="L7" i="9"/>
  <c r="H30" i="9"/>
  <c r="H29" i="9"/>
  <c r="H28" i="9"/>
  <c r="H27" i="9"/>
  <c r="H26" i="9"/>
  <c r="H25" i="9"/>
  <c r="H24" i="9"/>
  <c r="H23" i="9"/>
  <c r="H22" i="9"/>
  <c r="H21" i="9"/>
  <c r="H20" i="9"/>
  <c r="H19" i="9"/>
  <c r="H18" i="9"/>
  <c r="H17" i="9"/>
  <c r="H16" i="9"/>
  <c r="H15" i="9"/>
  <c r="H14" i="9"/>
  <c r="H13" i="9"/>
  <c r="H12" i="9"/>
  <c r="H11" i="9"/>
  <c r="H10" i="9"/>
  <c r="H9" i="9"/>
  <c r="H8" i="9"/>
  <c r="H7" i="9"/>
  <c r="AP14" i="6" l="1"/>
  <c r="AP13" i="6"/>
  <c r="AP9" i="6"/>
  <c r="V44" i="6" l="1"/>
  <c r="V43" i="6"/>
  <c r="V38" i="6"/>
  <c r="V37" i="6"/>
  <c r="V32" i="6"/>
  <c r="V31" i="6"/>
  <c r="V26" i="6"/>
  <c r="V25" i="6"/>
  <c r="V20" i="6"/>
  <c r="V19" i="6"/>
  <c r="V14" i="6"/>
  <c r="V13" i="6"/>
  <c r="AL27" i="6" l="1"/>
  <c r="AL15" i="6" l="1"/>
  <c r="AL9" i="6"/>
  <c r="AL31" i="6" l="1"/>
  <c r="AN31" i="6"/>
  <c r="AL32" i="6"/>
  <c r="AN32" i="6"/>
  <c r="AL25" i="6"/>
  <c r="AL26" i="6"/>
  <c r="AL13" i="6"/>
  <c r="AL14" i="6"/>
  <c r="AL19" i="6"/>
  <c r="AL20" i="6"/>
  <c r="AO32" i="6" l="1"/>
  <c r="AP32" i="6"/>
  <c r="AL44" i="6"/>
  <c r="AL43" i="6"/>
  <c r="AL38" i="6"/>
  <c r="AL37" i="6"/>
  <c r="G30" i="9" l="1"/>
  <c r="G29" i="9"/>
  <c r="G28" i="9"/>
  <c r="G27" i="9"/>
  <c r="G26" i="9"/>
  <c r="G25" i="9"/>
  <c r="G24" i="9"/>
  <c r="G23" i="9"/>
  <c r="G20" i="9"/>
  <c r="G21" i="9"/>
  <c r="G22" i="9"/>
  <c r="G19" i="9"/>
  <c r="G16" i="9"/>
  <c r="G17" i="9"/>
  <c r="G18" i="9"/>
  <c r="G15" i="9"/>
  <c r="G12" i="9"/>
  <c r="G13" i="9"/>
  <c r="G14" i="9"/>
  <c r="G11" i="9"/>
  <c r="G10" i="9"/>
  <c r="G8" i="9"/>
  <c r="G7" i="9"/>
  <c r="G9" i="9"/>
  <c r="K7" i="9"/>
  <c r="K8" i="9"/>
  <c r="K9" i="9"/>
  <c r="K10" i="9"/>
  <c r="K11" i="9"/>
  <c r="K12" i="9"/>
  <c r="K13" i="9"/>
  <c r="K14" i="9"/>
  <c r="K15" i="9"/>
  <c r="K16" i="9"/>
  <c r="K17" i="9"/>
  <c r="K18" i="9"/>
  <c r="K19" i="9"/>
  <c r="K20" i="9"/>
  <c r="K21" i="9"/>
  <c r="K22" i="9"/>
  <c r="K23" i="9"/>
  <c r="K24" i="9"/>
  <c r="K25" i="9"/>
  <c r="K26" i="9"/>
  <c r="K27" i="9"/>
  <c r="K28" i="9"/>
  <c r="K29" i="9"/>
  <c r="K30" i="9"/>
  <c r="U44" i="6"/>
  <c r="U43" i="6"/>
  <c r="U38" i="6"/>
  <c r="U37" i="6"/>
  <c r="U32" i="6"/>
  <c r="U31" i="6"/>
  <c r="U26" i="6"/>
  <c r="U25" i="6"/>
  <c r="U20" i="6"/>
  <c r="U19" i="6"/>
  <c r="U14" i="6"/>
  <c r="U13" i="6"/>
  <c r="AK14" i="6" l="1"/>
  <c r="AK13" i="6"/>
  <c r="AK20" i="6"/>
  <c r="AK19" i="6"/>
  <c r="AK26" i="6"/>
  <c r="AK25" i="6"/>
  <c r="AK32" i="6"/>
  <c r="AK31" i="6"/>
  <c r="AK38" i="6"/>
  <c r="AK37" i="6"/>
  <c r="AK44" i="6"/>
  <c r="AK43" i="6"/>
  <c r="I44" i="6" l="1"/>
  <c r="I43" i="6"/>
  <c r="I38" i="6"/>
  <c r="I37" i="6"/>
  <c r="I32" i="6"/>
  <c r="I31" i="6"/>
  <c r="I26" i="6"/>
  <c r="I25" i="6"/>
  <c r="I20" i="6"/>
  <c r="I19" i="6"/>
  <c r="I14" i="6"/>
  <c r="I13" i="6"/>
  <c r="K44" i="6"/>
  <c r="J44" i="6"/>
  <c r="K43" i="6"/>
  <c r="J43" i="6"/>
  <c r="K38" i="6"/>
  <c r="J38" i="6"/>
  <c r="K37" i="6"/>
  <c r="J37" i="6"/>
  <c r="K32" i="6"/>
  <c r="J32" i="6"/>
  <c r="K31" i="6"/>
  <c r="J31" i="6"/>
  <c r="K26" i="6"/>
  <c r="J26" i="6"/>
  <c r="K25" i="6"/>
  <c r="J25" i="6"/>
  <c r="K20" i="6"/>
  <c r="J20" i="6"/>
  <c r="K19" i="6"/>
  <c r="J19" i="6"/>
  <c r="K14" i="6"/>
  <c r="J14" i="6"/>
  <c r="K13" i="6"/>
  <c r="J13" i="6"/>
  <c r="T44" i="6" l="1"/>
  <c r="T43" i="6"/>
  <c r="T38" i="6"/>
  <c r="T37" i="6"/>
  <c r="T32" i="6"/>
  <c r="T31" i="6"/>
  <c r="T26" i="6"/>
  <c r="T25" i="6"/>
  <c r="T20" i="6"/>
  <c r="T19" i="6"/>
  <c r="T14" i="6"/>
  <c r="T13" i="6"/>
  <c r="U26" i="7" l="1"/>
  <c r="E9" i="9"/>
  <c r="H39" i="6"/>
  <c r="H33" i="6"/>
  <c r="H27" i="6"/>
  <c r="H21" i="6"/>
  <c r="H15" i="6"/>
  <c r="H9" i="6"/>
  <c r="F30" i="9"/>
  <c r="F29" i="9"/>
  <c r="F28" i="9"/>
  <c r="F27" i="9"/>
  <c r="F26" i="9"/>
  <c r="F25" i="9"/>
  <c r="F24" i="9"/>
  <c r="F23" i="9"/>
  <c r="F22" i="9"/>
  <c r="F21" i="9"/>
  <c r="F20" i="9"/>
  <c r="F19" i="9"/>
  <c r="F18" i="9"/>
  <c r="F17" i="9"/>
  <c r="F16" i="9"/>
  <c r="F15" i="9"/>
  <c r="F14" i="9"/>
  <c r="F13" i="9"/>
  <c r="F12" i="9"/>
  <c r="F11" i="9"/>
  <c r="F10" i="9"/>
  <c r="F8" i="9"/>
  <c r="F7" i="9"/>
  <c r="R43" i="6"/>
  <c r="R42" i="6"/>
  <c r="R44" i="6" s="1"/>
  <c r="R37" i="6"/>
  <c r="R36" i="6"/>
  <c r="R38" i="6" s="1"/>
  <c r="R31" i="6"/>
  <c r="R30" i="6"/>
  <c r="R32" i="6" s="1"/>
  <c r="R26" i="6"/>
  <c r="R25" i="6"/>
  <c r="R19" i="6"/>
  <c r="R18" i="6"/>
  <c r="R20" i="6" s="1"/>
  <c r="R14" i="6"/>
  <c r="R13" i="6"/>
  <c r="M19" i="9"/>
  <c r="M20" i="9"/>
  <c r="M21" i="9"/>
  <c r="M22" i="9"/>
  <c r="M23" i="9"/>
  <c r="M24" i="9"/>
  <c r="M25" i="9"/>
  <c r="M26" i="9"/>
  <c r="M27" i="9"/>
  <c r="M28" i="9"/>
  <c r="M29" i="9"/>
  <c r="M30" i="9"/>
  <c r="J30" i="9"/>
  <c r="J29" i="9"/>
  <c r="J28" i="9"/>
  <c r="J27" i="9"/>
  <c r="J26" i="9"/>
  <c r="J25" i="9"/>
  <c r="J24" i="9"/>
  <c r="J23" i="9"/>
  <c r="J22" i="9"/>
  <c r="J21" i="9"/>
  <c r="J20" i="9"/>
  <c r="J19" i="9"/>
  <c r="M15" i="9"/>
  <c r="M16" i="9"/>
  <c r="M17" i="9"/>
  <c r="M18" i="9"/>
  <c r="J18" i="9"/>
  <c r="J17" i="9"/>
  <c r="J16" i="9"/>
  <c r="J15" i="9"/>
  <c r="M11" i="9"/>
  <c r="M12" i="9"/>
  <c r="M13" i="9"/>
  <c r="M14" i="9"/>
  <c r="J14" i="9"/>
  <c r="J13" i="9"/>
  <c r="J12" i="9"/>
  <c r="J11" i="9"/>
  <c r="M7" i="9"/>
  <c r="M8" i="9"/>
  <c r="M9" i="9"/>
  <c r="M10" i="9"/>
  <c r="J8" i="9"/>
  <c r="J9" i="9"/>
  <c r="J10" i="9"/>
  <c r="J7" i="9"/>
  <c r="H32" i="9"/>
  <c r="H31" i="9"/>
  <c r="H33" i="9" s="1"/>
  <c r="G31" i="9"/>
  <c r="S27" i="7"/>
  <c r="S26" i="7"/>
  <c r="S25" i="7"/>
  <c r="S24" i="7"/>
  <c r="S23" i="7"/>
  <c r="S22" i="7"/>
  <c r="S21" i="7"/>
  <c r="S20" i="7"/>
  <c r="S19" i="7"/>
  <c r="S18" i="7"/>
  <c r="S17" i="7"/>
  <c r="T16" i="7"/>
  <c r="S16" i="7"/>
  <c r="M31" i="9"/>
  <c r="M32" i="9"/>
  <c r="E32" i="9"/>
  <c r="G32" i="9"/>
  <c r="I31" i="9"/>
  <c r="F32" i="9"/>
  <c r="I32" i="9"/>
  <c r="S15" i="7"/>
  <c r="S14" i="7"/>
  <c r="S13" i="7"/>
  <c r="T12" i="7"/>
  <c r="S12" i="7"/>
  <c r="S11" i="7"/>
  <c r="T10" i="7"/>
  <c r="S10" i="7"/>
  <c r="S9" i="7"/>
  <c r="S8" i="7"/>
  <c r="Q44" i="6"/>
  <c r="Q43" i="6"/>
  <c r="Q38" i="6"/>
  <c r="Q37" i="6"/>
  <c r="Q32" i="6"/>
  <c r="Q31" i="6"/>
  <c r="Q26" i="6"/>
  <c r="Q25" i="6"/>
  <c r="Q20" i="6"/>
  <c r="Q19" i="6"/>
  <c r="Q14" i="6"/>
  <c r="Q13" i="6"/>
  <c r="M46" i="6"/>
  <c r="M45" i="6"/>
  <c r="P44" i="6"/>
  <c r="O44" i="6"/>
  <c r="N44" i="6"/>
  <c r="P43" i="6"/>
  <c r="O43" i="6"/>
  <c r="N43" i="6"/>
  <c r="P38" i="6"/>
  <c r="O38" i="6"/>
  <c r="N38" i="6"/>
  <c r="P37" i="6"/>
  <c r="O37" i="6"/>
  <c r="N37" i="6"/>
  <c r="P32" i="6"/>
  <c r="O32" i="6"/>
  <c r="N32" i="6"/>
  <c r="P31" i="6"/>
  <c r="O31" i="6"/>
  <c r="N31" i="6"/>
  <c r="P26" i="6"/>
  <c r="O26" i="6"/>
  <c r="N26" i="6"/>
  <c r="P25" i="6"/>
  <c r="O25" i="6"/>
  <c r="N25" i="6"/>
  <c r="P20" i="6"/>
  <c r="O20" i="6"/>
  <c r="N20" i="6"/>
  <c r="P19" i="6"/>
  <c r="O19" i="6"/>
  <c r="N19" i="6"/>
  <c r="Q46" i="6"/>
  <c r="Q47" i="6" s="1"/>
  <c r="Q45" i="6"/>
  <c r="H46" i="6"/>
  <c r="AE44" i="6"/>
  <c r="AE43" i="6"/>
  <c r="AE38" i="6"/>
  <c r="AE37" i="6"/>
  <c r="AE32" i="6"/>
  <c r="AE31" i="6"/>
  <c r="AE26" i="6"/>
  <c r="AE25" i="6"/>
  <c r="AE20" i="6"/>
  <c r="AE19" i="6"/>
  <c r="AE14" i="6"/>
  <c r="AE13" i="6"/>
  <c r="Y44" i="6"/>
  <c r="Y43" i="6"/>
  <c r="Y38" i="6"/>
  <c r="Y37" i="6"/>
  <c r="Y32" i="6"/>
  <c r="Y31" i="6"/>
  <c r="Y26" i="6"/>
  <c r="Y25" i="6"/>
  <c r="Y20" i="6"/>
  <c r="Y19" i="6"/>
  <c r="Y14" i="6"/>
  <c r="Y13" i="6"/>
  <c r="S44" i="6"/>
  <c r="S43" i="6"/>
  <c r="S38" i="6"/>
  <c r="S37" i="6"/>
  <c r="S32" i="6"/>
  <c r="S31" i="6"/>
  <c r="S26" i="6"/>
  <c r="S25" i="6"/>
  <c r="S20" i="6"/>
  <c r="S19" i="6"/>
  <c r="S14" i="6"/>
  <c r="S13" i="6"/>
  <c r="M13" i="6"/>
  <c r="M14" i="6"/>
  <c r="M19" i="6"/>
  <c r="M20" i="6"/>
  <c r="M25" i="6"/>
  <c r="M26" i="6"/>
  <c r="M31" i="6"/>
  <c r="M32" i="6"/>
  <c r="M37" i="6"/>
  <c r="M38" i="6"/>
  <c r="M43" i="6"/>
  <c r="M44" i="6"/>
  <c r="P14" i="6"/>
  <c r="O14" i="6"/>
  <c r="N14" i="6"/>
  <c r="P13" i="6"/>
  <c r="O13" i="6"/>
  <c r="N13" i="6"/>
  <c r="N45" i="6"/>
  <c r="O45" i="6"/>
  <c r="P45" i="6"/>
  <c r="R45" i="6"/>
  <c r="S45" i="6"/>
  <c r="T45" i="6"/>
  <c r="U45" i="6"/>
  <c r="V45" i="6"/>
  <c r="W45" i="6"/>
  <c r="X45" i="6"/>
  <c r="Y45" i="6"/>
  <c r="Z45" i="6"/>
  <c r="AA45" i="6"/>
  <c r="AB45" i="6"/>
  <c r="AC45" i="6"/>
  <c r="AD45" i="6"/>
  <c r="AE45" i="6"/>
  <c r="AF45" i="6"/>
  <c r="AG45" i="6"/>
  <c r="AH45" i="6"/>
  <c r="AI45" i="6"/>
  <c r="AJ45" i="6"/>
  <c r="AK45" i="6"/>
  <c r="AL45" i="6"/>
  <c r="AM45" i="6"/>
  <c r="AN45" i="6"/>
  <c r="N46" i="6"/>
  <c r="O46" i="6"/>
  <c r="O47" i="6" s="1"/>
  <c r="P46" i="6"/>
  <c r="S46" i="6"/>
  <c r="T46" i="6"/>
  <c r="T47" i="6" s="1"/>
  <c r="U46" i="6"/>
  <c r="V46" i="6"/>
  <c r="W46" i="6"/>
  <c r="X46" i="6"/>
  <c r="Y46" i="6"/>
  <c r="Z46" i="6"/>
  <c r="AA46" i="6"/>
  <c r="AB46" i="6"/>
  <c r="AC46" i="6"/>
  <c r="AD46" i="6"/>
  <c r="AE46" i="6"/>
  <c r="AE47" i="6"/>
  <c r="AF46" i="6"/>
  <c r="AG46" i="6"/>
  <c r="AH46" i="6"/>
  <c r="AH47" i="6" s="1"/>
  <c r="AI46" i="6"/>
  <c r="AJ46" i="6"/>
  <c r="AK46" i="6"/>
  <c r="AL46" i="6"/>
  <c r="AM46" i="6"/>
  <c r="AO46" i="6" s="1"/>
  <c r="AN46" i="6"/>
  <c r="I46" i="6"/>
  <c r="I45" i="6"/>
  <c r="L46" i="6"/>
  <c r="K46" i="6"/>
  <c r="J46" i="6"/>
  <c r="L45" i="6"/>
  <c r="K45" i="6"/>
  <c r="J45" i="6"/>
  <c r="L44" i="6"/>
  <c r="L43" i="6"/>
  <c r="H43" i="6" s="1"/>
  <c r="L38" i="6"/>
  <c r="L37" i="6"/>
  <c r="L32" i="6"/>
  <c r="L31" i="6"/>
  <c r="L26" i="6"/>
  <c r="L25" i="6"/>
  <c r="L20" i="6"/>
  <c r="L19" i="6"/>
  <c r="L14" i="6"/>
  <c r="L13" i="6"/>
  <c r="E9" i="6"/>
  <c r="K14" i="5"/>
  <c r="AR14" i="5" s="1"/>
  <c r="AN47" i="6"/>
  <c r="U28" i="7"/>
  <c r="AO45" i="6" l="1"/>
  <c r="H25" i="6"/>
  <c r="H37" i="6"/>
  <c r="P47" i="6"/>
  <c r="AA47" i="6"/>
  <c r="AC47" i="6"/>
  <c r="Z47" i="6"/>
  <c r="AF47" i="6"/>
  <c r="AB47" i="6"/>
  <c r="X47" i="6"/>
  <c r="H19" i="6"/>
  <c r="I47" i="6"/>
  <c r="AM47" i="6"/>
  <c r="AI47" i="6"/>
  <c r="M47" i="6"/>
  <c r="K31" i="9"/>
  <c r="E24" i="9"/>
  <c r="J47" i="6"/>
  <c r="K47" i="6"/>
  <c r="W47" i="6"/>
  <c r="N47" i="6"/>
  <c r="Y47" i="6"/>
  <c r="U47" i="6"/>
  <c r="F31" i="9"/>
  <c r="F33" i="9" s="1"/>
  <c r="L32" i="9"/>
  <c r="H13" i="6"/>
  <c r="R46" i="6"/>
  <c r="R47" i="6" s="1"/>
  <c r="AG47" i="6"/>
  <c r="V47" i="6"/>
  <c r="G33" i="9"/>
  <c r="L31" i="9"/>
  <c r="E23" i="9"/>
  <c r="H31" i="6"/>
  <c r="E11" i="9"/>
  <c r="E12" i="9"/>
  <c r="T28" i="7"/>
  <c r="E7" i="9"/>
  <c r="E19" i="9"/>
  <c r="L47" i="6"/>
  <c r="AJ47" i="6"/>
  <c r="AL47" i="6"/>
  <c r="AD47" i="6"/>
  <c r="S47" i="6"/>
  <c r="I33" i="9"/>
  <c r="M33" i="9"/>
  <c r="K32" i="9"/>
  <c r="E8" i="9"/>
  <c r="E15" i="9"/>
  <c r="E20" i="9"/>
  <c r="E28" i="9"/>
  <c r="AK47" i="6"/>
  <c r="J32" i="9"/>
  <c r="J31" i="9"/>
  <c r="E16" i="9"/>
  <c r="E27" i="9"/>
  <c r="H45" i="6"/>
  <c r="H47" i="6" s="1"/>
  <c r="L33" i="9" l="1"/>
  <c r="K33" i="9"/>
  <c r="E31" i="9"/>
  <c r="E33" i="9" s="1"/>
  <c r="J3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ROSANNA.SANFELIU</author>
  </authors>
  <commentList>
    <comment ref="AT39" authorId="0" shapeId="0" xr:uid="{00000000-0006-0000-0100-000001000000}">
      <text>
        <r>
          <rPr>
            <b/>
            <sz val="9"/>
            <color indexed="81"/>
            <rFont val="Tahoma"/>
            <family val="2"/>
          </rPr>
          <t>ROSANNA.SANFELIU:</t>
        </r>
        <r>
          <rPr>
            <sz val="9"/>
            <color indexed="81"/>
            <rFont val="Tahoma"/>
            <family val="2"/>
          </rPr>
          <t xml:space="preserve">
Los benefecias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A0B76692-E1D5-4B42-964A-C48CA579CAF1}">
      <text>
        <r>
          <rPr>
            <b/>
            <sz val="9"/>
            <color indexed="81"/>
            <rFont val="Tahoma"/>
            <family val="2"/>
          </rPr>
          <t xml:space="preserve">YULIED.PENARANDA
Logros más representativos alcanzados durante el trimestre reportado.
</t>
        </r>
      </text>
    </comment>
    <comment ref="C26" authorId="0" shapeId="0" xr:uid="{00000000-0006-0000-0200-000003000000}">
      <text>
        <r>
          <rPr>
            <b/>
            <sz val="9"/>
            <color indexed="81"/>
            <rFont val="Tahoma"/>
            <family val="2"/>
          </rPr>
          <t>YULIED.PENARANDA:</t>
        </r>
        <r>
          <rPr>
            <sz val="9"/>
            <color indexed="81"/>
            <rFont val="Tahoma"/>
            <family val="2"/>
          </rPr>
          <t xml:space="preserve">
Está actividad fue ajustada, para subirla al sistema, debido a que era muy larga </t>
        </r>
      </text>
    </comment>
  </commentList>
</comments>
</file>

<file path=xl/sharedStrings.xml><?xml version="1.0" encoding="utf-8"?>
<sst xmlns="http://schemas.openxmlformats.org/spreadsheetml/2006/main" count="528" uniqueCount="238">
  <si>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</si>
  <si>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</si>
  <si>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</si>
  <si>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</si>
  <si>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</si>
  <si>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</si>
  <si>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</si>
  <si>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</si>
  <si>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</si>
  <si>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</si>
  <si>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</si>
  <si>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</si>
  <si>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</si>
  <si>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</si>
  <si>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</si>
  <si>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</si>
  <si>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</si>
  <si>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</si>
  <si>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</si>
  <si>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</si>
  <si>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</si>
  <si>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</si>
  <si>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</si>
  <si>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</si>
  <si>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</si>
  <si>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</si>
  <si>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</si>
  <si>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</si>
  <si>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</si>
  <si>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</si>
  <si>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</si>
  <si>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</si>
  <si>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</si>
  <si>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</si>
  <si>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</si>
  <si>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</si>
  <si>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</si>
  <si>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</si>
  <si>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</si>
  <si>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</si>
  <si>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</si>
  <si>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</si>
  <si>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</si>
  <si>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</si>
  <si>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</si>
  <si>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</si>
  <si>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</si>
  <si>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</si>
  <si>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</si>
  <si>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</si>
  <si>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</si>
  <si>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</si>
  <si>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</si>
  <si>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</si>
  <si>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</si>
  <si>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</si>
  <si>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</si>
  <si>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</si>
  <si>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</si>
  <si>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</si>
  <si>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</si>
  <si>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</si>
  <si>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</si>
  <si>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</si>
  <si>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</si>
  <si>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</si>
  <si>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</si>
  <si>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</si>
  <si>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</si>
  <si>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</si>
  <si>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</si>
  <si>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</si>
  <si>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</si>
  <si>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</si>
  <si>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</si>
  <si>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</si>
  <si>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</si>
  <si>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</si>
  <si>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</si>
  <si>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</si>
  <si>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</si>
  <si>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</si>
  <si>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</si>
  <si>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</si>
  <si>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</si>
  <si>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</si>
  <si>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</si>
  <si>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</si>
  <si>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</si>
  <si>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</si>
  <si>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</si>
  <si>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</si>
  <si>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</si>
  <si>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</si>
  <si>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</si>
  <si>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</si>
  <si>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</si>
  <si>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</si>
  <si>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</si>
  <si>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</si>
  <si>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</si>
  <si>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</si>
  <si>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</si>
  <si>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</si>
  <si>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</si>
  <si>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</si>
  <si>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</si>
  <si>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</si>
  <si>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</si>
  <si>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</si>
  <si>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</si>
  <si>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</si>
  <si>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</si>
  <si>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</si>
  <si>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</si>
  <si>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</si>
  <si>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</si>
  <si>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</si>
  <si>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</si>
  <si>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</si>
  <si>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</si>
  <si>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</si>
  <si>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</si>
  <si>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</si>
  <si>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</si>
  <si>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</si>
  <si>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</si>
  <si>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</si>
  <si>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</si>
  <si>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</si>
  <si>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</si>
  <si>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</si>
  <si>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</si>
  <si>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1029 - PLANEACIÓN AMBIENTAL PARA UN MODELO DE DESARROLLO SOSTENIBLE EN EL DISTRITO Y LA REGIÓN</t>
  </si>
  <si>
    <t>40 - Gestión de la huella ambiental urbana</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</si>
  <si>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</si>
  <si>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</si>
  <si>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</si>
  <si>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 xml:space="preserve">Suma </t>
  </si>
  <si>
    <t>PLANEACIÓN AMBIENTAL PARA UN MODELO DE DESARROLLO    SOSTENIBLE EN EL DISTRITO Y LA REGIÓN</t>
  </si>
  <si>
    <t>FORTALECER LA PARTICIPACIÓN EN INSTANCIAS DE COORDINACIÓN INSTITUCIONAL DISTRITAL, REGIONAL Y NACIONAL</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</si>
  <si>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</si>
  <si>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</si>
  <si>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</si>
  <si>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</si>
  <si>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</si>
  <si>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</si>
  <si>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GESTIONAR LAS  POLÍTICAS E INSTRUMENTOS DE PLANEACIÓN AMBIENTAL</t>
  </si>
  <si>
    <t>MEJORAR LA CAPACIDAD INSTITUCIONAL PARA LA PLANEACIÓN AMBIENTAL</t>
  </si>
  <si>
    <t>1, GESTIONAR 4 ACTIVIDADES DE COORDINACIÓN PARA LA GESTIÓN AMBIENTAL DISTRITAL</t>
  </si>
  <si>
    <t>2, PRESENTAR 6 INICIATIVAS PARA LA AGENDA REGIONAL DESDE LAS COMPETENCIAS DE LA SECRETARÍA DISTRITAL DE AMBIENTE</t>
  </si>
  <si>
    <t>X</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</si>
  <si>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</si>
  <si>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</si>
  <si>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</si>
  <si>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</si>
  <si>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</si>
  <si>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</si>
  <si>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 xml:space="preserve">DISTRITO CAPITAL </t>
  </si>
  <si>
    <t>N/A</t>
  </si>
  <si>
    <t>NO IDENTIFICA GRU´POS ETNICOS</t>
  </si>
  <si>
    <t>TODOS LOS GRUPOS</t>
  </si>
  <si>
    <t>5, PONDERACIÓN HORIZONTAL AÑO: 2018</t>
  </si>
  <si>
    <t>7,  HACER EL SEGUIMIENTO, LA REPROGRAMACIÓN Y ACTUALIZACIÓN   DE LOS PROYECTOS DE INVERSION DE LA SDA EN LOS DIFERENTES COMPONENTES DEL PLAN DE ACCIÓN.</t>
  </si>
  <si>
    <t>8, CONSOLIDAR Y EVALUAR  EL AVANCE DE LA GESTIÓN  DEL EJE TRANSVERSAL SEIS DEL PLAN DE DESARROLLO DISTRITAL "BOGOTÁ MEJOR PARA TODOS",  Y DE LOS PROGRAMAS ASOCIADOS A ÉSTE, A CARGO DE LA SDA.</t>
  </si>
  <si>
    <t>1, DESARROLLAR LA PROPUESTA DE REORGANIZACIÓN Y FORTALECIMIENTO DE LAS INSTANCIAS AMBIENTALES DE COORDINACIÓN INTERINSTITUCIONAL DEL D.C.</t>
  </si>
  <si>
    <t>2, PROMOVER EL DESARROLLO E IMPLEMENTACIÓN DE INICIATIVAS AMBIENTALES PRIORIZADAS DE ESCALA REGIONAL, CON ENTIDADES NACIONALES, REGIONALES Y DISTRITALES.</t>
  </si>
  <si>
    <t>3, SEGUIMIENTO A LA IMPLEMENTACIÓN DE INSTRUMENTOS Y POLÍTICAS AMBIENTALES PRIORIZADAS.</t>
  </si>
  <si>
    <t>4, SEGUIMIENTO Y MONITOREO  A LA IMPLEMENTACION Y REALIZAR LA ACTUALIZACION  DE LOS INSTRUMENTOS ECONÓMICOS AMBIENTALES PRIORIZADOS</t>
  </si>
  <si>
    <t xml:space="preserve"> 9, ELABORAR INFORMES INTEGRALES DE SEGUIMIENTO A LOS PROYECTOS DE INVERSIÓN  E INFORMES DE GESTIÓN DE LA SDA</t>
  </si>
  <si>
    <t>10 ,REALIZAR GESTION DE PROCESOS DE COOP.  INTERNACIONAL TÉCNICA Y/O FINANCIERA NO REEMBOLSABLE  Y ALIANZAS PARA PARTICIPAR  EN EVENTOS DE ORDEN NACIONAL E INTERNACIONAL, ORIENTADAS A LA  MISION DE LA SDA</t>
  </si>
  <si>
    <t>6, REALIZAR LA EVALUACIÓN Y REVISIÓN DEL PLAN DE INVESTIGACIÓN AMBIENTAL DE BOGOTÁ VIGENTE Y FORMULAR EL NUEVO PLAN DE INVESTIGACIÓN AMBIENTAL DE BOGOTÁ Y DESARROLLAR INVESTIGACIONES EN TEMÁTICA AMBIENTAL QUE SEAN PRIORIZADAS.</t>
  </si>
  <si>
    <t>5, REALIZAR LA MODERNIZACIÓN  TECNOLÓGICA Y LA  ADMINISTRACION INTEGRAL DEL OBSERVATORIO AMBIENTAL DE BOGOTÁ -OAB- Y EL OBSERVATORIO REGIONAL AMBIENTAL Y DE DESARROLLO SOSTENIBLE DEL RÍO BOGOTÁ -ORARBO</t>
  </si>
  <si>
    <t xml:space="preserve">La optimización de espacios conlleva a que las entidades del Distrito Capital se articulen de  tal forma que se facilite el estudiar, conceptuar, discutir, apoyar y hacer recomendaciones para la toma de decisiones sobre la política ambiental, así como lograr la adecuada, coordinación para la implementación de las políticas, estrategias, planes y programas distritales. </t>
  </si>
  <si>
    <t xml:space="preserve">Acto administrativo del Comité técnico de la iniciativa del aire limpio de Bogotá.
Lista de asistencia de la sesión del 12 de marzo de 2018 en la secretaria General.
</t>
  </si>
  <si>
    <t>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</si>
  <si>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Archivos de gestión de la Dirección de Pleneación y Sistemas de Planeación Ambiental.</t>
  </si>
  <si>
    <t xml:space="preserve">-   Reporte Consolidado de Alertas y recomendaciones de la gestión de los proyectos de inversión.
-   Reportes SEGPLAN, publicados en la página de la SDA.
-   Plan de Adquisiciones publicado en la página web de SECOP.
- Informe de gestión publicados en la página de la SDA.
- Reportes indicadores-página de Isolución.
- Página oficial de la Secretaría Distrital de Hacienda.
</t>
  </si>
  <si>
    <t xml:space="preserve">En el primer trimestre de 2018, se realizó 1 Informe de seguimiento del estado de avance de las metas Plan de Desarrollo, metas de inversión, actividades y territorialización, correspondientes a los proyectos de inversión de la SDA, según los avances de los indicadores, magnitudes y recursos presupuestales, con corte a diciembre de 2017, el cual se socializó a los Gerentes de los Proyectos de Inversión de la SDA y su equipo de trabajo, a través del informe de alertas y recomendaciones, en el cual se presentaron las amenazas, oportunidades y estado de la gestión de los proyectos de la entidad.
Adicionalmente se realizó asesoría a los proyectos de inversión de la SDA así:
Se realizó las actividades de revisión, evaluación y consolidación de los Planes de Acción, en los procesos de actualización y seguimiento en los componentes de gestión, inversión, actividades y territorialización, con corte a diciembre de 2017 y la reprogramación 2018. Lo anterior para todos los proyectos de inversión de la SDA.  Como resultado de este proceso se generó la información final que fue cargada en el aplicativo SEGPLAN, la cual fue publicada en la página de la SDA. 
Se dio asesoría en la revisión y consolidación al Plan Anual de Adquisiciones, en el cierre de 2017 y vigencia 2018, así como su publicación en la página web de SECOP.
Se coordinó la elaboración del informe de rendición de cuenta del Eje 6 “Sostenibilidad ambiental basada en eficiencia energética” y el seguimiento a los programas 38, 39 y 40 asociados al Plan de Desarrollo, con corte a diciembre de 2017, el cual fue cargada en el aplicativo SEGPLAN.
Se consolido y elaboró el informe de Gestión de la entidad para la vigencia 2017, el cual fue publicado en la página web de la entidad.
Se consolido la información correspondiente a los meses de diciembre 2017 a febrero 2018, referente a los indicadores de gestión reportados por las áreas de la SDA, los cual sirvieron de insumo para el reporte de Producto Metas y resultados-PMR
</t>
  </si>
  <si>
    <t>N.A.</t>
  </si>
  <si>
    <t xml:space="preserve">Estos informes son insumo para los Gerentes de los proyectos, para prever posibles errores en los reportes y así poder tomar decisiones preventivas y correctivas en la gestión de los proyectos de inversión de la SDA, cuyo resultado permite visibilizar las amenazas y oportunidades para dar claridad a la gestión de los proyectos de la entidad.
Con los informes de seguimiento que se publican en la plataforma de la SDA, se tiene informado a la ciudadanía sobre la gestión que desarrolla la entidad.
Además, permite la articulación de los proyectos de inversión local y de la entidad en materia ambiental, para dar cumplimiento a las MPDD.
Con la territorialización desagregada en los proyectos de inversión, se puede identificar las áreas de intervención trabajadas por la SDA.
</t>
  </si>
  <si>
    <t xml:space="preserve">En el primer trimestre de 2018, en el marco del desarrollo de las acciones de Cooperación Internacional en la SDA, se adelantó lo siguiente:  
La hora del planeta”: Se participó -como representantes de la ciudad de Bogotá- en la preparación, organización y ejecución del evento mundial “la hora del planeta”, iniciativa de la ONG WWF  World Wide Fund for Nature-, que consiste en un apagón eléctrico voluntario en hogares y empresas, durante una hora de 8:30 a 9:30 p.m., el  cuarto sábado del mes de marzo de cada año, con el propósito aportar a la mitigación por el impacto que el consumo de energía tiene en el medio ambiente y adoptar medidas frente al cambio climático.   </t>
  </si>
  <si>
    <t>Correos electrónicos, registros fotográficos, documentos oficiales y actas de reuniones e informes.</t>
  </si>
  <si>
    <t>Actualizar los instrumentos de planeación de los Parques Ecológico Distrital de Humedal-PEDH priorizados, en cumplimiento normativo y a las condiciones ambientales, sociales que han venido evolucionando y garantizar un adecuado proceso de contratación 
La orientación y acompañamiento brindado a las entidades participantes en el PACA Distrital, logró el cumplimiento de los lineamientos del instrumento y la respuesta efectiva a los diferentes compromisos.
Contar con un instrumento de planeación ambiental, que visibiliza el beneficio para la ciudad alcanzado por las entidades distritales que desarrollan acciones ambientales complementarias, en el marco del Plan de Desarrollo vigente en armonía con el Plan de Gestión Ambiental–PGA.
Conocimiento de los principales logros, avances físicos y presupuestales de las metas/acciones ambientales alcanzados en la ciudad, mediante la ejecución del PACA Distrital “Bogotá Mejor para Todos” de la vigencia 2017.
Contar en el Observatorio Ambiental de Bogotá – OAB, con un módulo de indicadores que den cuenta de los principales compromisos ambientales del PACA “Bogotá Mejor para Todos”.
Seguimiento a los proyectos de inversión ambientales locales de cada vigencia, por parte de la Comisión Ambiental Local y el Consejo de Planeación Local-CPL como espacios de participación y control social entre entidades y comunidad en cumplimiento del Decreto 815 del 2017 y decreto 101 de 2010.
Contar con información del avance en la implementación del PDGR-CC, para favorecer la toma de decisiones.
Análisis de Información para la toma de decisiones sobre la actualización de los planes de acción de las políticas. Inicio de procesos para la actualización/ elaboración de planes de acción y reformulación de políticas</t>
  </si>
  <si>
    <t xml:space="preserve">Archivo de Gestión de la Subdirección de Políticas y Planes Ambientales.
Archivo de Gestión de la Dirección de Planeación y Sistemas de Información Ambiental. </t>
  </si>
  <si>
    <t>• Informe de Gestión del OAB – ORARBO, Primer trimestre de 2018.
• Documento de formulación.
• Actas de reunión.</t>
  </si>
  <si>
    <t>Observatorios actualizados y disponibles para acceso al público y fortalecimiento en la gestión de conocimiento.
Las actividades de difusión han permitido mejorar las visitas al OAB y registros de usuarios promocionando los esfuerzos institucionales de la SDA.
Generar gestión del conocimiento con las actividades  desarrolladas y contar con una línea base que permitirá direccionar los alcances posibles en el Distrito para el 2019 en lo referente a investigación ambiental</t>
  </si>
  <si>
    <t>Archivo de Gestión de la Subdirección de Políticas y Planes Ambientales.</t>
  </si>
  <si>
    <t xml:space="preserve">El liderazgo que ejerció  la Secretaría de Ambiente en las actividades de cooperación internacional realizadas permiten  fortalecer el relacionamiento con sus pares a nivel distrital y visibilizar la misión y el compromiso de la entidad con la protección del medio ambiente a nivel nacional e internacional.                                                                                               </t>
  </si>
  <si>
    <t xml:space="preserve">Durante el primer trimestre del 2018, se realizó una mesa de trabajo con la Secretaria General para revisar la viabilidad de desarrollar la propuesta de reorganización y fortalecimiento de las instancias ambientales de Coordinación Interinstitucional del D.C. formulada en la Vigencia 2017. Del mismo modo se definieron las instancias objeto de fortalecimiento y racionalización, las cuales se reglamentarán en los próximos meses. 
Se avanzó en el borrador del acto administrativo para la racionalización del Comité técnico de la Iniciativa del Aire Limpio de Bogotá, acto que se encuentra en proceso de revisión por parte de la Dirección Legal Ambiental de la Secretaría Distrital de Ambiente.
</t>
  </si>
  <si>
    <r>
      <t xml:space="preserve">Durante este trimestre de identificaron las siguientes propuestas y procesos de articulación regional:
</t>
    </r>
    <r>
      <rPr>
        <b/>
        <sz val="10"/>
        <color theme="1"/>
        <rFont val="Calibri"/>
        <family val="2"/>
        <scheme val="minor"/>
      </rPr>
      <t>Desarrollo de propuesta de adaptación y mitigación para el corredor de páramos Chingaza, Sumapaz, Guerrero y Guacheneque:</t>
    </r>
    <r>
      <rPr>
        <sz val="10"/>
        <color theme="1"/>
        <rFont val="Calibri"/>
        <family val="2"/>
        <scheme val="minor"/>
      </rPr>
      <t xml:space="preserve"> Se realizaron observaciones y aportes al documento de proyecto realizado por Conservación Internacional. Se realizaron ajustes en la matriz de contrapartida de la SDA relacionada con los proyectos de inversión que aportan al cumplimiento de los objetivos del proyecto. 
</t>
    </r>
    <r>
      <rPr>
        <b/>
        <sz val="10"/>
        <color theme="1"/>
        <rFont val="Calibri"/>
        <family val="2"/>
        <scheme val="minor"/>
      </rPr>
      <t>Articulación con el Ministerio de Ambiente y Desarrollo Sostenible-MADS:</t>
    </r>
    <r>
      <rPr>
        <sz val="10"/>
        <color theme="1"/>
        <rFont val="Calibri"/>
        <family val="2"/>
        <scheme val="minor"/>
      </rPr>
      <t xml:space="preserve"> Se realizó una reunión en la que se revisó la matriz de articulación entre el Plan Distrital de Gestión de Riesgos y Cambio Climático - PDGRCC y la Política Nacional de Cambio Climático, y se identificó la oportunidad de que Bogotá sea el piloto para el esquema de reporte y seguimiento a los Planes territoriales de Cambio Climático y se visibilicen los esfuerzos del Distrito en adaptación y mitigación. 
Se continuó con el proceso de consolidación del </t>
    </r>
    <r>
      <rPr>
        <b/>
        <sz val="10"/>
        <color theme="1"/>
        <rFont val="Calibri"/>
        <family val="2"/>
        <scheme val="minor"/>
      </rPr>
      <t>Nodo Regional de Cambio Climático Centro Oriente Andino - NRCOA</t>
    </r>
    <r>
      <rPr>
        <sz val="10"/>
        <color theme="1"/>
        <rFont val="Calibri"/>
        <family val="2"/>
        <scheme val="minor"/>
      </rPr>
      <t xml:space="preserve"> al identificar actividades, tiempos y responsables para el cumplimiento del plan de acción del NRCOA. Se realizó una primera prueba de la plataforma tecnológica que servirá para compartir información entre los miembros del nodo y definir acciones de articulación. 
Adicionalmente se realizaron la siguientes acciones con:
</t>
    </r>
    <r>
      <rPr>
        <b/>
        <sz val="10"/>
        <color theme="1"/>
        <rFont val="Calibri"/>
        <family val="2"/>
        <scheme val="minor"/>
      </rPr>
      <t>RAPE</t>
    </r>
    <r>
      <rPr>
        <sz val="10"/>
        <color theme="1"/>
        <rFont val="Calibri"/>
        <family val="2"/>
        <scheme val="minor"/>
      </rPr>
      <t xml:space="preserve">: Se realizó un proceso de articulación entre el proyecto de Conservación, Restauración y Manejo sostenible en los complejos de páramos de la región central y las acciones desarrolladas por la SDA en la Ruralidad del DC. 
</t>
    </r>
    <r>
      <rPr>
        <b/>
        <sz val="10"/>
        <color theme="1"/>
        <rFont val="Calibri"/>
        <family val="2"/>
        <scheme val="minor"/>
      </rPr>
      <t>IDEAM</t>
    </r>
    <r>
      <rPr>
        <sz val="10"/>
        <color theme="1"/>
        <rFont val="Calibri"/>
        <family val="2"/>
        <scheme val="minor"/>
      </rPr>
      <t xml:space="preserve">: Se realizó una reunión con el IDEAM en la que se resolvieron inquietudes referentes al Análisis de Vulnerabilidad publicado en la Tercera Comunicación Nacional de Cambio Climático. </t>
    </r>
  </si>
  <si>
    <r>
      <t xml:space="preserve">En el seguimiento a la implementación de instrumentos y políticas ambientales priorizadas, se realizaron las siguientes actividades </t>
    </r>
    <r>
      <rPr>
        <b/>
        <sz val="10"/>
        <color theme="1"/>
        <rFont val="Calibri"/>
        <family val="2"/>
        <scheme val="minor"/>
      </rPr>
      <t>PMA</t>
    </r>
    <r>
      <rPr>
        <sz val="10"/>
        <color theme="1"/>
        <rFont val="Calibri"/>
        <family val="2"/>
        <scheme val="minor"/>
      </rPr>
      <t>: Se Inicio del proceso de seguimiento y control de los PMA de humedales Vaca y Burro.</t>
    </r>
    <r>
      <rPr>
        <b/>
        <sz val="10"/>
        <color theme="1"/>
        <rFont val="Calibri"/>
        <family val="2"/>
        <scheme val="minor"/>
      </rPr>
      <t xml:space="preserve"> PACA</t>
    </r>
    <r>
      <rPr>
        <sz val="10"/>
        <color theme="1"/>
        <rFont val="Calibri"/>
        <family val="2"/>
        <scheme val="minor"/>
      </rPr>
      <t xml:space="preserve">: Se orientó a las entidades en el seguimiento y ajustes a los PACA Institucionales, logrando el seguimiento al 100% de las entidades participantes; se apoyó la parametrización de los indicadores en el OAB. </t>
    </r>
    <r>
      <rPr>
        <b/>
        <sz val="10"/>
        <color theme="1"/>
        <rFont val="Calibri"/>
        <family val="2"/>
        <scheme val="minor"/>
      </rPr>
      <t xml:space="preserve"> PIGA</t>
    </r>
    <r>
      <rPr>
        <sz val="10"/>
        <color theme="1"/>
        <rFont val="Calibri"/>
        <family val="2"/>
        <scheme val="minor"/>
      </rPr>
      <t>: Se oriento a las entidades a través de reuniones, y se revisaron los informes del plan de acción; publicación de indicadores y del boletín de energías alternativas y avance en artículo 4 del Acuerdo 655 de 2016 para informar sobre energías alternativas.</t>
    </r>
    <r>
      <rPr>
        <b/>
        <sz val="10"/>
        <color theme="1"/>
        <rFont val="Calibri"/>
        <family val="2"/>
        <scheme val="minor"/>
      </rPr>
      <t xml:space="preserve"> PAL</t>
    </r>
    <r>
      <rPr>
        <sz val="10"/>
        <color theme="1"/>
        <rFont val="Calibri"/>
        <family val="2"/>
        <scheme val="minor"/>
      </rPr>
      <t xml:space="preserve">: Se oriento a la OPEL sobre los Lineamientos para el seguimiento PAL. Se apoyo el proceso de seguimiento a la Política de Salud Ambiental, y se socializó el decreto 815 del 2017. Se orientó la formulación y ajustes de los proyectos de inversión vigencia 2018. </t>
    </r>
    <r>
      <rPr>
        <b/>
        <sz val="10"/>
        <color theme="1"/>
        <rFont val="Calibri"/>
        <family val="2"/>
        <scheme val="minor"/>
      </rPr>
      <t>PLAN DISTRITAL DE GESTIÓN DE RIESGO Y CAMBIO CLIMÁTICO-PDGRCC:</t>
    </r>
    <r>
      <rPr>
        <sz val="10"/>
        <color theme="1"/>
        <rFont val="Calibri"/>
        <family val="2"/>
        <scheme val="minor"/>
      </rPr>
      <t xml:space="preserve"> Se gestionó con entidades distritales y dependencias de la SDA, la entrega de información faltante para el reporte de seguimiento a la implementación del PDGRCC año 2017. Se reactivó mesa de trabajo con IDIGER para su actualización.</t>
    </r>
    <r>
      <rPr>
        <b/>
        <sz val="10"/>
        <color theme="1"/>
        <rFont val="Calibri"/>
        <family val="2"/>
        <scheme val="minor"/>
      </rPr>
      <t xml:space="preserve"> POLÍTICAS</t>
    </r>
    <r>
      <rPr>
        <sz val="10"/>
        <color theme="1"/>
        <rFont val="Calibri"/>
        <family val="2"/>
        <scheme val="minor"/>
      </rPr>
      <t>: Se consolidó el informe final y la matriz de seguimiento a la implementación de las Políticas de Humedales y Biodiversidad para los años 2016-2017; se presentó el informe de Biodiversidad. Se aprobó la hoja de ruta para la elaboración del plan de acción de la Política de Educación Ambiental. Se conformó grupo de la entidad para implementar la Política de Salud Ambiental</t>
    </r>
    <r>
      <rPr>
        <b/>
        <sz val="10"/>
        <color theme="1"/>
        <rFont val="Calibri"/>
        <family val="2"/>
        <scheme val="minor"/>
      </rPr>
      <t>. INSTRUMENTOS ECONÓMICOS</t>
    </r>
    <r>
      <rPr>
        <sz val="10"/>
        <color theme="1"/>
        <rFont val="Calibri"/>
        <family val="2"/>
        <scheme val="minor"/>
      </rPr>
      <t>: Se adelantó la elaboración de tres documentos que servirán de soporte para la presentación del proyecto de acuerdo de Pagos por servicios Ambientales-PSA en el Distrito Capital por parte de la SDA: 1. Incentivos Ambientales en Dinero y en Especie en el D. C.; 2. Revisión Conceptual y Metodológica del Costo de Oportunidad en el contexto de los PSA.; 3. Metodología para la implementación de los PSA en Bogotá D.C.</t>
    </r>
  </si>
  <si>
    <t>181- Territorio sostenible</t>
  </si>
  <si>
    <t>6 -  Sostenibilidad ambiental basada en eficiencia energéticaaiencia energética</t>
  </si>
  <si>
    <t>11, DESCRIPCIÓN DE LOS AVANCES Y LOGROS ALCANZADOS 
A 30 DE JUNIO DE 2018</t>
  </si>
  <si>
    <t xml:space="preserve">Seguimiento </t>
  </si>
  <si>
    <t>N/D</t>
  </si>
  <si>
    <t xml:space="preserve">La optimización de espacios conlleva a que las entidades del Distrito Capital se articulen de tal forma que se facilite el estudiar, conceptuar, discutir, apoyar y hacer recomendaciones para la toma de decisiones sobre la política ambiental, así como lograr la adecuada, coordinación para la implementación de las políticas, estrategias, planes y programas distritales. 
La actualización y ajuste de los reglamentos de las instancias permite articular las entidades que desempeñan funciones estratégicas en el sistema de gestión ambiental Distrital. 
</t>
  </si>
  <si>
    <t xml:space="preserve">Acto administrativo del Comité técnico de la iniciativa del aire limpio de Bogotá.
Listas de asistencia 
Modelo de reglamento interno.
Acta de la sesión ordinaria CISPAER 03 de mayo de 2018
Inventario de instancias Distritales donde la Secretaria de Ambiente es miembro. </t>
  </si>
  <si>
    <t xml:space="preserve">Durante el 1er semestre de 2018, se realizó 2 Informe de seguimiento del estado de avance de las metas Plan de Desarrollo, metas de inversión, actividades y territorialización, de acuerdo con el desarrollo de las magnitudes y recursos presupuestales, con corte a diciembre de 2017 y a marzo de 2018 respectivamente, el cual se socializó a los Gerentes de los Proyectos y su equipo de trabajo, a través del informe de alertas y recomendaciones, para prever posibles errores en los reportes y así poder tomar decisiones preventivas y correctivas en la gestión de los proyectos de inversión de la SDA
Adicionalmente se realizó asesorías en:
Se realizó actividades de revisión, evaluación y consolidación de los Planes de Acción de los proyectos de la SDA, en los procesos de actualización y seguimiento en los componentes de gestión, inversión, actividades y territorialización, con corte a diciembre/2017, a la reprogramación 2018 y a marzo/2018.  Como resultado de este proceso se generó la información final que fue cargada en el aplicativo SEGPLAN, la cual fue publicada en la página de la SDA. 
Se asesoró en la revisión y consolidación al Plan Anual de Adquisiciones, durante los meses de enero a junio de 2018, publicado en la página web de SECOP II
Se coordinó la elaboración del informe de rendición de cuenta del Eje 6 “Sostenibilidad ambiental basada en eficiencia energética” con corte a diciembre/2017 y el seguimiento a los programas 38, 39 y 40 asociados al Plan de Desarrollo, con corte a diciembre/2017 y a marzo/2018, el cual fue cargada en el aplicativo SEGPLAN, según lineamientos dados por la SDP
Se consolido y elaboró el informe de Gestión de la entidad a 2017, publicado en la página web de la entidad.
Se consolido la información relacionada a los meses de diciembre 2017 a mayo 2018, referente a los indicadores de gestión reportados por las áreas de la SDA, los cual sirvieron de insumo para el cargue del reporte de Producto Metas y resultados-PMR en Predis con los mismos cortes
</t>
  </si>
  <si>
    <t>Estos informes son insumo para los Gerentes de los proyectos, para prever posibles errores en los reportes y así poder tomar decisiones preventivas y correctivas en la gestión de los proyectos de inversión de la SDA, cuyo resultado permite visibilizar las amenazas y oportunidades para dar claridad a la gestión de los proyectos de la entidad.
Con los informes de seguimiento que se publican en la plataforma de la SDA, se tiene informado a la ciudadanía sobre la gestión que desarrolla la entidad.
Con la territorialización desagregada en los proyectos de inversión, se puede identificar las áreas de intervención trabajadas por la SDA.</t>
  </si>
  <si>
    <t xml:space="preserve">-   Reporte de Alertas y recomendaciones de  los proyectos de inversión de la SDA.
-   Reportes SEGPLAN, publicados en la página de la SDA.
-   Plan de Adquisiciones publicado en la página web de SECOP II.
- Informe de gestión publicados en la página de la SDA.
- Reportes indicadores-página web de la entidad.
- Aplicativo PMR-Predis
</t>
  </si>
  <si>
    <t xml:space="preserve">En el primer trimestre de 2018, en el marco del desarrollo de las acciones de Cooperación Internacional en la SDA, se adelantó lo siguiente: 
1. La hora del planeta”: Se participó -como representantes de la ciudad de Bogotá- en la preparación, organización y ejecución del evento mundial “la hora del planeta”, iniciativa de la ONG WWF  World Wide Fund for Nature-, que consiste en un apagón eléctrico voluntario en hogares y empresas, durante una hora de 8:30 a 9:30 p.m., el  cuarto sábado del mes de marzo de cada año, con el propósito aportar a la mitigación por el impacto que el consumo de energía tiene en el medio ambiente y adoptar medidas frente al cambio climático.   
En el segundo trimestre de 2018, en el marco del desarrollo de las acciones de Cooperación Internacional de la entidad se realizaron las siguientes actividades:
1. Identificación y postulación de la Estrategia de Educación - Aulas Ambientales al Premio Latinoamérica Verde en 2 categorías (Bosques y Flora y Desarrollo humano, inclusión social y reducción de desigualdad), estrategia que fue seleccionada en el ranking de los 500 mejores proyectos de Premios Latinoamérica Verde en 2018. Adicionalmente la Directora de la Dirección de Planeación y Sistemas de Información Ambiental participó en el evento de Premios Latinoamérica Verde en Colombia, en un panel con la Ponencia del Rol de las entidades públicas en impulsar la sostenibilidad en la sociedad. "
2. La SDA participó en la Feria Internacional del Medio Ambiente.  Esta participación se materializó mediante el montaje y atención de un stand de la entidad y la instalación del túnel ambiental, para la visibilización de la misión de la entidad.  Este trabajo fue ejecutado de manera conjunta y sinérgica con todas las áreas misionales de la SDA y la Oficina de Comunicaciones.
</t>
  </si>
  <si>
    <t xml:space="preserve">El liderazgo que ejerció  la Secretaría de Ambiente en las actividades de cooperación internacional realizadas permiten  fortalecer el relacionamiento con sus pares a nivel distrital y visibilizar la misión y el compromiso de la entidad con la protección del medio ambiente a nivel nacional e internacional.     La participación en la Feria Internacional del Medio Ambiente, le permite a la SDA afianzar el relacionamiento con la ciudadanía y con los cooperantes internacionales, comprometidos con las buenas prácticas y el cuidado del medio ambiente; Así cómo el obtener el reconocimiento en el ranking de los 500 mejores proyectos de los Premios Latinoamerica verde se convierte en una ventana de exposición del trabajo desarrollado por la SDA.                                                                                   </t>
  </si>
  <si>
    <t xml:space="preserve">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A través de la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del Distrito. 
Seguimiento a los proyectos de inversión de cada vigencia por parte de la Comisión Ambiental Local y el Consejo de Planeación Local-CPL como espacios de participación y control social entre entidades y comunidad cumplimiento del Decreto 815 del 2017, cumplimiento del decreto 101 de 2010 y la directiva 012 del 2016. 
Contar con información del avance en la implementación del PDGR-CC, para favorecer la toma de decisiones.
Análisis de Información para la toma de decisiones sobre la actualización de los planes de acción de las políticas. Inicio de procesos para la actualización/ elaboración de planes de acción y reformulación de políticas 
</t>
  </si>
  <si>
    <t xml:space="preserve">A junio 30 de 2018 * Se realizó una mesa de trabajo con la Secretaria General para revisar la viabilidad de desarrollar la propuesta de reorganización y fortalecimiento de las instancias ambientales de Coordinación Interinstitucional del D.C. formulada en la Vigencia 2017.
* Se avanzó en el borrador del acto administrativo para la racionalización del Comité técnico de la Iniciativa del Aire Limpio de Bogotá, acto que se encuentra en proceso de aprobación por parte del Secretario Distrital de Ambiente.
* Se realizaron dos mesas de trabajo con la Secretaria General en las cuales se revisó el Documento Técnico Jurídico con la propuesta preliminar de la racionalización o modificación de las Instancias de Coordinación en las que el Sector ejerce la Secretaria Técnica, y revisión de los parámetros para el proyecto de Decreto y exposición de Motivos, que deberá presentar la Secretaria Distrital de Ambiente.
* Dentro del desarrollo de la propuesta se consolido el concepto “Funcionamiento y dificultades de mantener vigente el Consejo Ambiental de Bogotá, creado por el Acuerdo 09 de 1990.
Se realizó 1 sesión ordinaria de la Comisión Intersectorial para la Sostenibilidad, la Protección Ambiental, el Ecourbanismo y la Ruralidad – CISPAER llevada a cabo el 03 de mayo de 2018 en el Auditorio de la Secretaría Distrital de Ambiente en donde se presentó el seguimiento a las mesas de la CISPAER y la viabilidad técnica y jurídica para la reorganización de dichas mesas, al verificar que no hay quorum se cancela la sesión y se deja la agenda para la sesión del mes de Julio.
Se realizó el seguimiento a: Comisión Intersectorial de Ética del Distrito Capital, Comisión Intersectorial del Sistema Integrado de Gestión, Comisión Intersectorial de la mujer. Con base en el Inventario único de instancias Distritales de la Secretaria General, se realiza el Inventario de los Comités, Comisiones y Consejos, donde la Secretaria Distrital de Ambiente es miembro.
</t>
  </si>
  <si>
    <t>Archivos de gestión de la Dirección de Pleneación y Sistemas de Información Ambiental.</t>
  </si>
  <si>
    <t xml:space="preserve">En el primer trimestre del año 2018 se registraron en el OAB 551 usuarios, para un total de 3.127 registrados a la fecha y en el ORARBO 26, para un total de 365 usuarios registrados a la fecha.
Se ha participó en 4 actividades de difusión del Observatorio Ambiental de Bogotá (OAB) con la comunidad, en el primer trimestre del año 2018. Adicionalmente se hicieron 5 capacitaciones a los responsables de actualizar los indicadores en la plataforma del OAB.
Se realizó la gestión de los indicadores logrando actualizar en un 92,72% de un total de 426 indicadores publicados en el OAB y en un 33,90% de un total de 59 indicadores publicados en el ORARBO del Distrito Capital. Se publicaron 94 noticias en los dos observatorios durante el primer trimestre del año. Se asistió y participó en 5 mesas en el primer trimestre del año, del Consejo Estratégico de la Cuenta Hidrográfica del rio Bogotá-CECH con el objeto de hacer seguimiento al Plan de Acción e integrarlo con el ORARBO. 
Se formuló el proyecto de investigación titulado “Vulnerabilidad territorial de Bogotá bajo escenarios de cambio climático ante enfermedades respiratorias asociadas a islas de calor”, como dinamizador de la relación de una necesidad o interés particular temático que contribuye al Distrito Capital en sus actividades inherentes al Ordenamiento Territorial. Elaborando cronograma y alcance del proyecto.
Se participó en dos mesas de trabajo del CECH-Mesas de gestión del conocimiento: 
1ra mesa: se presentó por parte de MADS la metodología para la elaboración del “Programa Nacional de Investigación Integral del Recurso Hídrico”. 
2a. mesa: se abordó el plan de trabajo para el año 2018.
</t>
  </si>
  <si>
    <t xml:space="preserve">Para el cumplimiento de la meta se llevaron a cabo las siguientes actividades:
- Para el desarrollo de la propuesta de adaptación y mitigación del corredor de páramos, se realizó una reunión con Conservación Internacional en la cual presentaron los ajustes realizados al documento de proyecto. 
- Se desarrolló una jornada de trabajo con el Ministerio de Ambiente para conocer la herramienta de seguimiento a los Planes Integrales de Cambio Climático. A través de esta herramienta se puede realizar el seguimiento del aporte del Distrito a la Política Nacional de Cambio Climático. 
- Elaboración de la propuesta "Experiencias para la Adaptación al Cambio Climático en Ecosistemas de Alta Montaña en el corredor Chingaza, Sumapaz, Guerrero y Guacheneque", la cual tiene por objeto crear un espacio para compartir y recoger las experiencias y lecciones aprendidas como resultado del trabajo desarrollado y articular las acciones requeridas para la adaptación al cambio climático en el territorio.
- A partir de la Convocatoria realizada por la Alta Consejería de Víctimas, se elaboró una propuesta desde la SDA para ser publicada en el Boletín PRISMA, con el objetivo visibilizar las relaciones entre la ruralidad y la ciudad en Bogotá, además de la integración del DC con la región en contextos de conflicto y postconflicto. 
- A partir de reunión con el Fondo Francés para el Medio Ambiente se identificó la posibilidad de formular y desarrollar el proyecto: Bogotá – Región, el Santuario de las abejas
</t>
  </si>
  <si>
    <t xml:space="preserve">En el segundo trimestre  se registraron en el OAB 386 usuarios, para un total de 3.513 registrados a la fecha y en el ORARBO 39, para un total de 404 usuarios registrados a la fecha.
Se ha participó en 2 actividades de difusión del Observatorio Ambiental de Bogotá (OAB) con la comunidad, en el segundo trimestre del año 2018. Adicionalmente se realizó 1 capacitacion a los responsables de actualizar los indicadores en la plataforma del OAB.    
Se realizó la gestión de los indicadores logrando actualizar en un 96,24% de un total de 426 indicadores publicados en el OAB y en un 71,67% de un total de 60 indicadores publicados en el ORARBO del Distrito Capital. Se publicaron 84 noticias en los dos observatorios durante el segundo trimestre del año. Se asistió y participó en 7 mesas en el segundo trimestre del año, del Consejo Estratégico de la Cuenta Hidrográfica del rio Bogotá-CECH con el objeto de hacer seguimiento al Plan de Acción e integrarlo con el ORARBO. 
Del proyecto de investigación titulado “Vulnerabilidad territorial de Bogotá bajo escenarios de cambio climático ante enfermedades respiratorias asociadas a islas de calor” adicional a la identificación del proyecto, se desarrollaron las siguientes componentes:
-Marco teórico y conceptual
-Marco metodológico
-Recopilación de información secundaria y depuración de la información para generar resultados y análisis.
Se participó en dos mesas de trabajo del CECH-Mesas de gestión del conocimiento: 
1ra mesa: Se propuso título del documento y contenido. Metodología para participación de expertos.
2a. mesa: Se propuso formato de entrevista para los expertos, como insumo para la elaboración del documento sobre lineamientos de la investigación el Cuenca Hidrográfica del Río Bogotá.
</t>
  </si>
  <si>
    <r>
      <t xml:space="preserve">• Informe de Gestión del OAB – ORARBO, segundo trimestre de 2018.
</t>
    </r>
    <r>
      <rPr>
        <sz val="10"/>
        <rFont val="Calibri"/>
        <family val="2"/>
        <scheme val="minor"/>
      </rPr>
      <t>• Documento de formulación</t>
    </r>
    <r>
      <rPr>
        <sz val="10"/>
        <color theme="1"/>
        <rFont val="Calibri"/>
        <family val="2"/>
        <scheme val="minor"/>
      </rPr>
      <t>.
• Actas de reunión.</t>
    </r>
  </si>
  <si>
    <t>11, DESCRIPCIÓN DE LOS AVANCES Y LOGROS ALCANZADOS 
A 30 DE SEPTIEMBRE DE 2018</t>
  </si>
  <si>
    <t>6, DESCRIPCIÓN DE LOS AVANCES Y LOGROS ALCANZADOS a 30 de Septiembre de 2018</t>
  </si>
  <si>
    <t xml:space="preserve">7, OBSERVACIONES AVANCE 3er TRIMESTRE </t>
  </si>
  <si>
    <t xml:space="preserve">Para el cumplimiento de la meta se llevaron a cabo las siguientes actividades:
- Piloto para herramienta de Seguimiento de los Planes Integral de Gestión de Cambio Climático Territoriales: Se realizó una reunión interna con el objeto de revisar la herramienta de seguimiento suministrada por el Ministerio de Ambiente y Desarrollo Sostenible. A partir de esta reunión, se le presentó al Ministerio las observaciones e inquietudes referentes al diligenciamiento y comprensión de la herramienta para el reporte de avances, ante lo cual el Ministerio manifestó que ajustará la herramienta de seguimiento y visibilización, para que el Distrito, como ciudad piloto, realice el reporte de las acciones del Plan de Gestión de Riesgo y Cambio Climático.
- Asistencia técnica: Se identificaron temáticas ambientales potenciales para realizar jornadas de asistencia técnica a entidades territoriales vecinas al Distrito Capital y se consolidaron en un documento para ser presentadas ante la Comisión Intersectorial para la Integración Regional y Competitividad,  debido a que en esta instancia se deciden los temas de asistencia técnica que la Administración Distrital va a ofertar a los municipios vecinos.
- Nodo Regional de Cambio Climático: Con el objeto de identificar los avances del Plan de Acción del Nodo Regional de Cambio Climático Centro Oriente Andino la SDA participó en el comité técnico y en una asamblea departamental en las que se visibilizaron las acciones que han desarrollo los representantes del Nodo en adaptación y mitigación al cambio climático. Esto servirá de insumo para definir una hoja de ruta de articulación de acciones para el último trimestre de 2018 y el 2019.
</t>
  </si>
  <si>
    <t>Archivos de gestión de la Dirección de Planeación y Sistemas de Información Ambiental.</t>
  </si>
  <si>
    <t>A 30 de septiembre de 2018 en el marco de la reorganización y fortalecimiento de instancias de coordinación: 
1. Se participó en la elaboración y revisión de los Reglamentos Internos de las mesas de Educación, protección y bienestar animal y salud ambiental pertenecientes al Consejo Consultivo de Ambiente.
2. En conjunto con la Secretaria Técnica del Consejo Consultivo de Desarrollo Rural, se adelantó una mesa de trabajo en la cual se llegó a concluir que es necesario fortalecer y reestructurar el Consejo Consultivo ya que este no se articula al Sistema de Coordinación Decreto 21 de 2011.  
3. Durante el tercer trimestre se socializó la Resolución 233 de 2018, en: CIDEA, CCA, mesas de trabajo del CCA, con el fin de apoyar las instancias de coordinación en la adopción del reglamento y correcta aplicación de dicha Resolución. 
4. Se realizó la segunda sesión ordinaria de la CISPAER llevada a cabo el 14 de agosto de 2018 en el Auditorio de la Secretaría Distrital de Ambiente donde se presentó el seguimiento Al Informe anual de calidad del aire de Bogotá – Vigencia 2017, seguimiento al PACA Distrital vigencia 2017 y la Formulación de la Política Pública Distrital de Producción y Consumo Sostenible en el marco del Decreto 668 de 2017.
5. Se elaboró el proyecto de Decreto y la exposición de motivos por medio del cual se reorganizan las Instancias de Coordinación del Sector Ambiente, para dar cumplimiento a lo establecido en la Propuesta de Reorganización y Fortalecimiento de las Instancias Ambientales de Coordinación Interinstitucional Del D.C.”, siendo de especial objeto el Decreto 23 de 2011 y Decreto 21 de 2011. Dicho proyecto de Decreto se remitió a la Dirección Legal Ambiental para revisión jurídica mediante el radicado 2018IE215220</t>
  </si>
  <si>
    <t xml:space="preserve">*Reglamentos de las mesas de Educación, protección y bienestar animal y salud ambiental pertenecientes al Consejo Consultivo de Ambiente
*Acta de trabajo con la Secretaría Técnica de Consejo Consultivo de Desarrollo Rural
*Listas de asistencia y actas de las sesiones. 
*Acta de sesión ordinaria CISPAER II
*Memorando de remisión a la DLA y documentos mencionados. 
</t>
  </si>
  <si>
    <t xml:space="preserve">Para el tercer trimestre, se socializó la Resolución 233 de 2018, en: CIDEA, CCA, mesas de trabajo del CCA, con el fin de apoyar las instancias de coordinación en la adopción del reglamento y correcta aplicación de dicha Resolución, se participó en la elaboración y revisión de los Reglamentos Internos, correspondientes a las mesas del Consejo Consultivo de Ambiente, el Consejo Consultivo de Desarrollo Rural, y se realizó la segunda sesión ordinaria de la CISPAER llevada a cabo el 14 de agosto de 2018 en el Auditorio de la Secretaría Distrital de Ambiente donde se presentó el seguimiento al Informe anual de calidad del aire de Bogotá – Vigencia 2017, seguimiento al PACA Distrital vigencia 2017 y la Formulación de la Política Pública Distrital de Producción y Consumo Sostenible en el marco del Decreto 668 de 2017.
Con el fin de dar cumplimiento a las directrices dadas por la Secretaría General de la Alcaldía Mayor de Bogotá, se elaboró el proyecto de Decreto y la exposición de motivos por medio del cual se reorganizan las Instancias de Coordinación del Sector Ambiente, siendo de especial objeto el Decreto 23 de 2011 y Decreto 21 de 2011. Dicho proyecto de Decreto se remitió a la Dirección Legal Ambiental para revisión jurídica mediante el radicado 2018IE215220
</t>
  </si>
  <si>
    <t xml:space="preserve">La optimización de instancias de coordinación permite dar cumplimiento a principios de eficacia y economía que rigen la administración distrital, garantizando la articulación entre la ciudadanía y las entidades distritales, para la implementación de acciones y proyectos estipulados en las políticas públicas, garantizando que las decisiones de las entidades sean acordes con la realidad  territorial.  
</t>
  </si>
  <si>
    <t xml:space="preserve">En el primer trimestre de 2018, en el marco del desarrollo de las acciones de Cooperación Internacional en la SDA, se adelantó lo siguiente: 
1. La hora del planeta”: Se participó -como representantes de la ciudad de Bogotá- en la preparación, organización y ejecución del evento mundial “la hora del planeta climático.   
En el segundo trimestre de 2018:
2. Identificación y postulación de la Estrategia de Educación - Aulas Ambientales al Premio Latinoamérica Verde en 2 categorías (Bosques y Flora y Desarrollo humano, inclusión social y reducción de desigualdad).
3. La SDA participó en la Feria Internacional del Medio Ambiente.  Esta participación se materializó mediante el montaje y atención de un stand de la entidad y la instalación del túnel ambiental, para la visibilización de la misión de la entidad.  Este trabajo fue ejecutado de manera conjunta y sinérgica con todas las áreas misionales de la SDA y la Oficina de Comunicaciones.
En el tercer trimestre de 2018:
4. Fruto de la gestión realizada desde el segundo trimestre de 2018, se notificó a la SDA por parte de la Organización Metrópolis, que la postulación a la Convocatoria de Iniciativas Metrópolis, con el Proyecto " Gestión Integral del Agua para la Adaptación al Cambio Climático en las Metrópolis" ocupó el puesto número 3 dentro de 12 iniciativas seleccionadas para recibir apoyo financiero para su implementación. Este proyecto fue presentado por la SDA como entidad responsable y con el asocio del Área Metropolitana de Barcelona y la Secretaría de Ambiente de Quito. De otro lado, se ajustó el cronograma y el presupuesto de acuerdo con los nuevos requisitos del Cooperante. Finalmente se está trabajando en el borrador de firma de Memorando de entendimiento entre la SDA y la organización Metrópolis.
</t>
  </si>
  <si>
    <t xml:space="preserve">El liderazgo que ejerció la Secretaría de Ambiente en las actividades de cooperación internacional realizadas permiten fortalecer el relacionamiento con sus pares a nivel distrital y visibilizar la misión y el compromiso de la entidad con la protección del medio ambiente a nivel nacional e internacional.     La participación en la Feria Internacional del Medio Ambiente, le permite a la SDA afianzar el relacionamiento con la ciudadanía y con los cooperantes internacionales, comprometidos con las buenas prácticas y el cuidado del medio ambiente; Así como el obtener el reconocimiento en el ranking de los 500 mejores proyectos de los Premios Latinoamerica verde, se convierte en una ventana de exposición del trabajo desarrollado por la SDA. La iniciativa desarrollada por la SDA en Gestión Integral del Agua para la Adaptación al Cambio Climático en las Metrópolis, y la vinculación de dos ciudades extranjeras en este proceso, demuestra el liderazgo de la ciudad en temas referentes al cambio climático, y la asertividad en la formulación y presentación de  proyecto de cooperación susceptibles de ser financiados por una organización internacional.                                                                                  </t>
  </si>
  <si>
    <r>
      <t xml:space="preserve">• Informe de Gestión del OAB – ORARBO, tercer trimestre de 2018.
</t>
    </r>
    <r>
      <rPr>
        <sz val="10"/>
        <rFont val="Calibri"/>
        <family val="2"/>
        <scheme val="minor"/>
      </rPr>
      <t/>
    </r>
  </si>
  <si>
    <t xml:space="preserve">Del proyecto de investigación titulado “Vulnerabilidad territorial de Bogotá bajo escenarios de cambio climático ante enfermedades respiratorias asociadas a islas de calor” de acuerdo con el cronograma y alcance del proyecto, se presentan los resultados del primer objetivo específico en la siguiente especificidad: Conocer los patrones e intensidades de las islas de calor urbano en Bogotá Distrito Capital y su proyección bajo escenarios de cambio climático.
Se participó en dos mesas de trabajo del CECH-Mesa de gestión del conocimiento: 
Dándole continuidad al plan de trabajo para el año 2018, con la recolección de insumos para la elaboración del documento sobre lineamientos de la investigación en la Cuenca Hidrográfica del Río Bogotá.
</t>
  </si>
  <si>
    <t xml:space="preserve">En el tercer trimestre de 2018, se coordinó la elaboración del informe de rendición de cuenta del Eje 6 “Sostenibilidad ambiental basada en eficiencia energética”, con corte a junio de 2018, de acuerdo con los requerimientos de la Secretaría Distrital de Planeación.
Se realizó el seguimiento a los programas 38, 39 y 40 asociados al Plan de Desarrollo "Bogotá Mejor Para Todos", con corte a junio de 2018, según los avances de las metas plan de desarrollo asociadas a los programas en mención. Como resultado de este proceso se generó la información final que fue registrada en el aplicativo SEGPLAN.
</t>
  </si>
  <si>
    <t xml:space="preserve">Durante el  tercer trimestre de 2018, se realizó un(1) informe integral de seguimiento a los proyectos de inversión de la SDA, de acuerdo con el estado de avance de las metas Plan de Desarrollo, metas de inversión, actividades, territorialización, plan de adquisiciones y estudios previos de los proyectos de inversión de la SDA, con corte a junio de 2018, el cual se socializó a los Gerentes de los Proyectos de Inversión de la SDA y su equipo de trabajo, a través del informe de alertas y recomendaciones.
</t>
  </si>
  <si>
    <t>Gestiones del tercer trimestre:
•En el marco "Bogotá Enseña" de la DDRI, se recibió delegación de funcionarios de Recibe Brasil, a quienes se les compartieron las buenas prácticas de la SDA. •Se realizó la convocatoria interna, promoción, revisión y postulación de la iniciativa de la SDA "Enfoques basados en los ecosistemas para la adaptación al cambio climático" en los Premios Guangzhou 2018. •Preparación de participación de la SDA en WALK 21. •Gestión diligenciamiento cuestionario 2018, sobre cambio climático, requerido por CDP y DDRI.  • Trámite para pago de la membresía de la ciudad de Bogotá en ICLEI. •Se avanzó en la elaboración, revisión y trámite interno de estudios previos que darán origen a la suscripción del Convenio Internacional con la ciudad de Stuttgart (Alemania) para la implementación de metodologías de evaluación ambiental de recurso hídrico subterráneo somero en Bogotá. •En cumplimiento del Acuerdo 655 de 2016, del Concejo de Bogotá se realizaron gestiones preliminares para posible cooperación con Gobierno Francés, a través de la UPME, realizando una revisión de las condiciones del edificio de la sede central de la SDA, para evaluar la posibilidad de desarrollar un proyecto piloto sobre fuentes no convencionales de energía FNCE.•Se tramitaron solicitudes de la DDRI, en cuanto a conceptos para participación de un representante de la ciudad en: Cumbre de Ciudades Sustentables y Resilientes, Cumbre Mundial sobre el clima San Francisco, 5º Foro Anual de Negocios Climáticos 2018, U20 Buenos Aires, Concepto sobre posible Alianza Bogotá–La Paz. •Se remitió información a la DDRI sobre cambio climático para participación del señor Alcalde en One Planet Summit. •Se envió informe a la DDRI sobre participación de la SDA en FIMA. •Se elaboró presentación sobre los Humedales a ser incluidos en Ramsar, para conseguir patrocinios para participar en COP13 de Ramsar en Dubai. •Se gestionó participación de la SDA en el evento de Autoridades Ambientales en Quito.</t>
  </si>
  <si>
    <r>
      <t xml:space="preserve">En el seguimiento a la implementación de instrumentos y políticas ambientales priorizadas, se realizaron las siguientes actividades </t>
    </r>
    <r>
      <rPr>
        <b/>
        <sz val="10"/>
        <color theme="1"/>
        <rFont val="Calibri"/>
        <family val="2"/>
        <scheme val="minor"/>
      </rPr>
      <t>-PMA:</t>
    </r>
    <r>
      <rPr>
        <sz val="10"/>
        <color theme="1"/>
        <rFont val="Calibri"/>
        <family val="2"/>
        <scheme val="minor"/>
      </rPr>
      <t xml:space="preserve"> El Seguimiento a la gestión 2017, Y a partir de las especificaciones técnicas se generó el plan de trabajo para la formulación y/o actualización de PMAs de PEDH priorizados.</t>
    </r>
    <r>
      <rPr>
        <b/>
        <sz val="10"/>
        <color theme="1"/>
        <rFont val="Calibri"/>
        <family val="2"/>
        <scheme val="minor"/>
      </rPr>
      <t xml:space="preserve"> PACA:</t>
    </r>
    <r>
      <rPr>
        <sz val="10"/>
        <color theme="1"/>
        <rFont val="Calibri"/>
        <family val="2"/>
        <scheme val="minor"/>
      </rPr>
      <t xml:space="preserve"> se realizaron los ajustes a los PACA Institucionales que lo requirieron de acuerdo con los lineamientos y marco legal del Instrumento de Planeación Ambiental PACA Distrital. </t>
    </r>
    <r>
      <rPr>
        <b/>
        <sz val="10"/>
        <color theme="1"/>
        <rFont val="Calibri"/>
        <family val="2"/>
        <scheme val="minor"/>
      </rPr>
      <t>PIGA:</t>
    </r>
    <r>
      <rPr>
        <sz val="10"/>
        <color theme="1"/>
        <rFont val="Calibri"/>
        <family val="2"/>
        <scheme val="minor"/>
      </rPr>
      <t xml:space="preserve"> Se realizó la gestión para la implementación del Acuerdo 655 de 2016. Se revisaron los informes de verificación, seguimiento y se publicaron los indicadores en el OAB y del Boletín de fuentes móviles. </t>
    </r>
    <r>
      <rPr>
        <b/>
        <sz val="10"/>
        <color theme="1"/>
        <rFont val="Calibri"/>
        <family val="2"/>
        <scheme val="minor"/>
      </rPr>
      <t>PAL:</t>
    </r>
    <r>
      <rPr>
        <sz val="10"/>
        <color theme="1"/>
        <rFont val="Calibri"/>
        <family val="2"/>
        <scheme val="minor"/>
      </rPr>
      <t xml:space="preserve"> Respecto a los proyectos locales se dio apoyo a 18 localidades, de las cuales se viabilizaron 4 proyectos: Usme, Ciudad Bolívar, Barrios Unidos y Engativá; y se dio aval técnico a la actualización de 2 proyectos: Usaquén y Rafael Uribe.</t>
    </r>
    <r>
      <rPr>
        <b/>
        <sz val="10"/>
        <color theme="1"/>
        <rFont val="Calibri"/>
        <family val="2"/>
        <scheme val="minor"/>
      </rPr>
      <t xml:space="preserve"> PDGRCC:</t>
    </r>
    <r>
      <rPr>
        <sz val="10"/>
        <color theme="1"/>
        <rFont val="Calibri"/>
        <family val="2"/>
        <scheme val="minor"/>
      </rPr>
      <t xml:space="preserve"> Se consolidaron los resultados del seguimiento a la implementación del PDGRCC años 2016-2017 y se avanza en la prueba piloto de uso de la herramienta nacional. Se mantienen las sesiones de trabajo con IDIGER para la actualización del PDGRCC.</t>
    </r>
    <r>
      <rPr>
        <b/>
        <sz val="10"/>
        <color theme="1"/>
        <rFont val="Calibri"/>
        <family val="2"/>
        <scheme val="minor"/>
      </rPr>
      <t xml:space="preserve"> POT:</t>
    </r>
    <r>
      <rPr>
        <sz val="10"/>
        <color theme="1"/>
        <rFont val="Calibri"/>
        <family val="2"/>
        <scheme val="minor"/>
      </rPr>
      <t xml:space="preserve"> Se continuó la construcción documento final de articulado POT; y se remitieron las observaciones por parte de SDA sobre la propuesta de modificación en los componentes ambiental, rural y minería.</t>
    </r>
    <r>
      <rPr>
        <b/>
        <sz val="10"/>
        <color theme="1"/>
        <rFont val="Calibri"/>
        <family val="2"/>
        <scheme val="minor"/>
      </rPr>
      <t xml:space="preserve"> POLÍTICAS: </t>
    </r>
    <r>
      <rPr>
        <sz val="10"/>
        <color theme="1"/>
        <rFont val="Calibri"/>
        <family val="2"/>
        <scheme val="minor"/>
      </rPr>
      <t xml:space="preserve"> Se continua el proceso de actualización del Plan de Acción para la Política de Biodiversidad y Bienestar y Protección Animal, Salud Ambiental y Humedales, y la elaboración del Plan de Acción de la Política de Educación Ambiental. Se inició el proceso de seguimiento a las políticas públicas ambientales. Y se radicó nuevamente a la Secretaría de Planeación la Propuesta de estructuración de la Política de Producción y Consumo Sostenible.</t>
    </r>
  </si>
  <si>
    <r>
      <rPr>
        <b/>
        <sz val="10"/>
        <color theme="1"/>
        <rFont val="Calibri"/>
        <family val="2"/>
        <scheme val="minor"/>
      </rPr>
      <t xml:space="preserve">INSTRUMENTOS ECONÓMICOS: </t>
    </r>
    <r>
      <rPr>
        <sz val="10"/>
        <color theme="1"/>
        <rFont val="Calibri"/>
        <family val="2"/>
        <scheme val="minor"/>
      </rPr>
      <t>Se continuó con la elaboración del documento Metodología para la implementación de los Pagos Por Servicios Ambientales - PSA en Bogotá D.C. Por otro lado, se inició la elaboración del documento los sistemas de acueductos comunitarios y rurales en Bogotá y su relación con los PSA y del documento: Método Delphi, metodología para la validación en la implementación de los PSA en Bogotá D.C.</t>
    </r>
  </si>
  <si>
    <t xml:space="preserve">En el segundo trimestre del año se ha avanzado en un 50% en la construcción de un informe el cual contiene las acciones de seguimiento a la implementación de instrumentos y políticas ambientales priorizadas, para lo cual se realizaron las siguientes actividades: *Se continuo con el proceso de seguimiento y control de los Planes de Manejo Ambiental-PMA de los PEDH Conejera, Capellanía, Tibanica y Córdoba.* Se revisaron los informes de seguimiento al PACA 2017, y se acompañó a las entidades en la retroalimentación. * PIGA: Se orientó a las entidades a través de reuniones y la herramienta STORM. Se revisaron los informes de verificación, seguimiento y huella de carbono. Publicación de indicadores en el OAB. y del Boletín de agua lluvia. *Se apoyó el seguimiento a los proyectos de inversión del Plan Ambiental Local-PAL vigencia 2017, de las Localidades de Santafé y Usaquén. Se oriento la formulación para los proyectos de inversión local, vigencia 2018 de 14 Localidades. *POLÍTICAS: Se inicia proceso de actualización del Plan de Acción para las Política de Biodiversidad y Bienestar y Protección Animal y de la Política de Educación Ambiental. Se elabora y presenta a la Secretaría de Planeación la Propuesta de estructuración de la Política de Producción y Consumo Sostenible. Se actualiza el Plan de Acción de las Políticas de Salud Ambiental y Humedales. Se reformula (nueva iniciativa) la Política de Ruralidad. POT Se consolido el Avance del proceso de revisión al Plan de Ordenamiento Territorial - POT, estableciendo las bases necesarias para garantizar la sostenibilidad ambiental del Distrito Capital de manera específica en los aspectos relacionados con la estructura ecológica principal y del espacio público, suelo de protección y minería.do trimestre del año se ha avanzado en un 50% en la construcción de un informe el cual contiene las acciones de seguimiento y monitoreo a la implementación y en la actualización de los instrumentos económicos ambientales priorizados, para lo cual se realizaron las siguientes actividades: Se ajustó el documento como soporte para la presentación del Proyecto de Acuerdo de Pago por Servicios Ambientales-PSA del Distrito Capital; Se realizó una evaluación de los retos y avances de los PSA y se construyó una propuesta alternativa, más adecuada para el D. C.
</t>
  </si>
  <si>
    <t xml:space="preserve">Durante el 2018 se han realizado los siguientes avances:
1. Reporte de seguimiento a la implementación del Plan Distrital de Gestión de Riesgos y Cambio Climático - PDGRCC (adoptado mediante el Decreto Distrital 579 de 2015) años 2016 y 2017, en el cual se revisa la incorporación de determinantes ambientales como reducción de emisiones de gases efecto invernadero, adaptación al cambio climático, prevención y mitigación de riesgos que aporta al desarrollo sostenible de la ciudad. 
2. Mejora continua del Plan Institucional de Gestión Ambiental – PIGA, facilitando así su implementación realizando y seguimiento a las actividades formuladas en cuento a Implementación de Buenas Prácticas Sostenibles, encaminadas a un mejoramiento de las condiciones ambientales internas y del entorno, cambio climático y movilidad sostenible siendo determinantes ambientales  medibles, según la implementación que realiza cada entidad; de igual forma, frente a promoción los objetivos de ecoeficiencia establecidos en el Plan de Gestión Ambiental - PGA, contribuyendo a orientar el uso eficiente de los recursos naturales y las buenas prácticas ambientales en las Entidades; lo cual a su vez aporta al mejoramiento de la calidad ambiental del Distrito.
3. Se orientó y acompaño a las 20 entidades participantes en el Plan de Acción Cuatrienal Ambiental – PACA Distrital, logrando que el 100% de los participantes presentaran los avances físicos, presupuestales y logros de las metas/acciones ambientales a los PACA Institucionales en el marco del seguimiento al PACA Distrital de la vigencia 2017 (Informe consolidado, validado y publicado en la página Web de la Secretaria Distrital de Ambiente) y del primer semestre del 2018. Igualmente se realizaron los ajustes a los PACA Institucionales que lo requirieron de acuerdo con los lineamientos y marco legal, lo anterior con el objetivo de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específicamente en cuanto a los objetivos de Calidad Ambiental y Armonía Socioambiental, para lo cual se realizó el seguimiento a determinantes ambientales como calidad del agua, aire, paisaje, sonora y suelo, calidad ambiental del espacio público, conservación y adecuado manejo de la fauna y la flora, entre otros.
Como producto del PACA Distrital, se cuenta con el consolidado de los avances (físicos y presupuestales) de las metas/acciones ambientales del PACA Distrital para el periodo comprendido entre el segundo semestre del 2016 y el primer semestre del 2018; información que es insumo para generar las alertas al cumplimiento de los compromisos establecidos en los PACA Institucionales. Por otra parte, se avanzó en la parametrización del Módulo PACA Distrital del Observatorio Ambiental de Bogotá – OAB, el cual da cuenta de los principales compromisos ambientales del PACA “Bogotá Mejor para Todos”
</t>
  </si>
  <si>
    <t xml:space="preserve">*Contar con información del avance en la implementación del PDGR-CC, para favorecer la toma de decisiones.
*A través de la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 los ciudadanos.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*Contar con información que permite evidenciar los principales logros, avances físicos y presupuestales de las metas/acciones ambientales de las entidades del SIAC mediante la ejecución del PACA Distrital “Bogotá Mejor para Todos” de la vigencia 2017. Que aporta al mejoramiento de la calidad ambiental del Distrito.
</t>
  </si>
  <si>
    <t xml:space="preserve">En el seguimiento a la implementación de instrumentos y políticas ambientales priorizadas, se realizaron las siguientes actividades PMA: El Seguimiento a la gestión 2017, y a partir de las especificaciones técnicas se generó el plan de trabajo para la formulación y/o actualización de PMAs de PEDH priorizados. PACA: se realizaron los ajustes a los PACA Institucionales que lo requirieron de acuerdo con los lineamientos y marco legal del Instrumento de Planeación Ambiental PACA Distrital. PIGA: Se realizó la gestión para la implementación del Acuerdo 655 de 2016. Se revisaron los informes de verificación, seguimiento y se publicaron los indicadores en el OAB y del Boletín de fuentes móviles. PAL: Respecto a los proyectos locales se dio apoyo a 18 localidades, de las cuales se viabilizaron 4 proyectos: Usme, Ciudad Bolívar, Barrios Unidos y Engativá; y se dio aval técnico a la actualización de 2 proyectos: Usaquén y Rafael Uribe. PDGRCC: Se consolidaron los resultados del seguimiento a la implementación del PDGRCC años 2016-2017 y se avanza en la prueba piloto de uso de la herramienta nacional. Se mantienen las sesiones de trabajo con IDIGER para la actualización del PDGRCC. POT: Se continuó la construcción documento final de articulado POT; y se Remitieron las observaciones por parte de SDA sobre la propuesta de modificación en los componentes ambiental, rural y minería. POLÍTICAS:  Se continúa la actualización del Plan de Acción para la Política de Biodiversidad y Bienestar y Protección Animal, Salud Ambiental y Humedales, y la elaboración del Plan de Acción de la Política de Educación Ambiental. Se inició el proceso de seguimiento a las políticas públicas ambientales. Y se radicó nuevamente a la Secretaría de Planeación la Propuesta de estructuración de la Política de Producción y Consumo Sostenible.
INSTRUMENTOS ECONÓMICOS: Se continuó con la elaboración del documento Metodología para la implementación de los Pagos Por Servicios Ambientales - PSA en Bogotá D.C. Por otro lado, se inició la elaboración del documento los sistemas de acueductos comunitarios y rurales en Bogotá y su relación con los PSA. Y del documento: Método Delphi, metodología para la validación en la implementación de los PSA en Bogotá D.C.
</t>
  </si>
  <si>
    <t xml:space="preserve">PMA La actualización de los Planes de Manejo Ambiental de los PEDH permitirá contar con los lineamientos que permiten continuar con la recuperación, conservación y uso de bienes y servicios ecosistémicos y valores de biodiversidad, para el uso y disfrute de las áreas de interés ambiental por los ciudadanos.
PACA: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Contar con información que permite evidenciar los principales logros, avances físicos y presupuestales de las metas/acciones ambientales de las entidades del SIAC mediante la ejecución del PACA Distrital “Bogotá Mejor para Todos” de la vigencia 2017. Que aporta al mejoramiento de la calidad ambiental del Distrito. 
PAL:  A través de orientación de la SDA a las Alcaldías Locales, esto genera que sus proyectos del Plan Ambiental Local - PAL sean más eficaces referentes a la protección y recuperación de los recursos ambientales: coberturas verdes, renaturalización, ecourbanismo, arborización, paisajismo, jardinería y asistencia técnica rural temas que contribuyen al mejoramiento de las condiciones de la ciudad.
PDGRCC: Contar con información del avance en la implementación del PDGRCC, para favorecer la toma de decisiones.
POT: Mejorar la Planeación urbanística y ambiental de la ciudad, ya que, actualizando respecto a la normatividad vigente, promueve la Adaptación al Cambio Climático y contar con un sistema ambiental que permita la protección de los recursos naturales con los que cuenta la ciudad
POLÍTICAS: Permite contar con metas precisas para la implementación, identificación de responsables y plazo de ejecución. Así mismo identifica los bienes o servicios con lo que las entidades aportan al mejoramiento de las condiciones ambientales del Distrito Capital.
</t>
  </si>
  <si>
    <t xml:space="preserve">
Durante el tercer trimestre de 2018, se realizaron actividades de revisión, evaluación y consolidación de los Planes de Acción, en los procesos de actualización y seguimiento en los componentes de gestión, inversión, actividades y territorialización, con corte a junio de 2018. Lo anterior para todos los proyectos de inversión de la SDA.  Como resultado de este proceso se generó la información final que fue registrada en el aplicativo SEGPLAN, la cual fue publicada en la página de la SDA. 
Se dio asesorías en la revisión y consolidación al Plan Anual de Adquisiciones (PAA), durante los meses de enero a septiembre de 2018, publicado en la página web de SECOP II.
Se consolido la información referente a los indicadores de gestión reportados por las áreas de la SDA, para los meses de diciembre 2017 a agosto de 2018, así como el registro  MPR- Meta, Producto y Resultado, en el aplicativo PMR PREDIS.
Se revisó y viabilizó los estudios previos allegados a la SPCI, en el aplicativo SIPSE durante los meses de enero a septiembre de 2018.
</t>
  </si>
  <si>
    <t>Durante la vigencia 2018, ha realizado tres(3) informes integrales de seguimiento a los proyectos de inversión de la SDA, de acuerdo con el estado de avance de las metas plan de desarrollo, metas de inversión, actividades, territorialización, plan de adquisiciones y estudios previos de los proyectos de inversión de la SDA, con corte a junio de 2018, el cual fue socializado a los Gerentes de los Proyectos de Inversión y su equipo de trabajo, a través del informe de alertas y recomendaciones, para prever posibles errores en los reportes y así poder tomar decisiones preventivas y correctivas en la gestión de los proyectos de inversión de la SDA.
Adicionalmente se realizó asesorías en:
*Revisión, evaluación y consolidación de los Planes de Acción de los proyectos de la SDA, en los procesos de actualización y seguimiento en los componentes de gestión, inversión, actividades y territorialización, durante cada trimestre de 2018.  Como resultado de este proceso se generó la información final que fue registrada en SEGPLAN, la cual fue publicada en la página web de la SDA. 
*Revisión y consolidación al Plan Anual de Adquisiciones, durante los meses de enero a septiembre de 2018, publicado en la página web de SECOP II.
*Consolidación de la información referente a los indicadores de gestión reportados por las áreas de la SDA, para los meses de diciembre 2017 a agosto de 2018, así como el registro MPR- Meta, Producto y Resultado, en el aplicativo PMR PREDIS.
*Se coordinó la elaboración del informe de rendición de cuenta del Eje 6 “Sostenibilidad ambiental basada en eficiencia energética” con corte a junio/2018 y el seguimiento a los programas 38, 39 y 40 asociados al Plan de Desarrollo, el cual fue cargada en el aplicativo SEGPLAN, según lineamientos dados por la SDP.
*Se consolido y elaboró el informe de Gestión de la entidad a 2017, publicado en la página web de la entidad.</t>
  </si>
  <si>
    <t xml:space="preserve">Para el año 2018 se tiene programadas tres actividades de gestión de conocimiento. A la fecha se han desarrollado las siguientes actividades: 1ra actividad: Proceso de modernización de la plataforma Observatorio Ambiental de Bogotá-OAB que incluye el desarrollo del gestor de contenidos y de indicadores se instalaron nuevos componentes que permiten dinamizar la publicación de contenidos, que incluyan tablas y fotografías. 2a actividad: Elaboración de los documentos técnicos de soporte-DTS para el cumplimiento de la circular 029 de 2018 “Lineamientos del funcionamiento y coordinación de los observatorios Distritales y Locales”; se realizó una reunión con el equipo de la Secretaría General de la Alcaldía Mayor y se identificaron los insumos para la elaboración del DTS. 3ra actividad: Proyecto de Investigación “Vulnerabilidad territorial de Bogotá bajo escenarios de cambio climático ante enfermedades respiratorias asociadas a islas de calor”; se presentan los resultados del primer objetivo específico  en la siguiente especificidad: Conocer los patrones e intensidades de las islas de calor urbano en Bogotá Distrito Capital y su proyección bajo escenarios de cambio climático.
Adicionalmente en la administración integral de los observatorios OAB y ORARBO, se adelantaron las siguientes actividades: 
*Registro en el OAB de 373 usuarios, para un total de 3.886 registrados a la fecha y en el ORARBO 21, para un total de 425 usuarios registrados a la fecha.
*Participación en 3 actividades de difusión del OAB con la comunidad, 2 capacitaciones a los responsables de actualizar los indicadores en la plataforma del OAB. 
*Actualizar en un 96,60% de un total de 441 indicadores publicados en el OAB y en un 77,97% de un total de 59 indicadores disponibles en el ORARBO del Distrito Capital. Se publicaron 74 noticias en los dos observatorios durante el tercer trimestre del año. Asistencia y participación en 6 mesas en el tercero trimestre del año, del Consejo Estratégico de la Cuenta Hidrográfica del rio Bogotá-CECH con el objeto de hacer seguimiento al Plan de Acción e integrarlo con el ORARBO.
</t>
  </si>
  <si>
    <t xml:space="preserve">En el tercer trimestre, en la fase de modernización tecnológica se instalaron nuevos componentes como carrusel de imágenes autogestionable, rotador de fotos, generador de tablas, entre otros accesorios tecnológicos que permiten dinamizar la publicación de contenidos, que incluyen tablas y fotografía.
Por otra parte, se registraron en el OAB 373 usuarios, para un total de 3.886 registrados a la fecha y en el ORARBO 21, para un total de 425 usuarios registrados a la fecha.
Se ha participó en 3 actividades de difusión del Observatorio Ambiental de Bogotá (OAB) con la comunidad. Adicionalmente se realizaron 2 capacitaciones a los responsables de actualizar los indicadores en la plataforma del OAB. 
Se realizó la gestión de los indicadores logrando actualizar en un 96,60% de un total de 441 indicadores publicados en el OAB y en un 77,97% de un total de 59 indicadores publicados en el ORARBO del Distrito Capital. Se publicaron 74 noticias en los dos observatorios. Se asistió y participó en 6 mesas, del Consejo Estratégico de la Cuenta Hidrográfica del rio Bogotá-CECH con el objeto de hacer seguimiento al Plan de Acción e integrarlo con el ORARBO"
Para el cumplimiento de la Circular No. 029 de 2018 “Lineamientos del funcionamiento y coordinación de los observatorios Distritales y Locales” se elabora un Documento técnico de soporte-DTS, teniendo en cuenta los lineamientos de la red de observatorios, para lo cual se avanzó en la reunión con la Secretaria General de la Alcaldía Mayor de Bogotá para establecer el proceso del desarrollo de los puntos establecidos en la circular mencionada y la identificación de insumos para la elaboración de los DTS.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</si>
</sst>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0.0"/>
    <numFmt numFmtId="176" formatCode="_(* #,##0_);_(* \(#,##0\);_(* &quot;-&quot;??_);_(@_)"/>
  </numFmts>
  <fonts count="4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9"/>
      <color theme="1"/>
      <name val="Calibri"/>
      <family val="2"/>
      <scheme val="minor"/>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9"/>
      <color theme="1"/>
      <name val="Arial"/>
      <family val="2"/>
    </font>
    <font>
      <sz val="10"/>
      <color theme="1"/>
      <name val="Arial"/>
      <family val="2"/>
    </font>
    <font>
      <b/>
      <sz val="12"/>
      <color indexed="8"/>
      <name val="Arial"/>
      <family val="2"/>
    </font>
    <font>
      <b/>
      <sz val="11"/>
      <name val="Arial"/>
      <family val="2"/>
    </font>
    <font>
      <sz val="9"/>
      <color indexed="81"/>
      <name val="Tahoma"/>
      <family val="2"/>
    </font>
    <font>
      <b/>
      <sz val="10"/>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s>
  <cellStyleXfs count="34">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3"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3"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cellStyleXfs>
  <cellXfs count="556">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4"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25"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10" fontId="26" fillId="3"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5" fillId="3"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center" vertical="center" wrapText="1"/>
    </xf>
    <xf numFmtId="0" fontId="12" fillId="0" borderId="0" xfId="0" applyFont="1" applyFill="1"/>
    <xf numFmtId="174" fontId="0" fillId="0" borderId="0" xfId="0" applyNumberFormat="1" applyFill="1" applyAlignment="1">
      <alignment horizontal="center"/>
    </xf>
    <xf numFmtId="3" fontId="18" fillId="0" borderId="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3" fontId="18" fillId="3" borderId="1"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171" fontId="27" fillId="6" borderId="1" xfId="0" applyNumberFormat="1" applyFont="1" applyFill="1" applyBorder="1" applyAlignment="1">
      <alignment vertical="center"/>
    </xf>
    <xf numFmtId="0" fontId="0" fillId="0" borderId="28" xfId="0" applyFill="1" applyBorder="1"/>
    <xf numFmtId="0" fontId="34" fillId="0" borderId="0" xfId="0" applyFont="1" applyFill="1" applyAlignment="1">
      <alignment horizontal="center" vertical="center"/>
    </xf>
    <xf numFmtId="0" fontId="5" fillId="3" borderId="0" xfId="0" applyFont="1" applyFill="1" applyBorder="1" applyAlignment="1">
      <alignment horizontal="center" vertical="center" wrapText="1"/>
    </xf>
    <xf numFmtId="0" fontId="35" fillId="3" borderId="0" xfId="0" applyFont="1" applyFill="1" applyBorder="1"/>
    <xf numFmtId="0" fontId="35" fillId="3" borderId="0" xfId="0" applyFont="1" applyFill="1" applyBorder="1" applyAlignment="1">
      <alignment horizontal="center"/>
    </xf>
    <xf numFmtId="0" fontId="16" fillId="6" borderId="3"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0" fontId="29" fillId="6" borderId="0" xfId="0" applyFont="1" applyFill="1" applyBorder="1" applyAlignment="1"/>
    <xf numFmtId="0" fontId="30" fillId="6" borderId="0" xfId="0" applyFont="1" applyFill="1" applyBorder="1" applyAlignment="1"/>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22" xfId="0" applyFont="1" applyBorder="1" applyAlignment="1">
      <alignment horizontal="justify" vertical="center" wrapText="1"/>
    </xf>
    <xf numFmtId="0" fontId="30" fillId="6" borderId="27" xfId="0" applyFont="1" applyFill="1" applyBorder="1" applyAlignment="1"/>
    <xf numFmtId="0" fontId="29" fillId="6" borderId="29" xfId="0" applyFont="1" applyFill="1" applyBorder="1" applyAlignment="1"/>
    <xf numFmtId="0" fontId="30" fillId="6" borderId="29" xfId="0" applyFont="1" applyFill="1" applyBorder="1" applyAlignment="1"/>
    <xf numFmtId="0" fontId="11" fillId="6" borderId="41" xfId="0" applyFont="1" applyFill="1" applyBorder="1" applyAlignment="1">
      <alignment horizontal="right"/>
    </xf>
    <xf numFmtId="0" fontId="2" fillId="5" borderId="4" xfId="16" applyFont="1" applyFill="1" applyBorder="1" applyAlignment="1">
      <alignment horizontal="left" vertical="center" wrapText="1"/>
    </xf>
    <xf numFmtId="0" fontId="15"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15" fillId="6" borderId="4" xfId="19"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0" fillId="7" borderId="0" xfId="0" applyFill="1"/>
    <xf numFmtId="0" fontId="0" fillId="8" borderId="0" xfId="0" applyFill="1"/>
    <xf numFmtId="0" fontId="36" fillId="3" borderId="0" xfId="16" applyFont="1" applyFill="1" applyBorder="1" applyProtection="1">
      <protection locked="0"/>
    </xf>
    <xf numFmtId="0" fontId="0" fillId="3" borderId="0" xfId="0" applyFill="1" applyBorder="1"/>
    <xf numFmtId="0" fontId="37" fillId="3" borderId="0" xfId="16" applyFont="1" applyFill="1" applyBorder="1" applyAlignment="1" applyProtection="1">
      <alignment horizontal="center"/>
      <protection locked="0"/>
    </xf>
    <xf numFmtId="0" fontId="38" fillId="3" borderId="0" xfId="16" applyFont="1" applyFill="1" applyBorder="1" applyProtection="1">
      <protection locked="0"/>
    </xf>
    <xf numFmtId="0" fontId="36" fillId="3" borderId="0" xfId="16" applyFont="1" applyFill="1" applyBorder="1" applyAlignment="1" applyProtection="1">
      <alignment horizontal="center"/>
      <protection locked="0"/>
    </xf>
    <xf numFmtId="0" fontId="20" fillId="6" borderId="4" xfId="19" applyFont="1" applyFill="1" applyBorder="1" applyAlignment="1">
      <alignment horizontal="left" vertical="center" wrapText="1"/>
    </xf>
    <xf numFmtId="0" fontId="20" fillId="6" borderId="1" xfId="19" applyFont="1" applyFill="1" applyBorder="1" applyAlignment="1">
      <alignment horizontal="left" vertical="center" wrapText="1"/>
    </xf>
    <xf numFmtId="0" fontId="20" fillId="6" borderId="5" xfId="19" applyFont="1" applyFill="1" applyBorder="1" applyAlignment="1">
      <alignment horizontal="left" vertical="center" wrapText="1"/>
    </xf>
    <xf numFmtId="170" fontId="19" fillId="6" borderId="4" xfId="19" applyNumberFormat="1" applyFont="1" applyFill="1" applyBorder="1" applyAlignment="1">
      <alignment vertical="center" wrapText="1"/>
    </xf>
    <xf numFmtId="170" fontId="19" fillId="6" borderId="1" xfId="19" applyNumberFormat="1" applyFont="1" applyFill="1" applyBorder="1" applyAlignment="1">
      <alignment vertical="center" wrapText="1"/>
    </xf>
    <xf numFmtId="170" fontId="19" fillId="6" borderId="1" xfId="19" applyNumberFormat="1" applyFont="1" applyFill="1" applyBorder="1" applyAlignment="1">
      <alignment horizontal="left" vertical="center" wrapText="1"/>
    </xf>
    <xf numFmtId="0" fontId="19" fillId="6" borderId="1" xfId="19" applyFont="1" applyFill="1" applyBorder="1" applyAlignment="1">
      <alignment horizontal="left" vertical="center" wrapText="1"/>
    </xf>
    <xf numFmtId="0" fontId="19" fillId="6" borderId="5" xfId="19" applyFont="1" applyFill="1" applyBorder="1" applyAlignment="1">
      <alignment horizontal="left" vertical="center" wrapText="1"/>
    </xf>
    <xf numFmtId="0" fontId="15" fillId="6" borderId="12" xfId="19" applyFont="1" applyFill="1" applyBorder="1" applyAlignment="1">
      <alignment horizontal="center" vertical="center" wrapText="1"/>
    </xf>
    <xf numFmtId="0" fontId="15" fillId="6" borderId="4" xfId="19"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6" borderId="4" xfId="19" applyFont="1" applyFill="1" applyBorder="1" applyAlignment="1">
      <alignment horizontal="center" vertical="center" wrapText="1"/>
    </xf>
    <xf numFmtId="1" fontId="7" fillId="0" borderId="1" xfId="5" applyNumberFormat="1" applyFont="1" applyBorder="1" applyAlignment="1">
      <alignment horizontal="center" vertical="center"/>
    </xf>
    <xf numFmtId="4" fontId="40" fillId="0" borderId="1" xfId="0" applyNumberFormat="1" applyFont="1" applyFill="1" applyBorder="1" applyAlignment="1">
      <alignment horizontal="center" vertical="center" wrapText="1"/>
    </xf>
    <xf numFmtId="4" fontId="18" fillId="3" borderId="1" xfId="1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8" xfId="0" applyFont="1" applyFill="1" applyBorder="1" applyAlignment="1">
      <alignment horizontal="right" vertical="center"/>
    </xf>
    <xf numFmtId="0" fontId="40" fillId="0" borderId="1" xfId="0" applyFont="1" applyFill="1" applyBorder="1" applyAlignment="1">
      <alignment horizontal="center" vertical="center"/>
    </xf>
    <xf numFmtId="3" fontId="40" fillId="0" borderId="1" xfId="0" applyNumberFormat="1" applyFont="1" applyFill="1" applyBorder="1" applyAlignment="1">
      <alignment horizontal="center" vertical="center" wrapText="1"/>
    </xf>
    <xf numFmtId="167" fontId="18" fillId="0" borderId="1" xfId="5" applyFont="1" applyFill="1" applyBorder="1" applyAlignment="1">
      <alignment horizontal="center" vertical="center"/>
    </xf>
    <xf numFmtId="174" fontId="18" fillId="0" borderId="1" xfId="5" applyNumberFormat="1" applyFont="1" applyFill="1" applyBorder="1" applyAlignment="1">
      <alignment horizontal="center" vertical="center"/>
    </xf>
    <xf numFmtId="0" fontId="40" fillId="0" borderId="7" xfId="0" applyFont="1" applyFill="1" applyBorder="1" applyAlignment="1">
      <alignment horizontal="center" vertical="center"/>
    </xf>
    <xf numFmtId="3" fontId="40" fillId="0" borderId="16" xfId="0" applyNumberFormat="1" applyFont="1" applyFill="1" applyBorder="1" applyAlignment="1">
      <alignment horizontal="center" vertical="center" wrapText="1"/>
    </xf>
    <xf numFmtId="0" fontId="19" fillId="0" borderId="1" xfId="0" applyFont="1" applyFill="1" applyBorder="1" applyAlignment="1">
      <alignment horizontal="right" vertical="center"/>
    </xf>
    <xf numFmtId="0" fontId="40" fillId="0" borderId="16" xfId="0" applyFont="1" applyFill="1" applyBorder="1" applyAlignment="1">
      <alignment horizontal="center" vertical="center"/>
    </xf>
    <xf numFmtId="37" fontId="18" fillId="0" borderId="1" xfId="10" applyNumberFormat="1" applyFont="1" applyFill="1" applyBorder="1" applyAlignment="1">
      <alignment horizontal="center" vertical="center"/>
    </xf>
    <xf numFmtId="0" fontId="18" fillId="0" borderId="8" xfId="0" applyFont="1" applyFill="1" applyBorder="1" applyAlignment="1">
      <alignment horizontal="center" vertical="center"/>
    </xf>
    <xf numFmtId="4" fontId="40" fillId="0" borderId="16" xfId="0" applyNumberFormat="1" applyFont="1" applyFill="1" applyBorder="1" applyAlignment="1">
      <alignment horizontal="center" vertical="center" wrapText="1"/>
    </xf>
    <xf numFmtId="4" fontId="40" fillId="0" borderId="11" xfId="0" applyNumberFormat="1" applyFont="1" applyFill="1" applyBorder="1" applyAlignment="1">
      <alignment horizontal="center" vertical="center" wrapText="1"/>
    </xf>
    <xf numFmtId="0" fontId="18" fillId="0" borderId="16" xfId="0" applyFont="1" applyFill="1" applyBorder="1" applyAlignment="1">
      <alignment horizontal="center" vertical="center"/>
    </xf>
    <xf numFmtId="174" fontId="40" fillId="0" borderId="1" xfId="5" applyNumberFormat="1" applyFont="1" applyFill="1" applyBorder="1" applyAlignment="1" applyProtection="1">
      <alignment horizontal="center" vertical="center"/>
      <protection locked="0"/>
    </xf>
    <xf numFmtId="174" fontId="40" fillId="0" borderId="16" xfId="5" applyNumberFormat="1" applyFont="1" applyFill="1" applyBorder="1" applyAlignment="1" applyProtection="1">
      <alignment horizontal="center" vertical="center"/>
      <protection locked="0"/>
    </xf>
    <xf numFmtId="174" fontId="28" fillId="0" borderId="11" xfId="0" applyNumberFormat="1" applyFont="1" applyFill="1" applyBorder="1" applyAlignment="1">
      <alignment horizontal="center" vertical="center"/>
    </xf>
    <xf numFmtId="3" fontId="18" fillId="0" borderId="1" xfId="10" applyNumberFormat="1" applyFont="1" applyFill="1" applyBorder="1" applyAlignment="1">
      <alignment horizontal="center" vertical="center" wrapText="1"/>
    </xf>
    <xf numFmtId="37" fontId="18" fillId="0" borderId="17" xfId="10" applyNumberFormat="1" applyFont="1" applyFill="1" applyBorder="1" applyAlignment="1">
      <alignment horizontal="center" vertical="center"/>
    </xf>
    <xf numFmtId="175" fontId="18" fillId="3" borderId="50" xfId="0" applyNumberFormat="1" applyFont="1" applyFill="1" applyBorder="1" applyAlignment="1">
      <alignment horizontal="center" vertical="center" wrapText="1"/>
    </xf>
    <xf numFmtId="4" fontId="40" fillId="0" borderId="42" xfId="0" applyNumberFormat="1" applyFont="1" applyFill="1" applyBorder="1" applyAlignment="1">
      <alignment horizontal="center" vertical="center" wrapText="1"/>
    </xf>
    <xf numFmtId="4" fontId="40" fillId="0" borderId="5"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171" fontId="27" fillId="4" borderId="51" xfId="0" applyNumberFormat="1" applyFont="1" applyFill="1" applyBorder="1" applyAlignment="1">
      <alignment vertical="center"/>
    </xf>
    <xf numFmtId="10" fontId="4" fillId="0" borderId="1" xfId="0" applyNumberFormat="1" applyFont="1" applyFill="1" applyBorder="1" applyAlignment="1">
      <alignment horizontal="center" vertical="center"/>
    </xf>
    <xf numFmtId="171" fontId="4" fillId="0" borderId="2"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9" fontId="2" fillId="5" borderId="44" xfId="21" applyFont="1" applyFill="1" applyBorder="1" applyAlignment="1">
      <alignment horizontal="center" vertical="center" wrapText="1"/>
    </xf>
    <xf numFmtId="171" fontId="27" fillId="4" borderId="5" xfId="0" applyNumberFormat="1" applyFont="1" applyFill="1" applyBorder="1" applyAlignment="1">
      <alignment vertical="center"/>
    </xf>
    <xf numFmtId="171" fontId="27" fillId="4" borderId="1" xfId="0" applyNumberFormat="1" applyFont="1" applyFill="1" applyBorder="1" applyAlignment="1">
      <alignment vertical="center"/>
    </xf>
    <xf numFmtId="171" fontId="27" fillId="6" borderId="52" xfId="0" applyNumberFormat="1" applyFont="1" applyFill="1" applyBorder="1" applyAlignment="1">
      <alignment vertical="center"/>
    </xf>
    <xf numFmtId="3" fontId="7" fillId="0" borderId="50" xfId="0" applyNumberFormat="1" applyFont="1" applyFill="1" applyBorder="1" applyAlignment="1">
      <alignment horizontal="center" vertical="center" wrapText="1"/>
    </xf>
    <xf numFmtId="4" fontId="7" fillId="0" borderId="50" xfId="0" applyNumberFormat="1"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35" fillId="0" borderId="1" xfId="0" applyNumberFormat="1" applyFont="1" applyBorder="1" applyAlignment="1">
      <alignment horizontal="center" vertical="center"/>
    </xf>
    <xf numFmtId="3" fontId="35" fillId="0" borderId="3" xfId="0" applyNumberFormat="1" applyFont="1" applyBorder="1" applyAlignment="1">
      <alignment horizontal="center" vertical="center"/>
    </xf>
    <xf numFmtId="3" fontId="35" fillId="0" borderId="22" xfId="0" applyNumberFormat="1" applyFont="1" applyBorder="1" applyAlignment="1">
      <alignment horizontal="center" vertical="center"/>
    </xf>
    <xf numFmtId="3" fontId="5" fillId="6" borderId="3" xfId="0" applyNumberFormat="1" applyFont="1" applyFill="1" applyBorder="1" applyAlignment="1">
      <alignment horizontal="center" vertical="center"/>
    </xf>
    <xf numFmtId="3" fontId="5" fillId="6" borderId="1" xfId="0" applyNumberFormat="1" applyFont="1" applyFill="1" applyBorder="1" applyAlignment="1">
      <alignment horizontal="center" vertical="center"/>
    </xf>
    <xf numFmtId="3" fontId="42" fillId="6" borderId="1" xfId="19" applyNumberFormat="1" applyFont="1" applyFill="1" applyBorder="1" applyAlignment="1">
      <alignment horizontal="center" vertical="center" wrapText="1"/>
    </xf>
    <xf numFmtId="4" fontId="7" fillId="10" borderId="50"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3" fontId="35" fillId="0" borderId="5" xfId="0" applyNumberFormat="1" applyFont="1" applyBorder="1" applyAlignment="1">
      <alignment horizontal="center" vertical="center"/>
    </xf>
    <xf numFmtId="175" fontId="7" fillId="0" borderId="14" xfId="0" applyNumberFormat="1" applyFont="1" applyFill="1" applyBorder="1" applyAlignment="1">
      <alignment horizontal="center" vertical="center" wrapText="1"/>
    </xf>
    <xf numFmtId="175" fontId="7" fillId="0" borderId="3"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10" borderId="5"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4" fontId="35" fillId="0" borderId="3" xfId="0" applyNumberFormat="1" applyFont="1" applyBorder="1" applyAlignment="1">
      <alignment horizontal="center" vertical="center"/>
    </xf>
    <xf numFmtId="0" fontId="15" fillId="6" borderId="4" xfId="19" applyFont="1" applyFill="1" applyBorder="1" applyAlignment="1">
      <alignment horizontal="center" vertical="center" wrapText="1"/>
    </xf>
    <xf numFmtId="3" fontId="28" fillId="0" borderId="11" xfId="0" applyNumberFormat="1" applyFont="1" applyFill="1" applyBorder="1" applyAlignment="1">
      <alignment horizontal="center" vertical="center"/>
    </xf>
    <xf numFmtId="3" fontId="40" fillId="0" borderId="8" xfId="0" applyNumberFormat="1" applyFont="1" applyFill="1" applyBorder="1" applyAlignment="1">
      <alignment horizontal="center" vertical="center" wrapText="1"/>
    </xf>
    <xf numFmtId="10" fontId="40" fillId="0" borderId="16" xfId="24" applyNumberFormat="1" applyFont="1" applyFill="1" applyBorder="1" applyAlignment="1">
      <alignment horizontal="center" vertical="center"/>
    </xf>
    <xf numFmtId="10" fontId="4" fillId="0" borderId="5" xfId="0" applyNumberFormat="1" applyFont="1" applyFill="1" applyBorder="1" applyAlignment="1">
      <alignment horizontal="center" vertical="center"/>
    </xf>
    <xf numFmtId="9" fontId="4" fillId="0" borderId="5" xfId="0" applyNumberFormat="1" applyFont="1" applyFill="1" applyBorder="1" applyAlignment="1">
      <alignment horizontal="center" vertical="center"/>
    </xf>
    <xf numFmtId="1" fontId="7" fillId="0" borderId="1" xfId="5" applyNumberFormat="1" applyFont="1" applyFill="1" applyBorder="1" applyAlignment="1">
      <alignment horizontal="center" vertical="center"/>
    </xf>
    <xf numFmtId="0" fontId="40" fillId="0" borderId="11" xfId="0" applyFont="1" applyFill="1" applyBorder="1" applyAlignment="1">
      <alignment horizontal="center" vertical="center"/>
    </xf>
    <xf numFmtId="4" fontId="40" fillId="0" borderId="20" xfId="0" applyNumberFormat="1" applyFont="1" applyFill="1" applyBorder="1" applyAlignment="1">
      <alignment horizontal="center" vertical="center" wrapText="1"/>
    </xf>
    <xf numFmtId="171" fontId="27" fillId="6" borderId="16" xfId="0" applyNumberFormat="1" applyFont="1" applyFill="1" applyBorder="1" applyAlignment="1">
      <alignment vertical="center"/>
    </xf>
    <xf numFmtId="3" fontId="18" fillId="0" borderId="16" xfId="1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5" fillId="6" borderId="57"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0" borderId="0" xfId="0" applyFont="1" applyFill="1"/>
    <xf numFmtId="174" fontId="7" fillId="0" borderId="1" xfId="5" applyNumberFormat="1" applyFont="1" applyFill="1" applyBorder="1" applyAlignment="1">
      <alignment horizontal="left" vertical="center"/>
    </xf>
    <xf numFmtId="175" fontId="18" fillId="0" borderId="50" xfId="0" applyNumberFormat="1" applyFont="1" applyFill="1" applyBorder="1" applyAlignment="1">
      <alignment horizontal="center" vertical="center" wrapText="1"/>
    </xf>
    <xf numFmtId="3" fontId="18" fillId="0" borderId="42"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40" fillId="0" borderId="20" xfId="0" applyNumberFormat="1" applyFont="1" applyFill="1" applyBorder="1" applyAlignment="1">
      <alignment horizontal="center" vertical="center" wrapText="1"/>
    </xf>
    <xf numFmtId="3" fontId="18" fillId="0" borderId="50" xfId="0" applyNumberFormat="1" applyFont="1" applyFill="1" applyBorder="1" applyAlignment="1">
      <alignment horizontal="center" vertical="center" wrapText="1"/>
    </xf>
    <xf numFmtId="4" fontId="18" fillId="0" borderId="42"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174" fontId="40" fillId="0" borderId="11" xfId="5" applyNumberFormat="1" applyFont="1" applyFill="1" applyBorder="1" applyAlignment="1">
      <alignment horizontal="center" vertical="center"/>
    </xf>
    <xf numFmtId="37" fontId="18" fillId="0" borderId="16" xfId="10" applyNumberFormat="1" applyFont="1" applyFill="1" applyBorder="1" applyAlignment="1">
      <alignment horizontal="center" vertical="center"/>
    </xf>
    <xf numFmtId="174" fontId="28" fillId="0" borderId="11" xfId="3" applyNumberFormat="1" applyFont="1" applyFill="1" applyBorder="1" applyAlignment="1">
      <alignment horizontal="center" vertical="center"/>
    </xf>
    <xf numFmtId="37" fontId="19" fillId="0" borderId="1" xfId="9" applyNumberFormat="1" applyFont="1" applyFill="1" applyBorder="1" applyAlignment="1">
      <alignment horizontal="center" vertical="center"/>
    </xf>
    <xf numFmtId="37" fontId="19" fillId="0" borderId="8" xfId="9" applyNumberFormat="1" applyFont="1" applyFill="1" applyBorder="1" applyAlignment="1">
      <alignment horizontal="center" vertical="center"/>
    </xf>
    <xf numFmtId="3" fontId="18" fillId="0" borderId="16" xfId="0" applyNumberFormat="1" applyFont="1" applyFill="1" applyBorder="1" applyAlignment="1">
      <alignment horizontal="center" vertical="center" wrapText="1"/>
    </xf>
    <xf numFmtId="4" fontId="18" fillId="0" borderId="16" xfId="10" applyNumberFormat="1" applyFont="1" applyFill="1" applyBorder="1" applyAlignment="1">
      <alignment horizontal="center" vertical="center" wrapText="1"/>
    </xf>
    <xf numFmtId="4" fontId="18" fillId="0" borderId="1" xfId="10" applyNumberFormat="1" applyFont="1" applyFill="1" applyBorder="1" applyAlignment="1">
      <alignment horizontal="center" vertical="center" wrapText="1"/>
    </xf>
    <xf numFmtId="4" fontId="18" fillId="0" borderId="11" xfId="10" applyNumberFormat="1" applyFont="1" applyFill="1" applyBorder="1" applyAlignment="1">
      <alignment horizontal="center" vertical="center" wrapText="1"/>
    </xf>
    <xf numFmtId="37" fontId="18" fillId="0" borderId="4" xfId="10" applyNumberFormat="1" applyFont="1" applyFill="1" applyBorder="1" applyAlignment="1">
      <alignment horizontal="center" vertical="center"/>
    </xf>
    <xf numFmtId="37" fontId="18" fillId="0" borderId="12" xfId="10" applyNumberFormat="1" applyFont="1" applyFill="1" applyBorder="1" applyAlignment="1">
      <alignment horizontal="center" vertical="center"/>
    </xf>
    <xf numFmtId="175" fontId="18" fillId="0" borderId="4"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4" fontId="18" fillId="0" borderId="16" xfId="0" applyNumberFormat="1" applyFont="1" applyFill="1" applyBorder="1" applyAlignment="1">
      <alignment horizontal="center" vertical="center" wrapText="1"/>
    </xf>
    <xf numFmtId="3" fontId="18" fillId="0" borderId="8" xfId="10" applyNumberFormat="1" applyFont="1" applyFill="1" applyBorder="1" applyAlignment="1">
      <alignment horizontal="center" vertical="center" wrapText="1"/>
    </xf>
    <xf numFmtId="37" fontId="19" fillId="0" borderId="4" xfId="9" applyNumberFormat="1" applyFont="1" applyFill="1" applyBorder="1" applyAlignment="1">
      <alignment horizontal="center" vertical="center"/>
    </xf>
    <xf numFmtId="37" fontId="19" fillId="0" borderId="43" xfId="9" applyNumberFormat="1" applyFont="1" applyFill="1" applyBorder="1" applyAlignment="1">
      <alignment horizontal="center" vertical="center"/>
    </xf>
    <xf numFmtId="0" fontId="29" fillId="0" borderId="16" xfId="0" applyFont="1" applyFill="1" applyBorder="1" applyAlignment="1">
      <alignment horizontal="center" vertical="center"/>
    </xf>
    <xf numFmtId="3" fontId="29" fillId="0" borderId="16" xfId="10" applyNumberFormat="1" applyFont="1" applyFill="1" applyBorder="1" applyAlignment="1">
      <alignment horizontal="center" vertical="center" wrapText="1"/>
    </xf>
    <xf numFmtId="37" fontId="29" fillId="0" borderId="17" xfId="10" applyNumberFormat="1" applyFont="1" applyFill="1" applyBorder="1" applyAlignment="1">
      <alignment horizontal="center" vertical="center"/>
    </xf>
    <xf numFmtId="4" fontId="18" fillId="3" borderId="5" xfId="0" applyNumberFormat="1" applyFont="1" applyFill="1" applyBorder="1" applyAlignment="1">
      <alignment horizontal="center" vertical="center" wrapText="1"/>
    </xf>
    <xf numFmtId="4" fontId="18" fillId="9" borderId="1" xfId="0" applyNumberFormat="1" applyFont="1" applyFill="1" applyBorder="1" applyAlignment="1">
      <alignment horizontal="center" vertical="center"/>
    </xf>
    <xf numFmtId="3" fontId="18" fillId="3" borderId="1" xfId="10" applyNumberFormat="1" applyFont="1" applyFill="1" applyBorder="1" applyAlignment="1">
      <alignment horizontal="center" vertical="center"/>
    </xf>
    <xf numFmtId="3" fontId="18" fillId="3" borderId="3" xfId="0" applyNumberFormat="1" applyFont="1" applyFill="1" applyBorder="1" applyAlignment="1">
      <alignment horizontal="center" vertical="center" wrapText="1"/>
    </xf>
    <xf numFmtId="175" fontId="18" fillId="3" borderId="1" xfId="10" applyNumberFormat="1"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51" xfId="0" applyFont="1" applyFill="1" applyBorder="1" applyAlignment="1">
      <alignment horizontal="center" vertical="center" wrapText="1"/>
    </xf>
    <xf numFmtId="171" fontId="4" fillId="0" borderId="5"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3" fontId="40" fillId="0" borderId="67" xfId="0" applyNumberFormat="1" applyFont="1" applyFill="1" applyBorder="1" applyAlignment="1">
      <alignment horizontal="center" vertical="center" wrapText="1"/>
    </xf>
    <xf numFmtId="4" fontId="18" fillId="0" borderId="67" xfId="10" applyNumberFormat="1" applyFont="1" applyFill="1" applyBorder="1" applyAlignment="1">
      <alignment horizontal="center" vertical="center" wrapText="1"/>
    </xf>
    <xf numFmtId="37" fontId="18" fillId="0" borderId="68" xfId="10" applyNumberFormat="1" applyFont="1" applyFill="1" applyBorder="1" applyAlignment="1">
      <alignment horizontal="center" vertical="center"/>
    </xf>
    <xf numFmtId="37" fontId="29" fillId="0" borderId="16" xfId="10" applyNumberFormat="1" applyFont="1" applyFill="1" applyBorder="1" applyAlignment="1">
      <alignment horizontal="center" vertical="center"/>
    </xf>
    <xf numFmtId="3" fontId="29" fillId="0" borderId="16" xfId="0" applyNumberFormat="1" applyFont="1" applyFill="1" applyBorder="1" applyAlignment="1">
      <alignment horizontal="center" vertical="center" wrapText="1"/>
    </xf>
    <xf numFmtId="9" fontId="5" fillId="0" borderId="0" xfId="21" applyNumberFormat="1" applyFont="1" applyFill="1" applyAlignment="1">
      <alignment horizontal="center"/>
    </xf>
    <xf numFmtId="1" fontId="7" fillId="0" borderId="1" xfId="5" applyNumberFormat="1" applyFont="1" applyFill="1" applyBorder="1" applyAlignment="1" applyProtection="1">
      <alignment horizontal="center" vertical="center"/>
      <protection locked="0"/>
    </xf>
    <xf numFmtId="3" fontId="43" fillId="6" borderId="5" xfId="10" applyNumberFormat="1" applyFont="1" applyFill="1" applyBorder="1" applyAlignment="1">
      <alignment horizontal="center" vertical="center" wrapText="1"/>
    </xf>
    <xf numFmtId="4" fontId="18" fillId="0" borderId="7" xfId="10" applyNumberFormat="1" applyFont="1" applyFill="1" applyBorder="1" applyAlignment="1">
      <alignment horizontal="center" vertical="center" wrapText="1"/>
    </xf>
    <xf numFmtId="37" fontId="18" fillId="0" borderId="53" xfId="10" applyNumberFormat="1" applyFont="1" applyFill="1" applyBorder="1" applyAlignment="1">
      <alignment horizontal="center" vertical="center"/>
    </xf>
    <xf numFmtId="3" fontId="43" fillId="6" borderId="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0" fillId="0" borderId="0" xfId="0" applyFill="1" applyAlignment="1">
      <alignment horizontal="center"/>
    </xf>
    <xf numFmtId="0" fontId="10" fillId="6" borderId="3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xf>
    <xf numFmtId="49" fontId="30" fillId="0" borderId="1" xfId="0" applyNumberFormat="1" applyFont="1" applyFill="1" applyBorder="1" applyAlignment="1">
      <alignment horizontal="center" vertical="center"/>
    </xf>
    <xf numFmtId="10" fontId="24" fillId="0" borderId="1" xfId="24" applyNumberFormat="1" applyFont="1" applyFill="1" applyBorder="1" applyAlignment="1">
      <alignment horizontal="center" vertical="center" wrapText="1"/>
    </xf>
    <xf numFmtId="10" fontId="24" fillId="0" borderId="1" xfId="24" applyNumberFormat="1" applyFont="1" applyFill="1" applyBorder="1" applyAlignment="1">
      <alignment horizontal="center" vertical="center"/>
    </xf>
    <xf numFmtId="10" fontId="24" fillId="0" borderId="1" xfId="24" applyNumberFormat="1" applyFont="1" applyFill="1" applyBorder="1" applyAlignment="1">
      <alignment horizontal="left" vertical="center" wrapText="1"/>
    </xf>
    <xf numFmtId="10" fontId="24" fillId="0" borderId="1" xfId="24" applyNumberFormat="1" applyFont="1" applyFill="1" applyBorder="1" applyAlignment="1">
      <alignment horizontal="left" vertical="center"/>
    </xf>
    <xf numFmtId="49" fontId="24"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xf>
    <xf numFmtId="49" fontId="30" fillId="0" borderId="3"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22" xfId="0" applyFont="1" applyFill="1" applyBorder="1" applyAlignment="1">
      <alignment vertical="center" wrapText="1"/>
    </xf>
    <xf numFmtId="0" fontId="24" fillId="0" borderId="5" xfId="0" applyFont="1" applyFill="1" applyBorder="1" applyAlignment="1">
      <alignment vertical="center" wrapText="1"/>
    </xf>
    <xf numFmtId="49" fontId="30" fillId="0" borderId="5" xfId="0" applyNumberFormat="1" applyFont="1" applyFill="1" applyBorder="1" applyAlignment="1">
      <alignment horizontal="justify" vertical="center" wrapText="1"/>
    </xf>
    <xf numFmtId="49" fontId="30" fillId="0" borderId="1" xfId="0" applyNumberFormat="1" applyFont="1" applyFill="1" applyBorder="1" applyAlignment="1">
      <alignment horizontal="justify" vertical="center"/>
    </xf>
    <xf numFmtId="49" fontId="24" fillId="0" borderId="1" xfId="24" applyNumberFormat="1" applyFont="1" applyFill="1" applyBorder="1" applyAlignment="1">
      <alignment horizontal="left" vertical="center" wrapText="1"/>
    </xf>
    <xf numFmtId="49" fontId="24" fillId="0" borderId="1" xfId="24" applyNumberFormat="1" applyFont="1" applyFill="1" applyBorder="1" applyAlignment="1">
      <alignment horizontal="left" vertical="center"/>
    </xf>
    <xf numFmtId="0" fontId="24" fillId="0" borderId="2"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2" xfId="0" applyFont="1" applyFill="1" applyBorder="1" applyAlignment="1">
      <alignment horizontal="justify" vertical="center" wrapText="1"/>
    </xf>
    <xf numFmtId="0" fontId="24" fillId="0" borderId="22" xfId="0" applyFont="1" applyFill="1" applyBorder="1" applyAlignment="1">
      <alignment horizontal="justify" vertical="center" wrapText="1"/>
    </xf>
    <xf numFmtId="0" fontId="24" fillId="0" borderId="5"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top" wrapText="1"/>
    </xf>
    <xf numFmtId="0" fontId="24" fillId="0" borderId="22" xfId="0" applyFont="1" applyFill="1" applyBorder="1" applyAlignment="1">
      <alignment horizontal="left" vertical="top"/>
    </xf>
    <xf numFmtId="0" fontId="24" fillId="0" borderId="5" xfId="0" applyFont="1" applyFill="1" applyBorder="1" applyAlignment="1">
      <alignment horizontal="left" vertical="top"/>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30" fillId="0" borderId="1" xfId="0" applyFont="1" applyFill="1" applyBorder="1" applyAlignment="1">
      <alignment horizontal="justify" vertical="center"/>
    </xf>
    <xf numFmtId="49" fontId="24" fillId="0" borderId="1" xfId="0" applyNumberFormat="1" applyFont="1" applyFill="1" applyBorder="1" applyAlignment="1">
      <alignment horizontal="justify" vertical="center" wrapText="1"/>
    </xf>
    <xf numFmtId="0" fontId="24" fillId="0" borderId="1" xfId="0" applyFont="1" applyFill="1" applyBorder="1" applyAlignment="1">
      <alignment horizontal="justify" vertical="top" wrapText="1"/>
    </xf>
    <xf numFmtId="0" fontId="24" fillId="0" borderId="1" xfId="0" applyFont="1" applyFill="1" applyBorder="1" applyAlignment="1">
      <alignment horizontal="justify" vertical="top"/>
    </xf>
    <xf numFmtId="0" fontId="24" fillId="0" borderId="1"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0" borderId="2" xfId="0" applyFont="1" applyFill="1" applyBorder="1" applyAlignment="1">
      <alignment horizontal="center" vertical="top" wrapText="1"/>
    </xf>
    <xf numFmtId="0" fontId="24" fillId="0" borderId="22" xfId="0" applyFont="1" applyFill="1" applyBorder="1" applyAlignment="1">
      <alignment horizontal="center" vertical="top"/>
    </xf>
    <xf numFmtId="0" fontId="24" fillId="0" borderId="5" xfId="0" applyFont="1" applyFill="1" applyBorder="1" applyAlignment="1">
      <alignment horizontal="center" vertical="top"/>
    </xf>
    <xf numFmtId="49" fontId="30" fillId="0" borderId="3" xfId="0" applyNumberFormat="1" applyFont="1" applyFill="1" applyBorder="1" applyAlignment="1">
      <alignment horizontal="center" vertical="center"/>
    </xf>
    <xf numFmtId="49" fontId="30" fillId="0" borderId="4"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30" fillId="0" borderId="3" xfId="0" applyNumberFormat="1" applyFont="1" applyFill="1" applyBorder="1" applyAlignment="1">
      <alignment horizontal="justify" vertical="center" wrapText="1"/>
    </xf>
    <xf numFmtId="49" fontId="30" fillId="0" borderId="4" xfId="0" applyNumberFormat="1" applyFont="1" applyFill="1" applyBorder="1" applyAlignment="1">
      <alignment horizontal="justify" vertical="center"/>
    </xf>
    <xf numFmtId="0" fontId="24" fillId="0" borderId="1"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1" fillId="0" borderId="0" xfId="0" applyFont="1" applyFill="1" applyAlignment="1">
      <alignment horizontal="right" vertical="center"/>
    </xf>
    <xf numFmtId="10" fontId="24" fillId="0" borderId="36" xfId="24" applyNumberFormat="1" applyFont="1" applyFill="1" applyBorder="1" applyAlignment="1">
      <alignment horizontal="center" vertical="center" wrapText="1"/>
    </xf>
    <xf numFmtId="10" fontId="24" fillId="0" borderId="22" xfId="24" applyNumberFormat="1" applyFont="1" applyFill="1" applyBorder="1" applyAlignment="1">
      <alignment horizontal="center" vertical="center"/>
    </xf>
    <xf numFmtId="10" fontId="24" fillId="0" borderId="37" xfId="24" applyNumberFormat="1" applyFont="1" applyFill="1" applyBorder="1" applyAlignment="1">
      <alignment horizontal="center" vertical="center"/>
    </xf>
    <xf numFmtId="10" fontId="24" fillId="0" borderId="36" xfId="24" applyNumberFormat="1" applyFont="1" applyFill="1" applyBorder="1" applyAlignment="1">
      <alignment horizontal="left" vertical="center" wrapText="1"/>
    </xf>
    <xf numFmtId="10" fontId="24" fillId="0" borderId="22" xfId="24" applyNumberFormat="1" applyFont="1" applyFill="1" applyBorder="1" applyAlignment="1">
      <alignment horizontal="left" vertical="center"/>
    </xf>
    <xf numFmtId="10" fontId="24" fillId="0" borderId="37" xfId="24" applyNumberFormat="1" applyFont="1" applyFill="1" applyBorder="1" applyAlignment="1">
      <alignment horizontal="left"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4" fillId="0" borderId="37" xfId="0" applyFont="1" applyFill="1" applyBorder="1" applyAlignment="1">
      <alignment horizontal="center" vertical="center" wrapText="1"/>
    </xf>
    <xf numFmtId="49" fontId="24" fillId="0" borderId="3" xfId="24" applyNumberFormat="1" applyFont="1" applyFill="1" applyBorder="1" applyAlignment="1">
      <alignment horizontal="center" vertical="center" wrapText="1"/>
    </xf>
    <xf numFmtId="49" fontId="24" fillId="0" borderId="1" xfId="24" applyNumberFormat="1" applyFont="1" applyFill="1" applyBorder="1" applyAlignment="1">
      <alignment horizontal="center" vertical="center"/>
    </xf>
    <xf numFmtId="49" fontId="24" fillId="0" borderId="4" xfId="24" applyNumberFormat="1" applyFont="1" applyFill="1" applyBorder="1" applyAlignment="1">
      <alignment horizontal="center" vertical="center"/>
    </xf>
    <xf numFmtId="49" fontId="30" fillId="0" borderId="4" xfId="0" applyNumberFormat="1" applyFont="1" applyFill="1" applyBorder="1" applyAlignment="1">
      <alignment horizontal="center" vertical="center" wrapText="1"/>
    </xf>
    <xf numFmtId="0" fontId="5" fillId="6" borderId="46"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61" xfId="0" applyFont="1" applyFill="1" applyBorder="1" applyAlignment="1">
      <alignment horizontal="center" vertical="center"/>
    </xf>
    <xf numFmtId="0" fontId="5" fillId="6" borderId="60"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62" xfId="0" applyFont="1" applyFill="1" applyBorder="1" applyAlignment="1">
      <alignment horizontal="center" vertical="center"/>
    </xf>
    <xf numFmtId="0" fontId="5" fillId="6" borderId="59" xfId="0" applyFont="1" applyFill="1" applyBorder="1" applyAlignment="1">
      <alignment horizontal="center" vertical="center"/>
    </xf>
    <xf numFmtId="0" fontId="4" fillId="0" borderId="4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6" borderId="4" xfId="0" applyFont="1" applyFill="1" applyBorder="1" applyAlignment="1">
      <alignment horizontal="center"/>
    </xf>
    <xf numFmtId="0" fontId="5" fillId="0" borderId="15" xfId="0" applyFont="1" applyFill="1" applyBorder="1" applyAlignment="1">
      <alignment horizontal="center" vertical="center" wrapText="1"/>
    </xf>
    <xf numFmtId="0" fontId="3" fillId="6" borderId="2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24" fillId="0" borderId="22" xfId="0" applyFont="1" applyFill="1" applyBorder="1" applyAlignment="1">
      <alignment horizontal="center" vertical="center"/>
    </xf>
    <xf numFmtId="0" fontId="24" fillId="0" borderId="5" xfId="0" applyFont="1" applyFill="1" applyBorder="1" applyAlignment="1">
      <alignment horizontal="center" vertical="center"/>
    </xf>
    <xf numFmtId="0" fontId="0" fillId="0" borderId="15" xfId="0" applyFill="1" applyBorder="1" applyAlignment="1">
      <alignment horizontal="center"/>
    </xf>
    <xf numFmtId="0" fontId="0" fillId="0" borderId="3" xfId="0" applyFill="1" applyBorder="1" applyAlignment="1">
      <alignment horizontal="center"/>
    </xf>
    <xf numFmtId="0" fontId="0" fillId="0" borderId="16" xfId="0" applyFill="1" applyBorder="1" applyAlignment="1">
      <alignment horizontal="center"/>
    </xf>
    <xf numFmtId="0" fontId="0" fillId="0" borderId="1" xfId="0" applyFill="1" applyBorder="1" applyAlignment="1">
      <alignment horizontal="center"/>
    </xf>
    <xf numFmtId="0" fontId="0" fillId="0" borderId="17" xfId="0" applyFill="1" applyBorder="1" applyAlignment="1">
      <alignment horizontal="center"/>
    </xf>
    <xf numFmtId="0" fontId="0" fillId="0" borderId="4" xfId="0" applyFill="1" applyBorder="1" applyAlignment="1">
      <alignment horizontal="center"/>
    </xf>
    <xf numFmtId="0" fontId="18" fillId="6" borderId="59" xfId="0" applyFont="1" applyFill="1" applyBorder="1" applyAlignment="1">
      <alignment horizontal="left" vertical="center"/>
    </xf>
    <xf numFmtId="0" fontId="18" fillId="6" borderId="60" xfId="0" applyFont="1" applyFill="1" applyBorder="1" applyAlignment="1">
      <alignment horizontal="left" vertical="center"/>
    </xf>
    <xf numFmtId="0" fontId="18" fillId="6" borderId="63" xfId="0" applyFont="1" applyFill="1" applyBorder="1" applyAlignment="1">
      <alignment horizontal="left" vertical="center"/>
    </xf>
    <xf numFmtId="0" fontId="10" fillId="6" borderId="4"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4" fillId="0" borderId="11" xfId="16" applyFont="1" applyFill="1" applyBorder="1" applyAlignment="1">
      <alignment horizontal="justify" vertical="top" wrapText="1"/>
    </xf>
    <xf numFmtId="0" fontId="24" fillId="0" borderId="11" xfId="16" applyFont="1" applyFill="1" applyBorder="1" applyAlignment="1">
      <alignment horizontal="justify" vertical="top"/>
    </xf>
    <xf numFmtId="0" fontId="2" fillId="5" borderId="17"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41"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2" fillId="5" borderId="3" xfId="16" applyFont="1" applyFill="1" applyBorder="1" applyAlignment="1">
      <alignment horizontal="center" vertical="center" wrapText="1"/>
    </xf>
    <xf numFmtId="0" fontId="4" fillId="0" borderId="15" xfId="16" applyBorder="1"/>
    <xf numFmtId="0" fontId="4" fillId="0" borderId="3" xfId="16" applyBorder="1"/>
    <xf numFmtId="0" fontId="4" fillId="0" borderId="16" xfId="16" applyBorder="1"/>
    <xf numFmtId="0" fontId="4" fillId="0" borderId="1" xfId="16" applyBorder="1"/>
    <xf numFmtId="0" fontId="4" fillId="0" borderId="17" xfId="16" applyBorder="1"/>
    <xf numFmtId="0" fontId="4" fillId="0" borderId="4" xfId="16" applyBorder="1"/>
    <xf numFmtId="0" fontId="22" fillId="5" borderId="3"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2" fillId="5" borderId="36" xfId="16" applyFont="1" applyFill="1" applyBorder="1" applyAlignment="1">
      <alignment horizontal="center" vertical="center" wrapText="1"/>
    </xf>
    <xf numFmtId="0" fontId="15" fillId="5" borderId="14" xfId="16" applyFont="1" applyFill="1" applyBorder="1" applyAlignment="1">
      <alignment horizontal="center" vertical="center" wrapText="1"/>
    </xf>
    <xf numFmtId="0" fontId="15" fillId="5" borderId="39" xfId="16" applyFont="1" applyFill="1" applyBorder="1" applyAlignment="1">
      <alignment horizontal="center" vertical="center" wrapText="1"/>
    </xf>
    <xf numFmtId="0" fontId="2" fillId="5" borderId="23" xfId="16" applyFont="1" applyFill="1" applyBorder="1" applyAlignment="1">
      <alignment horizontal="center" vertical="center" wrapText="1"/>
    </xf>
    <xf numFmtId="0" fontId="2" fillId="5" borderId="28" xfId="16" applyFont="1" applyFill="1" applyBorder="1" applyAlignment="1">
      <alignment horizontal="center" vertical="center" wrapText="1"/>
    </xf>
    <xf numFmtId="0" fontId="41" fillId="0" borderId="1" xfId="0" applyFont="1" applyBorder="1" applyAlignment="1">
      <alignment horizontal="center" vertical="center" wrapText="1"/>
    </xf>
    <xf numFmtId="0" fontId="4" fillId="0" borderId="15" xfId="16" applyFont="1" applyFill="1" applyBorder="1" applyAlignment="1">
      <alignment horizontal="center" vertical="center" wrapText="1"/>
    </xf>
    <xf numFmtId="0" fontId="4" fillId="0" borderId="16" xfId="16" applyFont="1" applyFill="1" applyBorder="1" applyAlignment="1">
      <alignment horizontal="center" vertical="center" wrapText="1"/>
    </xf>
    <xf numFmtId="0" fontId="4" fillId="0" borderId="19" xfId="16"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0" fillId="0" borderId="56" xfId="0" applyBorder="1" applyAlignment="1">
      <alignment horizontal="center" vertical="center"/>
    </xf>
    <xf numFmtId="0" fontId="17" fillId="0" borderId="2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5" xfId="0" applyFont="1" applyFill="1" applyBorder="1" applyAlignment="1">
      <alignment horizontal="center" vertical="center" wrapText="1"/>
    </xf>
    <xf numFmtId="3" fontId="39" fillId="0" borderId="36" xfId="0" applyNumberFormat="1" applyFont="1" applyFill="1" applyBorder="1" applyAlignment="1">
      <alignment horizontal="center" vertical="center" wrapText="1"/>
    </xf>
    <xf numFmtId="3" fontId="39" fillId="0" borderId="22" xfId="0" applyNumberFormat="1" applyFont="1" applyFill="1" applyBorder="1" applyAlignment="1">
      <alignment horizontal="center" vertical="center" wrapText="1"/>
    </xf>
    <xf numFmtId="3" fontId="39" fillId="0" borderId="37"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1" fillId="0" borderId="0" xfId="19" applyFont="1" applyAlignment="1">
      <alignment horizontal="right"/>
    </xf>
    <xf numFmtId="0" fontId="15" fillId="6" borderId="42" xfId="19" applyFont="1" applyFill="1" applyBorder="1" applyAlignment="1">
      <alignment horizontal="center" vertical="center" wrapText="1"/>
    </xf>
    <xf numFmtId="0" fontId="15" fillId="6" borderId="5" xfId="19" applyFont="1" applyFill="1" applyBorder="1" applyAlignment="1">
      <alignment horizontal="center" vertical="center" wrapText="1"/>
    </xf>
    <xf numFmtId="0" fontId="15" fillId="6" borderId="16" xfId="19" applyFont="1" applyFill="1" applyBorder="1" applyAlignment="1">
      <alignment horizontal="center" vertical="center" wrapText="1"/>
    </xf>
    <xf numFmtId="0" fontId="15" fillId="6" borderId="1" xfId="19" applyFont="1" applyFill="1" applyBorder="1" applyAlignment="1">
      <alignment horizontal="center" vertical="center" wrapText="1"/>
    </xf>
    <xf numFmtId="0" fontId="15" fillId="6" borderId="17" xfId="19" applyFont="1" applyFill="1" applyBorder="1" applyAlignment="1">
      <alignment horizontal="center" vertical="center" wrapText="1"/>
    </xf>
    <xf numFmtId="0" fontId="15" fillId="6" borderId="4" xfId="19"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41" xfId="0" applyFont="1" applyFill="1" applyBorder="1" applyAlignment="1">
      <alignment horizontal="center" vertical="center" wrapText="1"/>
    </xf>
    <xf numFmtId="176"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4" xfId="0" applyFont="1" applyBorder="1" applyAlignment="1">
      <alignment horizontal="center" vertical="center" wrapText="1"/>
    </xf>
    <xf numFmtId="3" fontId="7" fillId="0" borderId="5" xfId="0" applyNumberFormat="1" applyFont="1" applyFill="1" applyBorder="1" applyAlignment="1">
      <alignment horizontal="center" vertical="center" wrapText="1"/>
    </xf>
    <xf numFmtId="0" fontId="0" fillId="0" borderId="55" xfId="0" applyBorder="1" applyAlignment="1">
      <alignment horizontal="center" vertical="center"/>
    </xf>
    <xf numFmtId="0" fontId="15" fillId="6" borderId="20" xfId="19" applyFont="1" applyFill="1" applyBorder="1" applyAlignment="1">
      <alignment horizontal="center" vertical="center" wrapText="1"/>
    </xf>
    <xf numFmtId="0" fontId="15" fillId="6" borderId="14" xfId="19" applyFont="1" applyFill="1" applyBorder="1" applyAlignment="1">
      <alignment horizontal="center" vertical="center" wrapText="1"/>
    </xf>
    <xf numFmtId="0" fontId="15" fillId="6" borderId="32" xfId="19" applyFont="1" applyFill="1" applyBorder="1" applyAlignment="1">
      <alignment horizontal="center" vertical="center" wrapText="1"/>
    </xf>
    <xf numFmtId="0" fontId="4" fillId="0" borderId="15" xfId="19" applyBorder="1" applyAlignment="1">
      <alignment horizontal="center"/>
    </xf>
    <xf numFmtId="0" fontId="4" fillId="0" borderId="3" xfId="19" applyBorder="1" applyAlignment="1">
      <alignment horizontal="center"/>
    </xf>
    <xf numFmtId="0" fontId="4" fillId="0" borderId="16" xfId="19" applyBorder="1" applyAlignment="1">
      <alignment horizontal="center"/>
    </xf>
    <xf numFmtId="0" fontId="4" fillId="0" borderId="1" xfId="19" applyBorder="1" applyAlignment="1">
      <alignment horizontal="center"/>
    </xf>
    <xf numFmtId="0" fontId="4" fillId="0" borderId="17" xfId="19" applyBorder="1" applyAlignment="1">
      <alignment horizontal="center"/>
    </xf>
    <xf numFmtId="0" fontId="4" fillId="0" borderId="4" xfId="19" applyBorder="1" applyAlignment="1">
      <alignment horizontal="center"/>
    </xf>
    <xf numFmtId="0" fontId="32" fillId="6" borderId="3" xfId="19" applyFont="1" applyFill="1" applyBorder="1" applyAlignment="1">
      <alignment horizontal="center" vertical="center" wrapText="1"/>
    </xf>
    <xf numFmtId="0" fontId="32" fillId="6" borderId="10" xfId="19" applyFont="1" applyFill="1" applyBorder="1" applyAlignment="1">
      <alignment horizontal="center" vertical="center" wrapText="1"/>
    </xf>
    <xf numFmtId="0" fontId="32" fillId="6" borderId="1" xfId="19" applyFont="1" applyFill="1" applyBorder="1" applyAlignment="1">
      <alignment horizontal="center" vertical="center" wrapText="1"/>
    </xf>
    <xf numFmtId="0" fontId="32" fillId="6" borderId="11" xfId="19" applyFont="1" applyFill="1" applyBorder="1" applyAlignment="1">
      <alignment horizontal="center" vertical="center" wrapText="1"/>
    </xf>
    <xf numFmtId="0" fontId="33" fillId="6" borderId="1" xfId="19" applyFont="1" applyFill="1" applyBorder="1" applyAlignment="1">
      <alignment horizontal="center" vertical="center" wrapText="1"/>
    </xf>
    <xf numFmtId="0" fontId="33" fillId="6" borderId="11" xfId="19" applyFont="1" applyFill="1" applyBorder="1" applyAlignment="1">
      <alignment horizontal="center" vertical="center" wrapText="1"/>
    </xf>
    <xf numFmtId="0" fontId="33" fillId="6" borderId="4" xfId="19" applyFont="1" applyFill="1" applyBorder="1" applyAlignment="1">
      <alignment horizontal="center" vertical="center" wrapText="1"/>
    </xf>
    <xf numFmtId="0" fontId="32" fillId="6" borderId="4" xfId="19" applyFont="1" applyFill="1" applyBorder="1" applyAlignment="1">
      <alignment horizontal="center" vertical="center" wrapText="1"/>
    </xf>
    <xf numFmtId="0" fontId="33" fillId="6" borderId="12" xfId="19" applyFont="1" applyFill="1" applyBorder="1" applyAlignment="1">
      <alignment horizontal="center" vertical="center" wrapText="1"/>
    </xf>
    <xf numFmtId="0" fontId="0" fillId="0" borderId="24" xfId="0" applyFill="1" applyBorder="1" applyAlignment="1"/>
    <xf numFmtId="0" fontId="0" fillId="0" borderId="40" xfId="0" applyFill="1" applyBorder="1" applyAlignment="1"/>
    <xf numFmtId="0" fontId="0" fillId="0" borderId="0" xfId="0" applyFill="1" applyBorder="1" applyAlignment="1"/>
    <xf numFmtId="0" fontId="0" fillId="0" borderId="27" xfId="0" applyFill="1" applyBorder="1" applyAlignment="1"/>
    <xf numFmtId="0" fontId="0" fillId="0" borderId="23" xfId="0" applyFill="1" applyBorder="1" applyAlignment="1"/>
    <xf numFmtId="0" fontId="0" fillId="0" borderId="26" xfId="0" applyFill="1" applyBorder="1" applyAlignment="1"/>
    <xf numFmtId="0" fontId="0" fillId="0" borderId="28" xfId="0" applyFill="1" applyBorder="1" applyAlignment="1"/>
    <xf numFmtId="0" fontId="0" fillId="0" borderId="29" xfId="0" applyFill="1" applyBorder="1" applyAlignment="1"/>
    <xf numFmtId="0" fontId="0" fillId="0" borderId="41" xfId="0" applyFill="1" applyBorder="1" applyAlignment="1"/>
    <xf numFmtId="0" fontId="10" fillId="6" borderId="69" xfId="0" applyFont="1" applyFill="1" applyBorder="1" applyAlignment="1">
      <alignment horizontal="left" vertical="center" wrapText="1"/>
    </xf>
    <xf numFmtId="0" fontId="10" fillId="6" borderId="70" xfId="0" applyFont="1" applyFill="1" applyBorder="1" applyAlignment="1">
      <alignment horizontal="left" vertical="center" wrapText="1"/>
    </xf>
    <xf numFmtId="0" fontId="10" fillId="6" borderId="71" xfId="0" applyFont="1" applyFill="1" applyBorder="1" applyAlignment="1">
      <alignment horizontal="left" vertical="center" wrapText="1"/>
    </xf>
    <xf numFmtId="0" fontId="5" fillId="3" borderId="72"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68" xfId="0" applyFont="1" applyFill="1" applyBorder="1" applyAlignment="1">
      <alignment horizontal="center" vertical="center" wrapText="1"/>
    </xf>
    <xf numFmtId="1" fontId="7" fillId="0" borderId="1" xfId="0" applyNumberFormat="1" applyFont="1" applyFill="1" applyBorder="1" applyAlignment="1" applyProtection="1">
      <alignment horizontal="center" vertical="center"/>
      <protection locked="0"/>
    </xf>
    <xf numFmtId="174" fontId="7" fillId="0" borderId="1" xfId="5" applyNumberFormat="1" applyFont="1" applyFill="1" applyBorder="1" applyAlignment="1">
      <alignment vertical="center"/>
    </xf>
    <xf numFmtId="174" fontId="7" fillId="0" borderId="22" xfId="3" applyNumberFormat="1" applyFont="1" applyFill="1" applyBorder="1" applyAlignment="1">
      <alignment horizontal="left" vertical="center"/>
    </xf>
    <xf numFmtId="174" fontId="7" fillId="0" borderId="22" xfId="3" applyNumberFormat="1" applyFont="1" applyFill="1" applyBorder="1" applyAlignment="1">
      <alignment vertical="center"/>
    </xf>
    <xf numFmtId="0" fontId="10" fillId="0" borderId="0" xfId="0" applyFont="1" applyFill="1" applyBorder="1" applyAlignment="1">
      <alignment horizontal="right" vertical="center"/>
    </xf>
    <xf numFmtId="0" fontId="3" fillId="0" borderId="39" xfId="0" applyFont="1" applyFill="1" applyBorder="1" applyAlignment="1">
      <alignment horizontal="justify" vertical="top" wrapText="1"/>
    </xf>
    <xf numFmtId="10" fontId="7" fillId="0" borderId="1" xfId="21" applyNumberFormat="1" applyFont="1" applyBorder="1" applyAlignment="1">
      <alignment vertical="center"/>
    </xf>
    <xf numFmtId="0" fontId="7" fillId="0" borderId="22"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6" borderId="0" xfId="0" applyFill="1"/>
    <xf numFmtId="0" fontId="24" fillId="6" borderId="0" xfId="0" applyFont="1" applyFill="1"/>
    <xf numFmtId="4" fontId="18" fillId="0" borderId="1" xfId="0" applyNumberFormat="1" applyFont="1" applyFill="1" applyBorder="1" applyAlignment="1">
      <alignment horizontal="center" vertical="center" wrapText="1"/>
    </xf>
    <xf numFmtId="10" fontId="40" fillId="0" borderId="42" xfId="24" applyNumberFormat="1" applyFont="1" applyFill="1" applyBorder="1" applyAlignment="1">
      <alignment horizontal="center" vertical="center"/>
    </xf>
    <xf numFmtId="10" fontId="40" fillId="0" borderId="5" xfId="24" applyNumberFormat="1" applyFont="1" applyFill="1" applyBorder="1" applyAlignment="1">
      <alignment horizontal="center" vertical="center"/>
    </xf>
    <xf numFmtId="3" fontId="18" fillId="0" borderId="1" xfId="1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18" fillId="0" borderId="4" xfId="10" applyNumberFormat="1" applyFont="1" applyFill="1" applyBorder="1" applyAlignment="1">
      <alignment horizontal="center" vertical="center"/>
    </xf>
    <xf numFmtId="10" fontId="40" fillId="0" borderId="17" xfId="24" applyNumberFormat="1" applyFont="1" applyFill="1" applyBorder="1" applyAlignment="1">
      <alignment horizontal="center" vertical="center"/>
    </xf>
    <xf numFmtId="10" fontId="40" fillId="0" borderId="4" xfId="24"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10" fillId="6" borderId="7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2" xfId="0" applyFont="1" applyFill="1" applyBorder="1" applyAlignment="1">
      <alignment horizontal="center" vertical="center" wrapText="1"/>
    </xf>
    <xf numFmtId="49" fontId="24" fillId="0" borderId="1" xfId="0" applyNumberFormat="1" applyFont="1" applyFill="1" applyBorder="1" applyAlignment="1">
      <alignment horizontal="justify" vertical="top" wrapText="1"/>
    </xf>
    <xf numFmtId="49" fontId="24" fillId="0" borderId="1" xfId="0" applyNumberFormat="1" applyFont="1" applyFill="1" applyBorder="1" applyAlignment="1">
      <alignment horizontal="justify" vertical="top"/>
    </xf>
    <xf numFmtId="4" fontId="18" fillId="0" borderId="8" xfId="10" applyNumberFormat="1" applyFont="1" applyFill="1" applyBorder="1" applyAlignment="1">
      <alignment horizontal="center" vertical="center" wrapText="1"/>
    </xf>
    <xf numFmtId="37" fontId="29" fillId="0" borderId="1" xfId="10" applyNumberFormat="1" applyFont="1" applyFill="1" applyBorder="1" applyAlignment="1">
      <alignment horizontal="center" vertical="center"/>
    </xf>
    <xf numFmtId="3" fontId="3" fillId="6" borderId="5" xfId="10" applyNumberFormat="1" applyFont="1" applyFill="1" applyBorder="1" applyAlignment="1">
      <alignment horizontal="center" vertical="center" wrapText="1"/>
    </xf>
    <xf numFmtId="3" fontId="18" fillId="6" borderId="5" xfId="10" applyNumberFormat="1" applyFont="1" applyFill="1" applyBorder="1" applyAlignment="1">
      <alignment horizontal="center" vertical="center" wrapText="1"/>
    </xf>
    <xf numFmtId="10" fontId="3" fillId="6" borderId="5" xfId="21" applyNumberFormat="1" applyFont="1" applyFill="1" applyBorder="1" applyAlignment="1">
      <alignment horizontal="center" vertical="center" wrapText="1"/>
    </xf>
    <xf numFmtId="49" fontId="24" fillId="0" borderId="1" xfId="0" applyNumberFormat="1" applyFont="1" applyFill="1" applyBorder="1" applyAlignment="1">
      <alignment horizontal="justify" wrapText="1"/>
    </xf>
    <xf numFmtId="49" fontId="24" fillId="0" borderId="1" xfId="0" applyNumberFormat="1" applyFont="1" applyFill="1" applyBorder="1" applyAlignment="1">
      <alignment horizontal="justify"/>
    </xf>
    <xf numFmtId="0" fontId="4" fillId="0" borderId="36" xfId="16" applyFont="1" applyFill="1" applyBorder="1" applyAlignment="1">
      <alignment horizontal="center" vertical="center" wrapText="1"/>
    </xf>
    <xf numFmtId="0" fontId="4" fillId="0" borderId="5" xfId="16" applyFont="1" applyFill="1" applyBorder="1" applyAlignment="1">
      <alignment horizontal="center" vertical="center" wrapText="1"/>
    </xf>
    <xf numFmtId="0" fontId="4" fillId="0" borderId="2" xfId="16" applyFont="1" applyFill="1" applyBorder="1" applyAlignment="1">
      <alignment horizontal="center" vertical="center" wrapText="1"/>
    </xf>
    <xf numFmtId="0" fontId="4" fillId="0" borderId="22"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42" xfId="16" applyFont="1" applyFill="1" applyBorder="1" applyAlignment="1">
      <alignment horizontal="center" vertical="center" wrapText="1"/>
    </xf>
    <xf numFmtId="0" fontId="41" fillId="0" borderId="16" xfId="0" applyFont="1" applyFill="1" applyBorder="1" applyAlignment="1">
      <alignment horizontal="center" vertical="center" wrapText="1"/>
    </xf>
    <xf numFmtId="10" fontId="4" fillId="0" borderId="3" xfId="0" applyNumberFormat="1" applyFont="1" applyFill="1" applyBorder="1" applyAlignment="1">
      <alignment horizontal="center" vertical="center"/>
    </xf>
    <xf numFmtId="171" fontId="2" fillId="0" borderId="5" xfId="23" applyNumberFormat="1" applyFont="1" applyFill="1" applyBorder="1" applyAlignment="1" applyProtection="1">
      <alignment horizontal="center" vertical="center" wrapText="1"/>
      <protection locked="0"/>
    </xf>
    <xf numFmtId="171" fontId="2" fillId="0" borderId="1" xfId="23" applyNumberFormat="1" applyFont="1" applyFill="1" applyBorder="1" applyAlignment="1" applyProtection="1">
      <alignment horizontal="center" vertical="center" wrapText="1"/>
      <protection locked="0"/>
    </xf>
    <xf numFmtId="171" fontId="2" fillId="0" borderId="2" xfId="23" applyNumberFormat="1" applyFont="1" applyFill="1" applyBorder="1" applyAlignment="1" applyProtection="1">
      <alignment horizontal="center" vertical="center" wrapText="1"/>
      <protection locked="0"/>
    </xf>
    <xf numFmtId="9" fontId="2" fillId="0" borderId="1" xfId="23" applyFont="1" applyFill="1" applyBorder="1" applyAlignment="1" applyProtection="1">
      <alignment horizontal="center" vertical="center" wrapText="1"/>
      <protection locked="0"/>
    </xf>
    <xf numFmtId="9" fontId="2" fillId="0" borderId="5" xfId="23" applyFont="1" applyFill="1" applyBorder="1" applyAlignment="1" applyProtection="1">
      <alignment horizontal="center" vertical="center" wrapText="1"/>
      <protection locked="0"/>
    </xf>
    <xf numFmtId="171" fontId="2" fillId="0" borderId="64" xfId="23" applyNumberFormat="1" applyFont="1" applyFill="1" applyBorder="1" applyAlignment="1" applyProtection="1">
      <alignment horizontal="center" vertical="center" wrapText="1"/>
      <protection locked="0"/>
    </xf>
    <xf numFmtId="171" fontId="2" fillId="0" borderId="50" xfId="23" applyNumberFormat="1" applyFont="1" applyFill="1" applyBorder="1" applyAlignment="1" applyProtection="1">
      <alignment horizontal="center" vertical="center" wrapText="1"/>
      <protection locked="0"/>
    </xf>
    <xf numFmtId="171" fontId="2" fillId="0" borderId="18" xfId="23" applyNumberFormat="1" applyFont="1" applyFill="1" applyBorder="1" applyAlignment="1" applyProtection="1">
      <alignment horizontal="center" vertical="center" wrapText="1"/>
      <protection locked="0"/>
    </xf>
    <xf numFmtId="171" fontId="2" fillId="0" borderId="20" xfId="23" applyNumberFormat="1" applyFont="1" applyFill="1" applyBorder="1" applyAlignment="1" applyProtection="1">
      <alignment horizontal="center" vertical="center" wrapText="1"/>
      <protection locked="0"/>
    </xf>
    <xf numFmtId="171" fontId="2" fillId="0" borderId="57" xfId="23" applyNumberFormat="1" applyFont="1" applyFill="1" applyBorder="1" applyAlignment="1" applyProtection="1">
      <alignment horizontal="center" vertical="center" wrapText="1"/>
      <protection locked="0"/>
    </xf>
    <xf numFmtId="9" fontId="2" fillId="0" borderId="46" xfId="23" applyNumberFormat="1" applyFont="1" applyFill="1" applyBorder="1" applyAlignment="1" applyProtection="1">
      <alignment horizontal="center" vertical="center" wrapText="1"/>
      <protection locked="0"/>
    </xf>
    <xf numFmtId="9" fontId="2" fillId="0" borderId="45" xfId="23" applyNumberFormat="1" applyFont="1" applyFill="1" applyBorder="1" applyAlignment="1" applyProtection="1">
      <alignment horizontal="center" vertical="center" wrapText="1"/>
      <protection locked="0"/>
    </xf>
    <xf numFmtId="0" fontId="30" fillId="0" borderId="65" xfId="16" applyFont="1" applyFill="1" applyBorder="1" applyAlignment="1">
      <alignment horizontal="justify" vertical="top" wrapText="1"/>
    </xf>
    <xf numFmtId="0" fontId="30" fillId="0" borderId="20" xfId="16" applyFont="1" applyFill="1" applyBorder="1" applyAlignment="1">
      <alignment horizontal="justify" vertical="top" wrapText="1"/>
    </xf>
    <xf numFmtId="49" fontId="24" fillId="0" borderId="18" xfId="16" applyNumberFormat="1" applyFont="1" applyFill="1" applyBorder="1" applyAlignment="1">
      <alignment horizontal="justify" vertical="top" wrapText="1"/>
    </xf>
    <xf numFmtId="49" fontId="24" fillId="0" borderId="20" xfId="16" applyNumberFormat="1" applyFont="1" applyFill="1" applyBorder="1" applyAlignment="1">
      <alignment horizontal="justify" vertical="top" wrapText="1"/>
    </xf>
    <xf numFmtId="0" fontId="24" fillId="0" borderId="18" xfId="16" applyFont="1" applyFill="1" applyBorder="1" applyAlignment="1">
      <alignment horizontal="justify" vertical="top" wrapText="1"/>
    </xf>
    <xf numFmtId="0" fontId="24" fillId="0" borderId="20" xfId="16" applyFont="1" applyFill="1" applyBorder="1" applyAlignment="1">
      <alignment horizontal="justify" vertical="top" wrapText="1"/>
    </xf>
    <xf numFmtId="0" fontId="24" fillId="0" borderId="66" xfId="16" applyFont="1" applyFill="1" applyBorder="1" applyAlignment="1">
      <alignment horizontal="justify" vertical="top" wrapText="1"/>
    </xf>
    <xf numFmtId="0" fontId="24" fillId="0" borderId="49" xfId="16" applyFont="1" applyFill="1" applyBorder="1" applyAlignment="1">
      <alignment horizontal="justify" vertical="top" wrapText="1"/>
    </xf>
    <xf numFmtId="0" fontId="24" fillId="0" borderId="21" xfId="16" applyFont="1" applyFill="1" applyBorder="1" applyAlignment="1">
      <alignment horizontal="justify" vertical="top"/>
    </xf>
    <xf numFmtId="0" fontId="24" fillId="0" borderId="11" xfId="0" applyFont="1" applyFill="1" applyBorder="1" applyAlignment="1">
      <alignment horizontal="left" vertical="top" wrapText="1"/>
    </xf>
    <xf numFmtId="0" fontId="24" fillId="0" borderId="11" xfId="0" applyFont="1" applyFill="1" applyBorder="1" applyAlignment="1">
      <alignment horizontal="left" vertical="top"/>
    </xf>
    <xf numFmtId="0" fontId="24" fillId="0" borderId="48" xfId="0" applyFont="1" applyFill="1" applyBorder="1" applyAlignment="1">
      <alignment horizontal="left" vertical="top" wrapText="1"/>
    </xf>
    <xf numFmtId="0" fontId="24" fillId="0" borderId="49" xfId="0" applyFont="1" applyFill="1" applyBorder="1" applyAlignment="1">
      <alignment horizontal="left" vertical="top"/>
    </xf>
    <xf numFmtId="0" fontId="24" fillId="0" borderId="48" xfId="0" applyFont="1" applyFill="1" applyBorder="1" applyAlignment="1">
      <alignment vertical="top" wrapText="1"/>
    </xf>
    <xf numFmtId="0" fontId="24" fillId="0" borderId="49" xfId="0" applyFont="1" applyFill="1" applyBorder="1" applyAlignment="1">
      <alignment vertical="top"/>
    </xf>
    <xf numFmtId="0" fontId="11" fillId="2" borderId="0" xfId="16" applyFont="1" applyFill="1" applyAlignment="1">
      <alignment horizontal="right" vertical="center"/>
    </xf>
    <xf numFmtId="10" fontId="2" fillId="0" borderId="1"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22" xfId="0" applyNumberFormat="1" applyFont="1" applyFill="1" applyBorder="1" applyAlignment="1" applyProtection="1">
      <alignment horizontal="center" vertical="center" wrapText="1"/>
      <protection locked="0"/>
    </xf>
    <xf numFmtId="10" fontId="2" fillId="0" borderId="45" xfId="0" applyNumberFormat="1" applyFont="1" applyFill="1" applyBorder="1" applyAlignment="1" applyProtection="1">
      <alignment horizontal="center" vertical="center" wrapText="1"/>
      <protection locked="0"/>
    </xf>
    <xf numFmtId="10" fontId="2" fillId="0" borderId="50" xfId="0" applyNumberFormat="1" applyFont="1" applyFill="1" applyBorder="1" applyAlignment="1" applyProtection="1">
      <alignment horizontal="center" vertical="center" wrapText="1"/>
      <protection locked="0"/>
    </xf>
    <xf numFmtId="170" fontId="7" fillId="0" borderId="4"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xf>
    <xf numFmtId="3" fontId="35" fillId="0" borderId="3"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xf>
    <xf numFmtId="3" fontId="35" fillId="0" borderId="5" xfId="0" applyNumberFormat="1" applyFont="1" applyFill="1" applyBorder="1" applyAlignment="1">
      <alignment horizontal="center" vertical="center"/>
    </xf>
    <xf numFmtId="3" fontId="35" fillId="0" borderId="22" xfId="0" applyNumberFormat="1" applyFont="1" applyFill="1" applyBorder="1" applyAlignment="1">
      <alignment horizontal="center" vertical="center"/>
    </xf>
  </cellXfs>
  <cellStyles count="34">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xfId="9" builtinId="4"/>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2 3 2" xfId="27" xr:uid="{00000000-0005-0000-0000-00000D000000}"/>
    <cellStyle name="Moneda 2 3 2 2" xfId="31" xr:uid="{00000000-0005-0000-0000-00000E000000}"/>
    <cellStyle name="Moneda 2 3 3" xfId="29" xr:uid="{00000000-0005-0000-0000-00000F000000}"/>
    <cellStyle name="Moneda 2 3 3 2" xfId="33" xr:uid="{00000000-0005-0000-0000-000010000000}"/>
    <cellStyle name="Moneda 2 3 4" xfId="30" xr:uid="{00000000-0005-0000-0000-000011000000}"/>
    <cellStyle name="Moneda 3" xfId="14" xr:uid="{00000000-0005-0000-0000-000012000000}"/>
    <cellStyle name="Moneda 3 2" xfId="28" xr:uid="{00000000-0005-0000-0000-000013000000}"/>
    <cellStyle name="Moneda 3 2 2" xfId="32" xr:uid="{00000000-0005-0000-0000-000014000000}"/>
    <cellStyle name="Moneda 4" xfId="15" xr:uid="{00000000-0005-0000-0000-000015000000}"/>
    <cellStyle name="Normal" xfId="0" builtinId="0"/>
    <cellStyle name="Normal 2" xfId="16" xr:uid="{00000000-0005-0000-0000-000017000000}"/>
    <cellStyle name="Normal 2 10" xfId="17" xr:uid="{00000000-0005-0000-0000-000018000000}"/>
    <cellStyle name="Normal 3" xfId="18" xr:uid="{00000000-0005-0000-0000-000019000000}"/>
    <cellStyle name="Normal 3 2" xfId="19" xr:uid="{00000000-0005-0000-0000-00001A000000}"/>
    <cellStyle name="Normal 4 2" xfId="20" xr:uid="{00000000-0005-0000-0000-00001B000000}"/>
    <cellStyle name="Porcentaje" xfId="21" builtinId="5"/>
    <cellStyle name="Porcentaje 2" xfId="24" xr:uid="{00000000-0005-0000-0000-00001D000000}"/>
    <cellStyle name="Porcentaje 3" xfId="25" xr:uid="{00000000-0005-0000-0000-00001E000000}"/>
    <cellStyle name="Porcentaje 4" xfId="26" xr:uid="{00000000-0005-0000-0000-00001F000000}"/>
    <cellStyle name="Porcentual 2" xfId="22" xr:uid="{00000000-0005-0000-0000-000020000000}"/>
    <cellStyle name="Porcentual 2 2" xfId="23" xr:uid="{00000000-0005-0000-0000-000021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79375</xdr:colOff>
      <xdr:row>1</xdr:row>
      <xdr:rowOff>111125</xdr:rowOff>
    </xdr:from>
    <xdr:to>
      <xdr:col>5</xdr:col>
      <xdr:colOff>317500</xdr:colOff>
      <xdr:row>4</xdr:row>
      <xdr:rowOff>95250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375" y="381000"/>
          <a:ext cx="2841625" cy="119062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306737</xdr:colOff>
      <xdr:row>0</xdr:row>
      <xdr:rowOff>357867</xdr:rowOff>
    </xdr:from>
    <xdr:to>
      <xdr:col>3</xdr:col>
      <xdr:colOff>661907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6737" y="357867"/>
          <a:ext cx="2437755" cy="977938"/>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361950</xdr:colOff>
      <xdr:row>0</xdr:row>
      <xdr:rowOff>257970</xdr:rowOff>
    </xdr:from>
    <xdr:to>
      <xdr:col>1</xdr:col>
      <xdr:colOff>762000</xdr:colOff>
      <xdr:row>2</xdr:row>
      <xdr:rowOff>257176</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 y="257970"/>
          <a:ext cx="1332706" cy="792956"/>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638735</xdr:colOff>
      <xdr:row>0</xdr:row>
      <xdr:rowOff>36420</xdr:rowOff>
    </xdr:from>
    <xdr:to>
      <xdr:col>1</xdr:col>
      <xdr:colOff>2286000</xdr:colOff>
      <xdr:row>3</xdr:row>
      <xdr:rowOff>235325</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135" y="36420"/>
          <a:ext cx="1647265" cy="9482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5"/>
  <sheetViews>
    <sheetView topLeftCell="A10" zoomScale="57" zoomScaleNormal="57" workbookViewId="0">
      <selection activeCell="A14" sqref="A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10" style="1" customWidth="1"/>
    <col min="6" max="6" width="7.7109375" style="1" customWidth="1"/>
    <col min="7" max="7" width="22" style="1" customWidth="1"/>
    <col min="8" max="8" width="15.28515625" style="1" customWidth="1"/>
    <col min="9" max="9" width="11.7109375" style="1" customWidth="1"/>
    <col min="10" max="10" width="9" style="22" customWidth="1"/>
    <col min="11" max="11" width="11.85546875" style="32" customWidth="1"/>
    <col min="12" max="12" width="10.85546875" style="31" hidden="1" customWidth="1"/>
    <col min="13" max="13" width="11.7109375" style="22" hidden="1" customWidth="1"/>
    <col min="14" max="14" width="8.140625" style="32" customWidth="1"/>
    <col min="15" max="15" width="15.28515625" style="32" hidden="1" customWidth="1"/>
    <col min="16" max="18" width="15.28515625" style="31" hidden="1" customWidth="1"/>
    <col min="19" max="19" width="12.7109375" style="31" hidden="1" customWidth="1"/>
    <col min="20" max="20" width="10.5703125" style="32" customWidth="1"/>
    <col min="21" max="21" width="12.7109375" style="32" customWidth="1"/>
    <col min="22" max="22" width="14.28515625" style="31" customWidth="1"/>
    <col min="23" max="23" width="11.7109375" style="31" customWidth="1"/>
    <col min="24" max="24" width="12.7109375" style="31" customWidth="1"/>
    <col min="25" max="25" width="12.7109375" style="31" hidden="1" customWidth="1"/>
    <col min="26" max="26" width="0.140625" style="32" customWidth="1"/>
    <col min="27" max="27" width="12.7109375" style="32" hidden="1" customWidth="1"/>
    <col min="28" max="31" width="12.7109375" style="31" hidden="1" customWidth="1"/>
    <col min="32" max="38" width="12.7109375" style="32" hidden="1" customWidth="1"/>
    <col min="39" max="40" width="10" style="1" customWidth="1"/>
    <col min="41" max="42" width="10.85546875" style="1" customWidth="1"/>
    <col min="43" max="43" width="11.28515625" style="1" customWidth="1"/>
    <col min="44" max="44" width="14.140625" style="1" customWidth="1"/>
    <col min="45" max="45" width="77.140625" style="1" customWidth="1"/>
    <col min="46" max="46" width="14.7109375" style="1" bestFit="1" customWidth="1"/>
    <col min="47" max="47" width="19.85546875" style="1" bestFit="1" customWidth="1"/>
    <col min="48" max="48" width="53.85546875" style="1" customWidth="1"/>
    <col min="49" max="49" width="18.7109375" style="1" customWidth="1"/>
    <col min="50"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row>
    <row r="2" spans="1:49" ht="38.25" customHeight="1" x14ac:dyDescent="0.25">
      <c r="A2" s="449"/>
      <c r="B2" s="445"/>
      <c r="C2" s="445"/>
      <c r="D2" s="445"/>
      <c r="E2" s="445"/>
      <c r="F2" s="446"/>
      <c r="G2" s="446"/>
      <c r="H2" s="224" t="s">
        <v>0</v>
      </c>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row>
    <row r="3" spans="1:49" ht="28.5" customHeight="1" x14ac:dyDescent="0.25">
      <c r="A3" s="450"/>
      <c r="B3" s="447"/>
      <c r="C3" s="447"/>
      <c r="D3" s="447"/>
      <c r="E3" s="447"/>
      <c r="F3" s="448"/>
      <c r="G3" s="448"/>
      <c r="H3" s="221" t="s">
        <v>104</v>
      </c>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row>
    <row r="4" spans="1:49" ht="27.75" customHeight="1" x14ac:dyDescent="0.25">
      <c r="A4" s="450"/>
      <c r="B4" s="447"/>
      <c r="C4" s="447"/>
      <c r="D4" s="447"/>
      <c r="E4" s="447"/>
      <c r="F4" s="448"/>
      <c r="G4" s="448"/>
      <c r="H4" s="221" t="s">
        <v>131</v>
      </c>
      <c r="I4" s="221"/>
      <c r="J4" s="221"/>
      <c r="K4" s="221"/>
      <c r="L4" s="221"/>
      <c r="M4" s="221"/>
      <c r="N4" s="221"/>
      <c r="O4" s="221"/>
      <c r="P4" s="221"/>
      <c r="Q4" s="221"/>
      <c r="R4" s="226"/>
      <c r="S4" s="220" t="s">
        <v>132</v>
      </c>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row>
    <row r="5" spans="1:49" ht="26.25" customHeight="1" thickBot="1" x14ac:dyDescent="0.3">
      <c r="A5" s="451"/>
      <c r="B5" s="452"/>
      <c r="C5" s="452"/>
      <c r="D5" s="452"/>
      <c r="E5" s="452"/>
      <c r="F5" s="453"/>
      <c r="G5" s="448"/>
      <c r="H5" s="221" t="s">
        <v>3</v>
      </c>
      <c r="I5" s="221"/>
      <c r="J5" s="221"/>
      <c r="K5" s="221"/>
      <c r="L5" s="221"/>
      <c r="M5" s="221"/>
      <c r="N5" s="221"/>
      <c r="O5" s="221"/>
      <c r="P5" s="221"/>
      <c r="Q5" s="221"/>
      <c r="R5" s="226"/>
      <c r="S5" s="220" t="s">
        <v>133</v>
      </c>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row>
    <row r="6" spans="1:49" ht="15" customHeight="1" thickBot="1" x14ac:dyDescent="0.3">
      <c r="A6" s="450"/>
      <c r="B6" s="447"/>
      <c r="C6" s="447"/>
      <c r="D6" s="447"/>
      <c r="E6" s="447"/>
      <c r="F6" s="447"/>
      <c r="G6" s="448"/>
      <c r="H6" s="39"/>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39"/>
      <c r="AN6" s="39"/>
      <c r="AO6" s="39"/>
      <c r="AP6" s="39"/>
      <c r="AQ6" s="39"/>
      <c r="AR6" s="39"/>
    </row>
    <row r="7" spans="1:49" ht="30" customHeight="1" thickBot="1" x14ac:dyDescent="0.3">
      <c r="A7" s="454" t="s">
        <v>4</v>
      </c>
      <c r="B7" s="455"/>
      <c r="C7" s="455"/>
      <c r="D7" s="455"/>
      <c r="E7" s="455"/>
      <c r="F7" s="455"/>
      <c r="G7" s="455"/>
      <c r="H7" s="455"/>
      <c r="I7" s="455"/>
      <c r="J7" s="455"/>
      <c r="K7" s="455"/>
      <c r="L7" s="455"/>
      <c r="M7" s="455"/>
      <c r="N7" s="455"/>
      <c r="O7" s="455"/>
      <c r="P7" s="455"/>
      <c r="Q7" s="455"/>
      <c r="R7" s="456"/>
      <c r="S7" s="457" t="s">
        <v>193</v>
      </c>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row>
    <row r="8" spans="1:49" ht="30" customHeight="1" thickBot="1" x14ac:dyDescent="0.3">
      <c r="A8" s="454" t="s">
        <v>2</v>
      </c>
      <c r="B8" s="455"/>
      <c r="C8" s="455"/>
      <c r="D8" s="455"/>
      <c r="E8" s="455"/>
      <c r="F8" s="455"/>
      <c r="G8" s="455"/>
      <c r="H8" s="455"/>
      <c r="I8" s="455"/>
      <c r="J8" s="455"/>
      <c r="K8" s="455"/>
      <c r="L8" s="455"/>
      <c r="M8" s="455"/>
      <c r="N8" s="455"/>
      <c r="O8" s="455"/>
      <c r="P8" s="455"/>
      <c r="Q8" s="455"/>
      <c r="R8" s="456"/>
      <c r="S8" s="459" t="s">
        <v>134</v>
      </c>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row>
    <row r="9" spans="1:49" ht="36" customHeight="1" thickBot="1" x14ac:dyDescent="0.3">
      <c r="A9" s="223"/>
      <c r="B9" s="223"/>
      <c r="C9" s="223"/>
      <c r="D9" s="223"/>
      <c r="E9" s="223"/>
      <c r="F9" s="223"/>
      <c r="G9" s="223"/>
      <c r="H9" s="223"/>
      <c r="I9" s="223"/>
      <c r="J9" s="223"/>
      <c r="K9" s="223"/>
      <c r="L9" s="223"/>
      <c r="M9" s="223"/>
      <c r="N9" s="223"/>
      <c r="O9" s="223"/>
      <c r="P9" s="223"/>
      <c r="Q9" s="223"/>
      <c r="R9" s="38"/>
      <c r="S9" s="38"/>
      <c r="T9" s="38"/>
      <c r="U9" s="38"/>
      <c r="V9" s="38"/>
      <c r="W9" s="38"/>
      <c r="X9" s="38"/>
      <c r="Y9" s="38"/>
      <c r="Z9" s="38"/>
      <c r="AA9" s="38"/>
      <c r="AB9" s="38"/>
      <c r="AC9" s="38"/>
      <c r="AD9" s="38"/>
      <c r="AE9" s="38"/>
      <c r="AF9" s="38"/>
      <c r="AG9" s="38"/>
      <c r="AH9" s="38"/>
      <c r="AI9" s="38"/>
      <c r="AJ9" s="38"/>
      <c r="AK9" s="38"/>
      <c r="AL9" s="38"/>
      <c r="AM9" s="39"/>
      <c r="AN9" s="39"/>
      <c r="AO9" s="39"/>
      <c r="AP9" s="39"/>
      <c r="AQ9" s="39"/>
      <c r="AR9" s="39"/>
    </row>
    <row r="10" spans="1:49" s="2" customFormat="1" ht="31.15" customHeight="1" x14ac:dyDescent="0.25">
      <c r="A10" s="230" t="s">
        <v>119</v>
      </c>
      <c r="B10" s="230"/>
      <c r="C10" s="230"/>
      <c r="D10" s="235" t="s">
        <v>86</v>
      </c>
      <c r="E10" s="235"/>
      <c r="F10" s="235" t="s">
        <v>88</v>
      </c>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t="s">
        <v>96</v>
      </c>
      <c r="AR10" s="235" t="s">
        <v>97</v>
      </c>
      <c r="AS10" s="214" t="s">
        <v>212</v>
      </c>
      <c r="AT10" s="214" t="s">
        <v>98</v>
      </c>
      <c r="AU10" s="214" t="s">
        <v>99</v>
      </c>
      <c r="AV10" s="214" t="s">
        <v>100</v>
      </c>
      <c r="AW10" s="217" t="s">
        <v>101</v>
      </c>
    </row>
    <row r="11" spans="1:49" s="3" customFormat="1" ht="24.6" customHeight="1" x14ac:dyDescent="0.2">
      <c r="A11" s="228" t="s">
        <v>118</v>
      </c>
      <c r="B11" s="228" t="s">
        <v>85</v>
      </c>
      <c r="C11" s="230" t="s">
        <v>120</v>
      </c>
      <c r="D11" s="230" t="s">
        <v>70</v>
      </c>
      <c r="E11" s="230" t="s">
        <v>87</v>
      </c>
      <c r="F11" s="230" t="s">
        <v>89</v>
      </c>
      <c r="G11" s="230" t="s">
        <v>90</v>
      </c>
      <c r="H11" s="230" t="s">
        <v>91</v>
      </c>
      <c r="I11" s="230" t="s">
        <v>92</v>
      </c>
      <c r="J11" s="230" t="s">
        <v>93</v>
      </c>
      <c r="K11" s="80"/>
      <c r="L11" s="232" t="s">
        <v>94</v>
      </c>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4"/>
      <c r="AM11" s="239" t="s">
        <v>95</v>
      </c>
      <c r="AN11" s="239"/>
      <c r="AO11" s="239"/>
      <c r="AP11" s="239"/>
      <c r="AQ11" s="230"/>
      <c r="AR11" s="230"/>
      <c r="AS11" s="215"/>
      <c r="AT11" s="215"/>
      <c r="AU11" s="215"/>
      <c r="AV11" s="215"/>
      <c r="AW11" s="218"/>
    </row>
    <row r="12" spans="1:49" s="3" customFormat="1" ht="31.15" customHeight="1" x14ac:dyDescent="0.2">
      <c r="A12" s="228"/>
      <c r="B12" s="228"/>
      <c r="C12" s="230"/>
      <c r="D12" s="230"/>
      <c r="E12" s="230"/>
      <c r="F12" s="230"/>
      <c r="G12" s="230"/>
      <c r="H12" s="230"/>
      <c r="I12" s="230"/>
      <c r="J12" s="230"/>
      <c r="K12" s="236" t="s">
        <v>121</v>
      </c>
      <c r="L12" s="238">
        <v>2016</v>
      </c>
      <c r="M12" s="238"/>
      <c r="N12" s="238"/>
      <c r="O12" s="232">
        <v>2017</v>
      </c>
      <c r="P12" s="233"/>
      <c r="Q12" s="233"/>
      <c r="R12" s="233"/>
      <c r="S12" s="233"/>
      <c r="T12" s="234"/>
      <c r="U12" s="232">
        <v>2018</v>
      </c>
      <c r="V12" s="233"/>
      <c r="W12" s="233"/>
      <c r="X12" s="233"/>
      <c r="Y12" s="233"/>
      <c r="Z12" s="234"/>
      <c r="AA12" s="232">
        <v>2019</v>
      </c>
      <c r="AB12" s="233"/>
      <c r="AC12" s="233"/>
      <c r="AD12" s="233"/>
      <c r="AE12" s="233"/>
      <c r="AF12" s="234"/>
      <c r="AG12" s="232">
        <v>2020</v>
      </c>
      <c r="AH12" s="233"/>
      <c r="AI12" s="233"/>
      <c r="AJ12" s="233"/>
      <c r="AK12" s="233"/>
      <c r="AL12" s="234"/>
      <c r="AM12" s="230" t="s">
        <v>5</v>
      </c>
      <c r="AN12" s="230" t="s">
        <v>6</v>
      </c>
      <c r="AO12" s="230" t="s">
        <v>7</v>
      </c>
      <c r="AP12" s="230" t="s">
        <v>8</v>
      </c>
      <c r="AQ12" s="230"/>
      <c r="AR12" s="230"/>
      <c r="AS12" s="215"/>
      <c r="AT12" s="215"/>
      <c r="AU12" s="215"/>
      <c r="AV12" s="215"/>
      <c r="AW12" s="218"/>
    </row>
    <row r="13" spans="1:49" s="3" customFormat="1" ht="65.45" customHeight="1" thickBot="1" x14ac:dyDescent="0.25">
      <c r="A13" s="229"/>
      <c r="B13" s="229"/>
      <c r="C13" s="231"/>
      <c r="D13" s="231"/>
      <c r="E13" s="231"/>
      <c r="F13" s="231"/>
      <c r="G13" s="231"/>
      <c r="H13" s="231"/>
      <c r="I13" s="231"/>
      <c r="J13" s="231"/>
      <c r="K13" s="237"/>
      <c r="L13" s="81" t="s">
        <v>125</v>
      </c>
      <c r="M13" s="81" t="s">
        <v>129</v>
      </c>
      <c r="N13" s="48" t="s">
        <v>33</v>
      </c>
      <c r="O13" s="81" t="s">
        <v>124</v>
      </c>
      <c r="P13" s="81" t="s">
        <v>127</v>
      </c>
      <c r="Q13" s="81" t="s">
        <v>128</v>
      </c>
      <c r="R13" s="81" t="s">
        <v>125</v>
      </c>
      <c r="S13" s="81" t="s">
        <v>129</v>
      </c>
      <c r="T13" s="48" t="s">
        <v>33</v>
      </c>
      <c r="U13" s="81" t="s">
        <v>124</v>
      </c>
      <c r="V13" s="81" t="s">
        <v>127</v>
      </c>
      <c r="W13" s="81" t="s">
        <v>128</v>
      </c>
      <c r="X13" s="81" t="s">
        <v>125</v>
      </c>
      <c r="Y13" s="81" t="s">
        <v>129</v>
      </c>
      <c r="Z13" s="48" t="s">
        <v>33</v>
      </c>
      <c r="AA13" s="81" t="s">
        <v>124</v>
      </c>
      <c r="AB13" s="81" t="s">
        <v>127</v>
      </c>
      <c r="AC13" s="81" t="s">
        <v>128</v>
      </c>
      <c r="AD13" s="81" t="s">
        <v>125</v>
      </c>
      <c r="AE13" s="81" t="s">
        <v>129</v>
      </c>
      <c r="AF13" s="48" t="s">
        <v>33</v>
      </c>
      <c r="AG13" s="81" t="s">
        <v>124</v>
      </c>
      <c r="AH13" s="81" t="s">
        <v>127</v>
      </c>
      <c r="AI13" s="81" t="s">
        <v>128</v>
      </c>
      <c r="AJ13" s="81" t="s">
        <v>125</v>
      </c>
      <c r="AK13" s="81" t="s">
        <v>129</v>
      </c>
      <c r="AL13" s="49" t="s">
        <v>33</v>
      </c>
      <c r="AM13" s="231"/>
      <c r="AN13" s="231"/>
      <c r="AO13" s="231"/>
      <c r="AP13" s="231"/>
      <c r="AQ13" s="236"/>
      <c r="AR13" s="236"/>
      <c r="AS13" s="216"/>
      <c r="AT13" s="216"/>
      <c r="AU13" s="216"/>
      <c r="AV13" s="216"/>
      <c r="AW13" s="219"/>
    </row>
    <row r="14" spans="1:49" s="3" customFormat="1" ht="402" customHeight="1" x14ac:dyDescent="0.2">
      <c r="A14" s="50">
        <v>40</v>
      </c>
      <c r="B14" s="50">
        <v>1029</v>
      </c>
      <c r="C14" s="51" t="s">
        <v>139</v>
      </c>
      <c r="D14" s="467">
        <v>433</v>
      </c>
      <c r="E14" s="468" t="s">
        <v>135</v>
      </c>
      <c r="F14" s="469">
        <v>367</v>
      </c>
      <c r="G14" s="470" t="s">
        <v>136</v>
      </c>
      <c r="H14" s="471" t="s">
        <v>137</v>
      </c>
      <c r="I14" s="27" t="s">
        <v>138</v>
      </c>
      <c r="J14" s="145">
        <v>14</v>
      </c>
      <c r="K14" s="145">
        <f>+N14+R14+U14+AA14+AG14</f>
        <v>14</v>
      </c>
      <c r="L14" s="83">
        <v>1</v>
      </c>
      <c r="M14" s="83">
        <v>1</v>
      </c>
      <c r="N14" s="145">
        <v>1</v>
      </c>
      <c r="O14" s="145">
        <v>3</v>
      </c>
      <c r="P14" s="145">
        <v>3</v>
      </c>
      <c r="Q14" s="145">
        <v>3</v>
      </c>
      <c r="R14" s="145">
        <v>3</v>
      </c>
      <c r="S14" s="158">
        <v>3</v>
      </c>
      <c r="T14" s="145">
        <v>3</v>
      </c>
      <c r="U14" s="145">
        <v>4</v>
      </c>
      <c r="V14" s="145">
        <v>4</v>
      </c>
      <c r="W14" s="205">
        <v>4</v>
      </c>
      <c r="X14" s="460">
        <v>4</v>
      </c>
      <c r="Y14" s="145"/>
      <c r="Z14" s="145"/>
      <c r="AA14" s="145">
        <v>4</v>
      </c>
      <c r="AB14" s="145"/>
      <c r="AC14" s="145"/>
      <c r="AD14" s="159"/>
      <c r="AE14" s="160"/>
      <c r="AF14" s="160"/>
      <c r="AG14" s="145">
        <v>2</v>
      </c>
      <c r="AH14" s="461"/>
      <c r="AI14" s="462"/>
      <c r="AJ14" s="462"/>
      <c r="AK14" s="463"/>
      <c r="AL14" s="463"/>
      <c r="AM14" s="145">
        <v>1</v>
      </c>
      <c r="AN14" s="145">
        <v>2</v>
      </c>
      <c r="AO14" s="145">
        <v>3</v>
      </c>
      <c r="AP14" s="145"/>
      <c r="AQ14" s="466">
        <f>+AO14/X14</f>
        <v>0.75</v>
      </c>
      <c r="AR14" s="466">
        <f>+(T14+N14+AO14)/K14</f>
        <v>0.5</v>
      </c>
      <c r="AS14" s="465" t="s">
        <v>230</v>
      </c>
      <c r="AT14" s="210" t="s">
        <v>159</v>
      </c>
      <c r="AU14" s="210" t="s">
        <v>159</v>
      </c>
      <c r="AV14" s="211" t="s">
        <v>231</v>
      </c>
      <c r="AW14" s="198" t="s">
        <v>187</v>
      </c>
    </row>
    <row r="15" spans="1:49" ht="90.75" customHeight="1" thickBot="1" x14ac:dyDescent="0.3">
      <c r="B15" s="36"/>
      <c r="C15" s="464" t="s">
        <v>130</v>
      </c>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row>
  </sheetData>
  <mergeCells count="44">
    <mergeCell ref="C15:AW15"/>
    <mergeCell ref="A11:A13"/>
    <mergeCell ref="A10:C10"/>
    <mergeCell ref="D10:E10"/>
    <mergeCell ref="L12:N12"/>
    <mergeCell ref="AM11:AP11"/>
    <mergeCell ref="O12:T12"/>
    <mergeCell ref="U12:Z12"/>
    <mergeCell ref="AA12:AF12"/>
    <mergeCell ref="AG12:AL12"/>
    <mergeCell ref="J11:J13"/>
    <mergeCell ref="G11:G13"/>
    <mergeCell ref="H11:H13"/>
    <mergeCell ref="L11:AL11"/>
    <mergeCell ref="AM12:AM13"/>
    <mergeCell ref="AN12:AN13"/>
    <mergeCell ref="F10:AP10"/>
    <mergeCell ref="I11:I13"/>
    <mergeCell ref="AO12:AO13"/>
    <mergeCell ref="AP12:AP13"/>
    <mergeCell ref="AQ10:AQ13"/>
    <mergeCell ref="AR10:AR13"/>
    <mergeCell ref="K12:K13"/>
    <mergeCell ref="B11:B13"/>
    <mergeCell ref="C11:C13"/>
    <mergeCell ref="D11:D13"/>
    <mergeCell ref="E11:E13"/>
    <mergeCell ref="F11:F13"/>
    <mergeCell ref="H3:AR3"/>
    <mergeCell ref="A9:Q9"/>
    <mergeCell ref="A7:R7"/>
    <mergeCell ref="A8:R8"/>
    <mergeCell ref="H2:AR2"/>
    <mergeCell ref="H5:R5"/>
    <mergeCell ref="S4:AR4"/>
    <mergeCell ref="S7:AR7"/>
    <mergeCell ref="H4:R4"/>
    <mergeCell ref="S8:AR8"/>
    <mergeCell ref="S5:AR5"/>
    <mergeCell ref="AS10:AS13"/>
    <mergeCell ref="AT10:AT13"/>
    <mergeCell ref="AU10:AU13"/>
    <mergeCell ref="AV10:AV13"/>
    <mergeCell ref="AW10:AW13"/>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3.937007874015748E-2" right="3.937007874015748E-2" top="0.15748031496062992" bottom="0.15748031496062992" header="0.31496062992125984" footer="0.31496062992125984"/>
  <pageSetup scale="4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50"/>
  <sheetViews>
    <sheetView zoomScale="55" zoomScaleNormal="55" workbookViewId="0">
      <selection sqref="A1:E4"/>
    </sheetView>
  </sheetViews>
  <sheetFormatPr baseColWidth="10" defaultColWidth="11.42578125" defaultRowHeight="15.75" x14ac:dyDescent="0.25"/>
  <cols>
    <col min="1" max="1" width="11.42578125" style="1" customWidth="1"/>
    <col min="2" max="2" width="4.7109375" style="1" customWidth="1"/>
    <col min="3" max="3" width="15.140625" style="1" customWidth="1"/>
    <col min="4" max="4" width="17.85546875" style="7" customWidth="1"/>
    <col min="5" max="5" width="16.140625" style="7" hidden="1" customWidth="1"/>
    <col min="6" max="6" width="14.140625" style="7" hidden="1" customWidth="1"/>
    <col min="7" max="7" width="13.85546875" style="28" customWidth="1"/>
    <col min="8" max="8" width="19" style="8" customWidth="1"/>
    <col min="9" max="11" width="17.140625" style="8" hidden="1" customWidth="1"/>
    <col min="12" max="12" width="19.140625" style="8" bestFit="1" customWidth="1"/>
    <col min="13" max="13" width="18.28515625" style="8" hidden="1" customWidth="1"/>
    <col min="14" max="14" width="16.42578125" style="8" hidden="1" customWidth="1"/>
    <col min="15" max="15" width="15.85546875" style="8" hidden="1" customWidth="1"/>
    <col min="16" max="17" width="16.7109375" style="8" hidden="1" customWidth="1"/>
    <col min="18" max="18" width="21.7109375" style="8" customWidth="1"/>
    <col min="19" max="19" width="19.42578125" style="8" hidden="1" customWidth="1"/>
    <col min="20" max="20" width="17.7109375" style="8" hidden="1" customWidth="1"/>
    <col min="21" max="21" width="18.28515625" style="8" hidden="1" customWidth="1"/>
    <col min="22" max="22" width="18.7109375" style="8" customWidth="1"/>
    <col min="23" max="23" width="13.42578125" style="8" hidden="1" customWidth="1"/>
    <col min="24" max="24" width="18.28515625" style="8" hidden="1" customWidth="1"/>
    <col min="25" max="25" width="19.28515625" style="8" hidden="1" customWidth="1"/>
    <col min="26" max="26" width="13.42578125" style="8" hidden="1" customWidth="1"/>
    <col min="27" max="29" width="16.28515625" style="8" hidden="1" customWidth="1"/>
    <col min="30" max="30" width="18.28515625" style="8" hidden="1" customWidth="1"/>
    <col min="31" max="31" width="20" style="8" hidden="1" customWidth="1"/>
    <col min="32" max="35" width="16.28515625" style="8" hidden="1" customWidth="1"/>
    <col min="36" max="36" width="18.28515625" style="8" hidden="1" customWidth="1"/>
    <col min="37" max="37" width="18.7109375" style="1" customWidth="1"/>
    <col min="38" max="38" width="19.28515625" style="1" customWidth="1"/>
    <col min="39" max="39" width="22.140625" style="22" customWidth="1"/>
    <col min="40" max="40" width="15.42578125" style="22" hidden="1" customWidth="1"/>
    <col min="41" max="41" width="11.28515625" style="1" customWidth="1"/>
    <col min="42" max="42" width="9.7109375" style="1" customWidth="1"/>
    <col min="43" max="43" width="105" style="1" hidden="1" customWidth="1"/>
    <col min="44" max="45" width="20" style="1" hidden="1" customWidth="1"/>
    <col min="46" max="46" width="58.42578125" style="1" hidden="1" customWidth="1"/>
    <col min="47" max="47" width="28.5703125" style="1" hidden="1" customWidth="1"/>
    <col min="48" max="48" width="111.28515625" style="1" hidden="1" customWidth="1"/>
    <col min="49" max="50" width="26.42578125" style="1" hidden="1" customWidth="1"/>
    <col min="51" max="51" width="55.7109375" style="1" hidden="1" customWidth="1"/>
    <col min="52" max="52" width="37.5703125" style="1" hidden="1" customWidth="1"/>
    <col min="53" max="53" width="74.7109375" style="1" customWidth="1"/>
    <col min="54" max="55" width="26.42578125" style="1" customWidth="1"/>
    <col min="56" max="56" width="52.5703125" style="1" customWidth="1"/>
    <col min="57" max="57" width="44.7109375" style="1" customWidth="1"/>
    <col min="58" max="16384" width="11.42578125" style="1"/>
  </cols>
  <sheetData>
    <row r="1" spans="1:57" ht="38.25" customHeight="1" x14ac:dyDescent="0.25">
      <c r="A1" s="330"/>
      <c r="B1" s="331"/>
      <c r="C1" s="331"/>
      <c r="D1" s="331"/>
      <c r="E1" s="490"/>
      <c r="F1" s="224" t="s">
        <v>0</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5"/>
    </row>
    <row r="2" spans="1:57" ht="30.75" customHeight="1" thickBot="1" x14ac:dyDescent="0.3">
      <c r="A2" s="332"/>
      <c r="B2" s="333"/>
      <c r="C2" s="333"/>
      <c r="D2" s="333"/>
      <c r="E2" s="491"/>
      <c r="F2" s="493" t="s">
        <v>103</v>
      </c>
      <c r="G2" s="493"/>
      <c r="H2" s="493"/>
      <c r="I2" s="493"/>
      <c r="J2" s="493"/>
      <c r="K2" s="493"/>
      <c r="L2" s="493"/>
      <c r="M2" s="493"/>
      <c r="N2" s="493"/>
      <c r="O2" s="493"/>
      <c r="P2" s="493"/>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2"/>
    </row>
    <row r="3" spans="1:57" ht="27.75" customHeight="1" x14ac:dyDescent="0.25">
      <c r="A3" s="332"/>
      <c r="B3" s="333"/>
      <c r="C3" s="333"/>
      <c r="D3" s="333"/>
      <c r="E3" s="491"/>
      <c r="F3" s="494" t="s">
        <v>1</v>
      </c>
      <c r="G3" s="495"/>
      <c r="H3" s="495"/>
      <c r="I3" s="495"/>
      <c r="J3" s="495"/>
      <c r="K3" s="495"/>
      <c r="L3" s="495"/>
      <c r="M3" s="495"/>
      <c r="N3" s="495"/>
      <c r="O3" s="495"/>
      <c r="P3" s="496"/>
      <c r="Q3" s="221" t="s">
        <v>132</v>
      </c>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2"/>
    </row>
    <row r="4" spans="1:57" ht="26.25" customHeight="1" thickBot="1" x14ac:dyDescent="0.3">
      <c r="A4" s="334"/>
      <c r="B4" s="335"/>
      <c r="C4" s="335"/>
      <c r="D4" s="335"/>
      <c r="E4" s="492"/>
      <c r="F4" s="497" t="s">
        <v>3</v>
      </c>
      <c r="G4" s="339"/>
      <c r="H4" s="339"/>
      <c r="I4" s="339"/>
      <c r="J4" s="339"/>
      <c r="K4" s="339"/>
      <c r="L4" s="339"/>
      <c r="M4" s="339"/>
      <c r="N4" s="339"/>
      <c r="O4" s="339"/>
      <c r="P4" s="498"/>
      <c r="Q4" s="340" t="s">
        <v>133</v>
      </c>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1"/>
    </row>
    <row r="5" spans="1:57" ht="14.25" customHeight="1" thickBot="1" x14ac:dyDescent="0.3">
      <c r="AN5" s="29"/>
    </row>
    <row r="6" spans="1:57" s="37" customFormat="1" ht="74.25" customHeight="1" thickBot="1" x14ac:dyDescent="0.3">
      <c r="A6" s="313" t="s">
        <v>59</v>
      </c>
      <c r="B6" s="235" t="s">
        <v>69</v>
      </c>
      <c r="C6" s="235"/>
      <c r="D6" s="235"/>
      <c r="E6" s="235" t="s">
        <v>73</v>
      </c>
      <c r="F6" s="235" t="s">
        <v>117</v>
      </c>
      <c r="G6" s="235" t="s">
        <v>74</v>
      </c>
      <c r="H6" s="235" t="s">
        <v>122</v>
      </c>
      <c r="I6" s="194"/>
      <c r="J6" s="305" t="s">
        <v>75</v>
      </c>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7"/>
      <c r="AK6" s="342" t="s">
        <v>76</v>
      </c>
      <c r="AL6" s="342"/>
      <c r="AM6" s="342"/>
      <c r="AN6" s="342"/>
      <c r="AO6" s="235" t="s">
        <v>78</v>
      </c>
      <c r="AP6" s="235" t="s">
        <v>79</v>
      </c>
      <c r="AQ6" s="235" t="s">
        <v>80</v>
      </c>
      <c r="AR6" s="235" t="s">
        <v>81</v>
      </c>
      <c r="AS6" s="235" t="s">
        <v>82</v>
      </c>
      <c r="AT6" s="235" t="s">
        <v>83</v>
      </c>
      <c r="AU6" s="266" t="s">
        <v>84</v>
      </c>
      <c r="AV6" s="235" t="s">
        <v>194</v>
      </c>
      <c r="AW6" s="235" t="s">
        <v>81</v>
      </c>
      <c r="AX6" s="235" t="s">
        <v>82</v>
      </c>
      <c r="AY6" s="235" t="s">
        <v>83</v>
      </c>
      <c r="AZ6" s="266" t="s">
        <v>84</v>
      </c>
      <c r="BA6" s="235" t="s">
        <v>211</v>
      </c>
      <c r="BB6" s="235" t="s">
        <v>81</v>
      </c>
      <c r="BC6" s="235" t="s">
        <v>82</v>
      </c>
      <c r="BD6" s="235" t="s">
        <v>83</v>
      </c>
      <c r="BE6" s="266" t="s">
        <v>84</v>
      </c>
    </row>
    <row r="7" spans="1:57" s="37" customFormat="1" ht="23.45" customHeight="1" thickBot="1" x14ac:dyDescent="0.3">
      <c r="A7" s="228"/>
      <c r="B7" s="230"/>
      <c r="C7" s="230"/>
      <c r="D7" s="230"/>
      <c r="E7" s="230"/>
      <c r="F7" s="230"/>
      <c r="G7" s="230"/>
      <c r="H7" s="230"/>
      <c r="I7" s="308">
        <v>2016</v>
      </c>
      <c r="J7" s="309"/>
      <c r="K7" s="309"/>
      <c r="L7" s="309"/>
      <c r="M7" s="308">
        <v>2017</v>
      </c>
      <c r="N7" s="309"/>
      <c r="O7" s="309"/>
      <c r="P7" s="309"/>
      <c r="Q7" s="309"/>
      <c r="R7" s="314"/>
      <c r="S7" s="315">
        <v>2018</v>
      </c>
      <c r="T7" s="309"/>
      <c r="U7" s="309"/>
      <c r="V7" s="309"/>
      <c r="W7" s="309"/>
      <c r="X7" s="314"/>
      <c r="Y7" s="315">
        <v>2019</v>
      </c>
      <c r="Z7" s="309"/>
      <c r="AA7" s="309"/>
      <c r="AB7" s="309"/>
      <c r="AC7" s="309"/>
      <c r="AD7" s="314"/>
      <c r="AE7" s="315">
        <v>2020</v>
      </c>
      <c r="AF7" s="309"/>
      <c r="AG7" s="309"/>
      <c r="AH7" s="309"/>
      <c r="AI7" s="309"/>
      <c r="AJ7" s="314"/>
      <c r="AK7" s="336" t="s">
        <v>77</v>
      </c>
      <c r="AL7" s="337"/>
      <c r="AM7" s="337"/>
      <c r="AN7" s="338"/>
      <c r="AO7" s="343"/>
      <c r="AP7" s="230"/>
      <c r="AQ7" s="230"/>
      <c r="AR7" s="230"/>
      <c r="AS7" s="230"/>
      <c r="AT7" s="230"/>
      <c r="AU7" s="267"/>
      <c r="AV7" s="230"/>
      <c r="AW7" s="230"/>
      <c r="AX7" s="230"/>
      <c r="AY7" s="230"/>
      <c r="AZ7" s="267"/>
      <c r="BA7" s="230"/>
      <c r="BB7" s="230"/>
      <c r="BC7" s="230"/>
      <c r="BD7" s="230"/>
      <c r="BE7" s="267"/>
    </row>
    <row r="8" spans="1:57" s="37" customFormat="1" ht="40.15" customHeight="1" thickBot="1" x14ac:dyDescent="0.3">
      <c r="A8" s="229"/>
      <c r="B8" s="49" t="s">
        <v>70</v>
      </c>
      <c r="C8" s="48" t="s">
        <v>71</v>
      </c>
      <c r="D8" s="48" t="s">
        <v>72</v>
      </c>
      <c r="E8" s="231"/>
      <c r="F8" s="231"/>
      <c r="G8" s="231"/>
      <c r="H8" s="320"/>
      <c r="I8" s="195" t="s">
        <v>123</v>
      </c>
      <c r="J8" s="150" t="s">
        <v>125</v>
      </c>
      <c r="K8" s="150" t="s">
        <v>126</v>
      </c>
      <c r="L8" s="151" t="s">
        <v>33</v>
      </c>
      <c r="M8" s="152" t="s">
        <v>124</v>
      </c>
      <c r="N8" s="153" t="s">
        <v>127</v>
      </c>
      <c r="O8" s="153" t="s">
        <v>128</v>
      </c>
      <c r="P8" s="153" t="s">
        <v>125</v>
      </c>
      <c r="Q8" s="153" t="s">
        <v>129</v>
      </c>
      <c r="R8" s="151" t="s">
        <v>33</v>
      </c>
      <c r="S8" s="154" t="s">
        <v>124</v>
      </c>
      <c r="T8" s="155" t="s">
        <v>127</v>
      </c>
      <c r="U8" s="155" t="s">
        <v>128</v>
      </c>
      <c r="V8" s="155" t="s">
        <v>125</v>
      </c>
      <c r="W8" s="155" t="s">
        <v>129</v>
      </c>
      <c r="X8" s="156" t="s">
        <v>33</v>
      </c>
      <c r="Y8" s="154" t="s">
        <v>124</v>
      </c>
      <c r="Z8" s="155" t="s">
        <v>127</v>
      </c>
      <c r="AA8" s="155" t="s">
        <v>128</v>
      </c>
      <c r="AB8" s="155" t="s">
        <v>125</v>
      </c>
      <c r="AC8" s="155" t="s">
        <v>129</v>
      </c>
      <c r="AD8" s="156" t="s">
        <v>33</v>
      </c>
      <c r="AE8" s="154" t="s">
        <v>124</v>
      </c>
      <c r="AF8" s="153" t="s">
        <v>127</v>
      </c>
      <c r="AG8" s="153" t="s">
        <v>128</v>
      </c>
      <c r="AH8" s="153" t="s">
        <v>125</v>
      </c>
      <c r="AI8" s="153" t="s">
        <v>129</v>
      </c>
      <c r="AJ8" s="151" t="s">
        <v>33</v>
      </c>
      <c r="AK8" s="152" t="s">
        <v>5</v>
      </c>
      <c r="AL8" s="153" t="s">
        <v>6</v>
      </c>
      <c r="AM8" s="153" t="s">
        <v>7</v>
      </c>
      <c r="AN8" s="157" t="s">
        <v>8</v>
      </c>
      <c r="AO8" s="344"/>
      <c r="AP8" s="231"/>
      <c r="AQ8" s="236"/>
      <c r="AR8" s="236"/>
      <c r="AS8" s="236"/>
      <c r="AT8" s="236"/>
      <c r="AU8" s="268"/>
      <c r="AV8" s="236"/>
      <c r="AW8" s="236"/>
      <c r="AX8" s="236"/>
      <c r="AY8" s="236"/>
      <c r="AZ8" s="268"/>
      <c r="BA8" s="236"/>
      <c r="BB8" s="236"/>
      <c r="BC8" s="236"/>
      <c r="BD8" s="236"/>
      <c r="BE8" s="268"/>
    </row>
    <row r="9" spans="1:57" s="5" customFormat="1" ht="43.9" customHeight="1" x14ac:dyDescent="0.25">
      <c r="A9" s="310" t="s">
        <v>140</v>
      </c>
      <c r="B9" s="317">
        <v>1</v>
      </c>
      <c r="C9" s="485" t="s">
        <v>141</v>
      </c>
      <c r="D9" s="288" t="s">
        <v>138</v>
      </c>
      <c r="E9" s="282">
        <f>+GESTIÓN!D14</f>
        <v>433</v>
      </c>
      <c r="F9" s="282" t="s">
        <v>192</v>
      </c>
      <c r="G9" s="45" t="s">
        <v>9</v>
      </c>
      <c r="H9" s="161">
        <f>+L9+R9+S9+Y9+AE9</f>
        <v>4</v>
      </c>
      <c r="I9" s="189">
        <v>0.5</v>
      </c>
      <c r="J9" s="189">
        <v>0.5</v>
      </c>
      <c r="K9" s="189">
        <v>0.5</v>
      </c>
      <c r="L9" s="147">
        <v>0.5</v>
      </c>
      <c r="M9" s="162">
        <v>1</v>
      </c>
      <c r="N9" s="163">
        <v>1</v>
      </c>
      <c r="O9" s="163">
        <v>1</v>
      </c>
      <c r="P9" s="163">
        <v>1</v>
      </c>
      <c r="Q9" s="163">
        <v>1</v>
      </c>
      <c r="R9" s="164">
        <v>1</v>
      </c>
      <c r="S9" s="173">
        <v>1</v>
      </c>
      <c r="T9" s="173">
        <v>1</v>
      </c>
      <c r="U9" s="173">
        <v>1</v>
      </c>
      <c r="V9" s="173">
        <v>1</v>
      </c>
      <c r="W9" s="163"/>
      <c r="X9" s="165"/>
      <c r="Y9" s="162">
        <v>1</v>
      </c>
      <c r="Z9" s="163"/>
      <c r="AA9" s="163"/>
      <c r="AB9" s="163"/>
      <c r="AC9" s="163"/>
      <c r="AD9" s="165"/>
      <c r="AE9" s="166">
        <v>0.5</v>
      </c>
      <c r="AF9" s="167"/>
      <c r="AG9" s="163"/>
      <c r="AH9" s="163"/>
      <c r="AI9" s="163"/>
      <c r="AJ9" s="165"/>
      <c r="AK9" s="107">
        <v>0.19</v>
      </c>
      <c r="AL9" s="108">
        <f>+AK9+0.27</f>
        <v>0.46</v>
      </c>
      <c r="AM9" s="108">
        <f>+AL9+0.27</f>
        <v>0.73</v>
      </c>
      <c r="AN9" s="147"/>
      <c r="AO9" s="475">
        <f>+AM9/V9</f>
        <v>0.73</v>
      </c>
      <c r="AP9" s="476">
        <f>(R9+L9+AM9)/H9</f>
        <v>0.5575</v>
      </c>
      <c r="AQ9" s="275" t="s">
        <v>189</v>
      </c>
      <c r="AR9" s="262" t="s">
        <v>159</v>
      </c>
      <c r="AS9" s="262" t="s">
        <v>159</v>
      </c>
      <c r="AT9" s="275" t="s">
        <v>173</v>
      </c>
      <c r="AU9" s="275" t="s">
        <v>174</v>
      </c>
      <c r="AV9" s="273" t="s">
        <v>205</v>
      </c>
      <c r="AW9" s="269" t="s">
        <v>159</v>
      </c>
      <c r="AX9" s="269" t="s">
        <v>159</v>
      </c>
      <c r="AY9" s="270" t="s">
        <v>197</v>
      </c>
      <c r="AZ9" s="275" t="s">
        <v>198</v>
      </c>
      <c r="BA9" s="499" t="s">
        <v>216</v>
      </c>
      <c r="BB9" s="269" t="s">
        <v>159</v>
      </c>
      <c r="BC9" s="269" t="s">
        <v>159</v>
      </c>
      <c r="BD9" s="270" t="s">
        <v>219</v>
      </c>
      <c r="BE9" s="272" t="s">
        <v>217</v>
      </c>
    </row>
    <row r="10" spans="1:57" s="5" customFormat="1" ht="43.9" customHeight="1" x14ac:dyDescent="0.25">
      <c r="A10" s="311"/>
      <c r="B10" s="318"/>
      <c r="C10" s="483"/>
      <c r="D10" s="289"/>
      <c r="E10" s="283"/>
      <c r="F10" s="283"/>
      <c r="G10" s="42" t="s">
        <v>10</v>
      </c>
      <c r="H10" s="161">
        <f>+L10+R10+V10+Y10+AE10</f>
        <v>649221030</v>
      </c>
      <c r="I10" s="191">
        <v>187433922</v>
      </c>
      <c r="J10" s="191">
        <v>187433922</v>
      </c>
      <c r="K10" s="191">
        <v>187433922</v>
      </c>
      <c r="L10" s="168">
        <v>145330130</v>
      </c>
      <c r="M10" s="169">
        <v>112070000</v>
      </c>
      <c r="N10" s="96">
        <v>112070000</v>
      </c>
      <c r="O10" s="96">
        <v>46687478</v>
      </c>
      <c r="P10" s="96">
        <v>46687478</v>
      </c>
      <c r="Q10" s="96">
        <v>46808900</v>
      </c>
      <c r="R10" s="170">
        <v>46808900</v>
      </c>
      <c r="S10" s="173">
        <v>60082000</v>
      </c>
      <c r="T10" s="173">
        <v>60082000</v>
      </c>
      <c r="U10" s="173">
        <v>60082000</v>
      </c>
      <c r="V10" s="173">
        <v>60082000</v>
      </c>
      <c r="W10" s="171"/>
      <c r="X10" s="172"/>
      <c r="Y10" s="169">
        <v>198000000</v>
      </c>
      <c r="Z10" s="96"/>
      <c r="AA10" s="171"/>
      <c r="AB10" s="171"/>
      <c r="AC10" s="171"/>
      <c r="AD10" s="172"/>
      <c r="AE10" s="169">
        <v>199000000</v>
      </c>
      <c r="AF10" s="96"/>
      <c r="AG10" s="171"/>
      <c r="AH10" s="171"/>
      <c r="AI10" s="171"/>
      <c r="AJ10" s="172"/>
      <c r="AK10" s="93">
        <v>60081800</v>
      </c>
      <c r="AL10" s="89">
        <v>60081800</v>
      </c>
      <c r="AM10" s="89">
        <v>60081800</v>
      </c>
      <c r="AN10" s="170"/>
      <c r="AO10" s="142">
        <f>+AM10/V10</f>
        <v>0.99999667121600477</v>
      </c>
      <c r="AP10" s="476">
        <f>(R10+L10+AM10)/H10</f>
        <v>0.38849762768775375</v>
      </c>
      <c r="AQ10" s="276"/>
      <c r="AR10" s="262"/>
      <c r="AS10" s="262"/>
      <c r="AT10" s="276"/>
      <c r="AU10" s="275"/>
      <c r="AV10" s="274"/>
      <c r="AW10" s="269"/>
      <c r="AX10" s="269"/>
      <c r="AY10" s="271"/>
      <c r="AZ10" s="275"/>
      <c r="BA10" s="500"/>
      <c r="BB10" s="269"/>
      <c r="BC10" s="269"/>
      <c r="BD10" s="271"/>
      <c r="BE10" s="272"/>
    </row>
    <row r="11" spans="1:57" s="5" customFormat="1" ht="43.9" customHeight="1" x14ac:dyDescent="0.25">
      <c r="A11" s="311"/>
      <c r="B11" s="318"/>
      <c r="C11" s="483"/>
      <c r="D11" s="289"/>
      <c r="E11" s="283"/>
      <c r="F11" s="283"/>
      <c r="G11" s="42" t="s">
        <v>11</v>
      </c>
      <c r="H11" s="97"/>
      <c r="I11" s="190"/>
      <c r="J11" s="190"/>
      <c r="K11" s="190"/>
      <c r="L11" s="146"/>
      <c r="M11" s="100"/>
      <c r="N11" s="88"/>
      <c r="O11" s="88"/>
      <c r="P11" s="88"/>
      <c r="Q11" s="88"/>
      <c r="R11" s="103"/>
      <c r="S11" s="100"/>
      <c r="T11" s="100"/>
      <c r="U11" s="100"/>
      <c r="V11" s="100"/>
      <c r="W11" s="94"/>
      <c r="X11" s="87"/>
      <c r="Y11" s="100"/>
      <c r="Z11" s="86"/>
      <c r="AA11" s="94"/>
      <c r="AB11" s="94"/>
      <c r="AC11" s="94"/>
      <c r="AD11" s="87"/>
      <c r="AE11" s="100"/>
      <c r="AF11" s="86"/>
      <c r="AG11" s="94"/>
      <c r="AH11" s="94"/>
      <c r="AI11" s="94"/>
      <c r="AJ11" s="87"/>
      <c r="AK11" s="95"/>
      <c r="AL11" s="88"/>
      <c r="AM11" s="88"/>
      <c r="AN11" s="103"/>
      <c r="AO11" s="95"/>
      <c r="AP11" s="88"/>
      <c r="AQ11" s="276"/>
      <c r="AR11" s="262"/>
      <c r="AS11" s="262"/>
      <c r="AT11" s="276"/>
      <c r="AU11" s="275"/>
      <c r="AV11" s="274"/>
      <c r="AW11" s="269"/>
      <c r="AX11" s="269"/>
      <c r="AY11" s="271"/>
      <c r="AZ11" s="275"/>
      <c r="BA11" s="500"/>
      <c r="BB11" s="269"/>
      <c r="BC11" s="269"/>
      <c r="BD11" s="271"/>
      <c r="BE11" s="272"/>
    </row>
    <row r="12" spans="1:57" s="5" customFormat="1" ht="43.9" customHeight="1" x14ac:dyDescent="0.25">
      <c r="A12" s="311"/>
      <c r="B12" s="318"/>
      <c r="C12" s="483"/>
      <c r="D12" s="289"/>
      <c r="E12" s="283"/>
      <c r="F12" s="283"/>
      <c r="G12" s="42" t="s">
        <v>12</v>
      </c>
      <c r="H12" s="161">
        <f>+L12+R12+V12+Y12+AE12</f>
        <v>32231257</v>
      </c>
      <c r="I12" s="190"/>
      <c r="J12" s="190"/>
      <c r="K12" s="190"/>
      <c r="L12" s="146"/>
      <c r="M12" s="100"/>
      <c r="N12" s="91">
        <v>26268590</v>
      </c>
      <c r="O12" s="91">
        <v>26268590</v>
      </c>
      <c r="P12" s="91">
        <v>26268590</v>
      </c>
      <c r="Q12" s="91">
        <v>26268590</v>
      </c>
      <c r="R12" s="141">
        <v>26268590</v>
      </c>
      <c r="S12" s="202">
        <v>5962667</v>
      </c>
      <c r="T12" s="202">
        <v>5962667</v>
      </c>
      <c r="U12" s="202">
        <v>5962667</v>
      </c>
      <c r="V12" s="202">
        <v>5962667</v>
      </c>
      <c r="W12" s="94"/>
      <c r="X12" s="87"/>
      <c r="Y12" s="102"/>
      <c r="Z12" s="101"/>
      <c r="AA12" s="94"/>
      <c r="AB12" s="94"/>
      <c r="AC12" s="94"/>
      <c r="AD12" s="87"/>
      <c r="AE12" s="100"/>
      <c r="AF12" s="86"/>
      <c r="AG12" s="94"/>
      <c r="AH12" s="94"/>
      <c r="AI12" s="94"/>
      <c r="AJ12" s="87"/>
      <c r="AK12" s="199">
        <v>5962667</v>
      </c>
      <c r="AL12" s="89">
        <v>5962667</v>
      </c>
      <c r="AM12" s="89">
        <v>5962667</v>
      </c>
      <c r="AN12" s="141"/>
      <c r="AO12" s="142">
        <f>+AM12/V12</f>
        <v>1</v>
      </c>
      <c r="AP12" s="88"/>
      <c r="AQ12" s="276"/>
      <c r="AR12" s="262"/>
      <c r="AS12" s="262"/>
      <c r="AT12" s="276"/>
      <c r="AU12" s="275"/>
      <c r="AV12" s="274"/>
      <c r="AW12" s="269"/>
      <c r="AX12" s="269"/>
      <c r="AY12" s="271"/>
      <c r="AZ12" s="275"/>
      <c r="BA12" s="500"/>
      <c r="BB12" s="269"/>
      <c r="BC12" s="269"/>
      <c r="BD12" s="271"/>
      <c r="BE12" s="272"/>
    </row>
    <row r="13" spans="1:57" s="5" customFormat="1" ht="43.9" customHeight="1" x14ac:dyDescent="0.25">
      <c r="A13" s="311"/>
      <c r="B13" s="318"/>
      <c r="C13" s="483"/>
      <c r="D13" s="289"/>
      <c r="E13" s="283"/>
      <c r="F13" s="283"/>
      <c r="G13" s="42" t="s">
        <v>13</v>
      </c>
      <c r="H13" s="106">
        <f>+L13+R13+S13+Y13+AE13</f>
        <v>4</v>
      </c>
      <c r="I13" s="85">
        <f t="shared" ref="I13" si="0">+I9+I11</f>
        <v>0.5</v>
      </c>
      <c r="J13" s="85">
        <f t="shared" ref="J13:K13" si="1">+J9+J11</f>
        <v>0.5</v>
      </c>
      <c r="K13" s="85">
        <f t="shared" si="1"/>
        <v>0.5</v>
      </c>
      <c r="L13" s="176">
        <f t="shared" ref="L13:L14" si="2">+L9+L11</f>
        <v>0.5</v>
      </c>
      <c r="M13" s="149">
        <f>+M9+M11</f>
        <v>1</v>
      </c>
      <c r="N13" s="104">
        <f t="shared" ref="N13:P13" si="3">+N9+N11</f>
        <v>1</v>
      </c>
      <c r="O13" s="104">
        <f t="shared" si="3"/>
        <v>1</v>
      </c>
      <c r="P13" s="104">
        <f t="shared" si="3"/>
        <v>1</v>
      </c>
      <c r="Q13" s="104">
        <f t="shared" ref="Q13:R14" si="4">+Q9+Q11</f>
        <v>1</v>
      </c>
      <c r="R13" s="501">
        <f t="shared" si="4"/>
        <v>1</v>
      </c>
      <c r="S13" s="149">
        <f t="shared" ref="S13:T14" si="5">+S9+S11</f>
        <v>1</v>
      </c>
      <c r="T13" s="149">
        <f t="shared" si="5"/>
        <v>1</v>
      </c>
      <c r="U13" s="149">
        <f t="shared" ref="U13:V13" si="6">+U9+U11</f>
        <v>1</v>
      </c>
      <c r="V13" s="149">
        <f t="shared" si="6"/>
        <v>1</v>
      </c>
      <c r="W13" s="104"/>
      <c r="X13" s="183"/>
      <c r="Y13" s="149">
        <f t="shared" ref="Y13:Y14" si="7">+Y9+Y11</f>
        <v>1</v>
      </c>
      <c r="Z13" s="104"/>
      <c r="AA13" s="104"/>
      <c r="AB13" s="104"/>
      <c r="AC13" s="104"/>
      <c r="AD13" s="183"/>
      <c r="AE13" s="174">
        <f t="shared" ref="AE13:AE14" si="8">+AE9+AE11</f>
        <v>0.5</v>
      </c>
      <c r="AF13" s="175"/>
      <c r="AG13" s="104"/>
      <c r="AH13" s="104"/>
      <c r="AI13" s="104"/>
      <c r="AJ13" s="183"/>
      <c r="AK13" s="200">
        <f t="shared" ref="AK13:AL14" si="9">+AK9+AK11</f>
        <v>0.19</v>
      </c>
      <c r="AL13" s="175">
        <f t="shared" si="9"/>
        <v>0.46</v>
      </c>
      <c r="AM13" s="175">
        <f t="shared" ref="AM13" si="10">+AM9+AM11</f>
        <v>0.73</v>
      </c>
      <c r="AN13" s="501"/>
      <c r="AO13" s="142">
        <f>+AM13/V13</f>
        <v>0.73</v>
      </c>
      <c r="AP13" s="476">
        <f>(R13+L13+AM13)/H13</f>
        <v>0.5575</v>
      </c>
      <c r="AQ13" s="276"/>
      <c r="AR13" s="262"/>
      <c r="AS13" s="262"/>
      <c r="AT13" s="276"/>
      <c r="AU13" s="275"/>
      <c r="AV13" s="274"/>
      <c r="AW13" s="269"/>
      <c r="AX13" s="269"/>
      <c r="AY13" s="271"/>
      <c r="AZ13" s="275"/>
      <c r="BA13" s="500"/>
      <c r="BB13" s="269"/>
      <c r="BC13" s="269"/>
      <c r="BD13" s="271"/>
      <c r="BE13" s="272"/>
    </row>
    <row r="14" spans="1:57" s="5" customFormat="1" ht="43.9" customHeight="1" thickBot="1" x14ac:dyDescent="0.3">
      <c r="A14" s="311"/>
      <c r="B14" s="319"/>
      <c r="C14" s="486"/>
      <c r="D14" s="289"/>
      <c r="E14" s="284"/>
      <c r="F14" s="284"/>
      <c r="G14" s="44" t="s">
        <v>14</v>
      </c>
      <c r="H14" s="161">
        <f>+H12+H10</f>
        <v>681452287</v>
      </c>
      <c r="I14" s="191">
        <f>+I10+I12</f>
        <v>187433922</v>
      </c>
      <c r="J14" s="191">
        <f>+J10+J12</f>
        <v>187433922</v>
      </c>
      <c r="K14" s="191">
        <f>+K10+K12</f>
        <v>187433922</v>
      </c>
      <c r="L14" s="178">
        <f t="shared" si="2"/>
        <v>145330130</v>
      </c>
      <c r="M14" s="208">
        <f>+M10+M12</f>
        <v>112070000</v>
      </c>
      <c r="N14" s="177">
        <f>+N10+N12</f>
        <v>138338590</v>
      </c>
      <c r="O14" s="177">
        <f>+O10+O12</f>
        <v>72956068</v>
      </c>
      <c r="P14" s="177">
        <f>+P10+P12</f>
        <v>72956068</v>
      </c>
      <c r="Q14" s="177">
        <f>+Q10+Q12</f>
        <v>73077490</v>
      </c>
      <c r="R14" s="177">
        <f t="shared" si="4"/>
        <v>73077490</v>
      </c>
      <c r="S14" s="105">
        <f t="shared" si="5"/>
        <v>66044667</v>
      </c>
      <c r="T14" s="105">
        <f t="shared" si="5"/>
        <v>66044667</v>
      </c>
      <c r="U14" s="105">
        <f t="shared" ref="U14:V14" si="11">+U10+U12</f>
        <v>66044667</v>
      </c>
      <c r="V14" s="105">
        <f t="shared" si="11"/>
        <v>66044667</v>
      </c>
      <c r="W14" s="184"/>
      <c r="X14" s="185"/>
      <c r="Y14" s="105">
        <f t="shared" si="7"/>
        <v>198000000</v>
      </c>
      <c r="Z14" s="177"/>
      <c r="AA14" s="184"/>
      <c r="AB14" s="184"/>
      <c r="AC14" s="184"/>
      <c r="AD14" s="185"/>
      <c r="AE14" s="105">
        <f t="shared" si="8"/>
        <v>199000000</v>
      </c>
      <c r="AF14" s="177"/>
      <c r="AG14" s="184"/>
      <c r="AH14" s="184"/>
      <c r="AI14" s="184"/>
      <c r="AJ14" s="185"/>
      <c r="AK14" s="201">
        <f t="shared" si="9"/>
        <v>66044467</v>
      </c>
      <c r="AL14" s="177">
        <f t="shared" si="9"/>
        <v>66044467</v>
      </c>
      <c r="AM14" s="177">
        <f t="shared" ref="AM14" si="12">+AM10+AM12</f>
        <v>66044467</v>
      </c>
      <c r="AN14" s="177"/>
      <c r="AO14" s="480">
        <f>+AM14/V14</f>
        <v>0.99999697174640911</v>
      </c>
      <c r="AP14" s="481">
        <f>(R14+L14+AM14)/H14</f>
        <v>0.41742040114394685</v>
      </c>
      <c r="AQ14" s="276"/>
      <c r="AR14" s="262"/>
      <c r="AS14" s="262"/>
      <c r="AT14" s="276"/>
      <c r="AU14" s="275"/>
      <c r="AV14" s="274"/>
      <c r="AW14" s="269"/>
      <c r="AX14" s="269"/>
      <c r="AY14" s="271"/>
      <c r="AZ14" s="275"/>
      <c r="BA14" s="500"/>
      <c r="BB14" s="269"/>
      <c r="BC14" s="269"/>
      <c r="BD14" s="271"/>
      <c r="BE14" s="272"/>
    </row>
    <row r="15" spans="1:57" s="5" customFormat="1" ht="44.45" customHeight="1" x14ac:dyDescent="0.25">
      <c r="A15" s="311"/>
      <c r="B15" s="321">
        <v>2</v>
      </c>
      <c r="C15" s="482" t="s">
        <v>142</v>
      </c>
      <c r="D15" s="288" t="s">
        <v>138</v>
      </c>
      <c r="E15" s="282">
        <v>433</v>
      </c>
      <c r="F15" s="282" t="s">
        <v>192</v>
      </c>
      <c r="G15" s="45" t="s">
        <v>9</v>
      </c>
      <c r="H15" s="161">
        <f t="shared" ref="H15" si="13">+L15+R15+S15+Y15+AE15</f>
        <v>6</v>
      </c>
      <c r="I15" s="192">
        <v>1</v>
      </c>
      <c r="J15" s="192">
        <v>1</v>
      </c>
      <c r="K15" s="192">
        <v>1</v>
      </c>
      <c r="L15" s="147">
        <v>1</v>
      </c>
      <c r="M15" s="173">
        <v>1</v>
      </c>
      <c r="N15" s="30">
        <v>1</v>
      </c>
      <c r="O15" s="30">
        <v>1</v>
      </c>
      <c r="P15" s="30">
        <v>1</v>
      </c>
      <c r="Q15" s="30">
        <v>1</v>
      </c>
      <c r="R15" s="99">
        <v>1</v>
      </c>
      <c r="S15" s="203">
        <v>2</v>
      </c>
      <c r="T15" s="203">
        <v>2</v>
      </c>
      <c r="U15" s="203">
        <v>2</v>
      </c>
      <c r="V15" s="203">
        <v>2</v>
      </c>
      <c r="W15" s="180"/>
      <c r="X15" s="181"/>
      <c r="Y15" s="173">
        <v>1</v>
      </c>
      <c r="Z15" s="180"/>
      <c r="AA15" s="180"/>
      <c r="AB15" s="180"/>
      <c r="AC15" s="180"/>
      <c r="AD15" s="181"/>
      <c r="AE15" s="182">
        <v>1</v>
      </c>
      <c r="AF15" s="474"/>
      <c r="AG15" s="180"/>
      <c r="AH15" s="180"/>
      <c r="AI15" s="180"/>
      <c r="AJ15" s="181"/>
      <c r="AK15" s="98">
        <v>0.4</v>
      </c>
      <c r="AL15" s="84">
        <f>+AK15+0.6</f>
        <v>1</v>
      </c>
      <c r="AM15" s="84">
        <f>+AL15+0.6</f>
        <v>1.6</v>
      </c>
      <c r="AN15" s="99"/>
      <c r="AO15" s="475">
        <f t="shared" ref="AO15:AO16" si="14">+AM15/V15</f>
        <v>0.8</v>
      </c>
      <c r="AP15" s="476">
        <f t="shared" ref="AP15:AP16" si="15">(R15+L15+AM15)/H15</f>
        <v>0.6</v>
      </c>
      <c r="AQ15" s="275" t="s">
        <v>190</v>
      </c>
      <c r="AR15" s="262" t="s">
        <v>159</v>
      </c>
      <c r="AS15" s="262" t="s">
        <v>159</v>
      </c>
      <c r="AT15" s="275" t="s">
        <v>175</v>
      </c>
      <c r="AU15" s="275" t="s">
        <v>176</v>
      </c>
      <c r="AV15" s="275" t="s">
        <v>208</v>
      </c>
      <c r="AW15" s="256" t="s">
        <v>159</v>
      </c>
      <c r="AX15" s="256" t="s">
        <v>159</v>
      </c>
      <c r="AY15" s="259" t="s">
        <v>175</v>
      </c>
      <c r="AZ15" s="259" t="s">
        <v>206</v>
      </c>
      <c r="BA15" s="506" t="s">
        <v>214</v>
      </c>
      <c r="BB15" s="256" t="s">
        <v>159</v>
      </c>
      <c r="BC15" s="256" t="s">
        <v>159</v>
      </c>
      <c r="BD15" s="259" t="s">
        <v>175</v>
      </c>
      <c r="BE15" s="259" t="s">
        <v>215</v>
      </c>
    </row>
    <row r="16" spans="1:57" s="5" customFormat="1" ht="44.45" customHeight="1" x14ac:dyDescent="0.25">
      <c r="A16" s="311"/>
      <c r="B16" s="318"/>
      <c r="C16" s="483"/>
      <c r="D16" s="289"/>
      <c r="E16" s="283"/>
      <c r="F16" s="283"/>
      <c r="G16" s="42" t="s">
        <v>10</v>
      </c>
      <c r="H16" s="161">
        <f>+L16+R16+V16+Y16+AE16</f>
        <v>465040774</v>
      </c>
      <c r="I16" s="191">
        <v>144000000</v>
      </c>
      <c r="J16" s="191">
        <v>144000000</v>
      </c>
      <c r="K16" s="191">
        <v>71126000</v>
      </c>
      <c r="L16" s="168">
        <v>42516274</v>
      </c>
      <c r="M16" s="169">
        <v>40775000</v>
      </c>
      <c r="N16" s="96">
        <v>40775000</v>
      </c>
      <c r="O16" s="96">
        <v>65757500</v>
      </c>
      <c r="P16" s="96">
        <v>65757500</v>
      </c>
      <c r="Q16" s="96">
        <v>68340500</v>
      </c>
      <c r="R16" s="170">
        <v>68340500</v>
      </c>
      <c r="S16" s="202">
        <v>93148000</v>
      </c>
      <c r="T16" s="202">
        <v>93148000</v>
      </c>
      <c r="U16" s="202">
        <v>93148000</v>
      </c>
      <c r="V16" s="202">
        <v>81184000</v>
      </c>
      <c r="W16" s="171"/>
      <c r="X16" s="172"/>
      <c r="Y16" s="169">
        <v>136000000</v>
      </c>
      <c r="Z16" s="96"/>
      <c r="AA16" s="171"/>
      <c r="AB16" s="171"/>
      <c r="AC16" s="171"/>
      <c r="AD16" s="172"/>
      <c r="AE16" s="169">
        <v>137000000</v>
      </c>
      <c r="AF16" s="96"/>
      <c r="AG16" s="171"/>
      <c r="AH16" s="171"/>
      <c r="AI16" s="171"/>
      <c r="AJ16" s="172"/>
      <c r="AK16" s="93">
        <v>40908000</v>
      </c>
      <c r="AL16" s="89">
        <v>40908000</v>
      </c>
      <c r="AM16" s="89">
        <v>76098000</v>
      </c>
      <c r="AN16" s="170"/>
      <c r="AO16" s="142">
        <f t="shared" si="14"/>
        <v>0.93735218762317696</v>
      </c>
      <c r="AP16" s="476">
        <f t="shared" si="15"/>
        <v>0.40201802605807635</v>
      </c>
      <c r="AQ16" s="276"/>
      <c r="AR16" s="287"/>
      <c r="AS16" s="287"/>
      <c r="AT16" s="276"/>
      <c r="AU16" s="276"/>
      <c r="AV16" s="276"/>
      <c r="AW16" s="257"/>
      <c r="AX16" s="257"/>
      <c r="AY16" s="260"/>
      <c r="AZ16" s="260"/>
      <c r="BA16" s="507"/>
      <c r="BB16" s="257"/>
      <c r="BC16" s="257"/>
      <c r="BD16" s="260"/>
      <c r="BE16" s="260"/>
    </row>
    <row r="17" spans="1:57" s="5" customFormat="1" ht="44.45" customHeight="1" x14ac:dyDescent="0.25">
      <c r="A17" s="311"/>
      <c r="B17" s="318"/>
      <c r="C17" s="483"/>
      <c r="D17" s="289"/>
      <c r="E17" s="283"/>
      <c r="F17" s="283"/>
      <c r="G17" s="42" t="s">
        <v>11</v>
      </c>
      <c r="H17" s="97"/>
      <c r="I17" s="190"/>
      <c r="J17" s="190"/>
      <c r="K17" s="190"/>
      <c r="L17" s="146"/>
      <c r="M17" s="100"/>
      <c r="N17" s="92"/>
      <c r="O17" s="88"/>
      <c r="P17" s="88"/>
      <c r="Q17" s="88"/>
      <c r="R17" s="103"/>
      <c r="S17" s="186"/>
      <c r="T17" s="186"/>
      <c r="U17" s="186"/>
      <c r="V17" s="186"/>
      <c r="W17" s="94"/>
      <c r="X17" s="87"/>
      <c r="Y17" s="100"/>
      <c r="Z17" s="86"/>
      <c r="AA17" s="94"/>
      <c r="AB17" s="94"/>
      <c r="AC17" s="94"/>
      <c r="AD17" s="87"/>
      <c r="AE17" s="100"/>
      <c r="AF17" s="86"/>
      <c r="AG17" s="94"/>
      <c r="AH17" s="94"/>
      <c r="AI17" s="94"/>
      <c r="AJ17" s="87"/>
      <c r="AK17" s="95"/>
      <c r="AL17" s="88"/>
      <c r="AM17" s="88"/>
      <c r="AN17" s="103"/>
      <c r="AO17" s="95"/>
      <c r="AP17" s="88"/>
      <c r="AQ17" s="276"/>
      <c r="AR17" s="287"/>
      <c r="AS17" s="287"/>
      <c r="AT17" s="276"/>
      <c r="AU17" s="276"/>
      <c r="AV17" s="276"/>
      <c r="AW17" s="257"/>
      <c r="AX17" s="257"/>
      <c r="AY17" s="260"/>
      <c r="AZ17" s="260"/>
      <c r="BA17" s="507"/>
      <c r="BB17" s="257"/>
      <c r="BC17" s="257"/>
      <c r="BD17" s="260"/>
      <c r="BE17" s="260"/>
    </row>
    <row r="18" spans="1:57" s="5" customFormat="1" ht="44.45" customHeight="1" x14ac:dyDescent="0.25">
      <c r="A18" s="311"/>
      <c r="B18" s="318"/>
      <c r="C18" s="483"/>
      <c r="D18" s="289"/>
      <c r="E18" s="283"/>
      <c r="F18" s="283"/>
      <c r="G18" s="42" t="s">
        <v>12</v>
      </c>
      <c r="H18" s="161">
        <f>+L18+R18+V18+Y18+AE18</f>
        <v>26852149</v>
      </c>
      <c r="I18" s="190"/>
      <c r="J18" s="190"/>
      <c r="K18" s="190"/>
      <c r="L18" s="146"/>
      <c r="M18" s="100"/>
      <c r="N18" s="90">
        <v>18298049</v>
      </c>
      <c r="O18" s="90">
        <v>18298049</v>
      </c>
      <c r="P18" s="90">
        <v>18298049</v>
      </c>
      <c r="Q18" s="90">
        <v>18298049</v>
      </c>
      <c r="R18" s="140">
        <f>+Q18</f>
        <v>18298049</v>
      </c>
      <c r="S18" s="202">
        <v>8554100</v>
      </c>
      <c r="T18" s="202">
        <v>8554100</v>
      </c>
      <c r="U18" s="202">
        <v>8554100</v>
      </c>
      <c r="V18" s="202">
        <v>8554100</v>
      </c>
      <c r="W18" s="94"/>
      <c r="X18" s="87"/>
      <c r="Y18" s="102"/>
      <c r="Z18" s="101"/>
      <c r="AA18" s="94"/>
      <c r="AB18" s="94"/>
      <c r="AC18" s="94"/>
      <c r="AD18" s="87"/>
      <c r="AE18" s="100"/>
      <c r="AF18" s="86"/>
      <c r="AG18" s="94"/>
      <c r="AH18" s="94"/>
      <c r="AI18" s="94"/>
      <c r="AJ18" s="87"/>
      <c r="AK18" s="93">
        <v>8554100</v>
      </c>
      <c r="AL18" s="89">
        <v>8554100</v>
      </c>
      <c r="AM18" s="89">
        <v>8554100</v>
      </c>
      <c r="AN18" s="140"/>
      <c r="AO18" s="142">
        <f t="shared" ref="AO18:AO22" si="16">+AM18/V18</f>
        <v>1</v>
      </c>
      <c r="AP18" s="88"/>
      <c r="AQ18" s="276"/>
      <c r="AR18" s="287"/>
      <c r="AS18" s="287"/>
      <c r="AT18" s="276"/>
      <c r="AU18" s="276"/>
      <c r="AV18" s="276"/>
      <c r="AW18" s="257"/>
      <c r="AX18" s="257"/>
      <c r="AY18" s="260"/>
      <c r="AZ18" s="260"/>
      <c r="BA18" s="507"/>
      <c r="BB18" s="257"/>
      <c r="BC18" s="257"/>
      <c r="BD18" s="260"/>
      <c r="BE18" s="260"/>
    </row>
    <row r="19" spans="1:57" s="5" customFormat="1" ht="44.45" customHeight="1" x14ac:dyDescent="0.25">
      <c r="A19" s="311"/>
      <c r="B19" s="318"/>
      <c r="C19" s="483"/>
      <c r="D19" s="289"/>
      <c r="E19" s="283"/>
      <c r="F19" s="283"/>
      <c r="G19" s="42" t="s">
        <v>13</v>
      </c>
      <c r="H19" s="161">
        <f t="shared" ref="H19:H21" si="17">+L19+R19+S19+Y19+AE19</f>
        <v>6</v>
      </c>
      <c r="I19" s="33">
        <f t="shared" ref="I19" si="18">+I15+I17</f>
        <v>1</v>
      </c>
      <c r="J19" s="33">
        <f t="shared" ref="J19:K19" si="19">+J15+J17</f>
        <v>1</v>
      </c>
      <c r="K19" s="33">
        <f t="shared" si="19"/>
        <v>1</v>
      </c>
      <c r="L19" s="176">
        <f t="shared" ref="L19:L20" si="20">+L15+L17</f>
        <v>1</v>
      </c>
      <c r="M19" s="149">
        <f>+M15+M17</f>
        <v>1</v>
      </c>
      <c r="N19" s="104">
        <f t="shared" ref="N19:P19" si="21">+N15+N17</f>
        <v>1</v>
      </c>
      <c r="O19" s="104">
        <f t="shared" si="21"/>
        <v>1</v>
      </c>
      <c r="P19" s="104">
        <f t="shared" si="21"/>
        <v>1</v>
      </c>
      <c r="Q19" s="104">
        <f t="shared" ref="Q19:R20" si="22">+Q15+Q17</f>
        <v>1</v>
      </c>
      <c r="R19" s="175">
        <f t="shared" si="22"/>
        <v>1</v>
      </c>
      <c r="S19" s="187">
        <f t="shared" ref="S19:T20" si="23">+S15+S17</f>
        <v>2</v>
      </c>
      <c r="T19" s="187">
        <f t="shared" si="23"/>
        <v>2</v>
      </c>
      <c r="U19" s="187">
        <f t="shared" ref="U19:V19" si="24">+U15+U17</f>
        <v>2</v>
      </c>
      <c r="V19" s="187">
        <f t="shared" si="24"/>
        <v>2</v>
      </c>
      <c r="W19" s="104"/>
      <c r="X19" s="183"/>
      <c r="Y19" s="149">
        <f t="shared" ref="Y19:Y20" si="25">+Y15+Y17</f>
        <v>1</v>
      </c>
      <c r="Z19" s="104"/>
      <c r="AA19" s="104"/>
      <c r="AB19" s="104"/>
      <c r="AC19" s="104"/>
      <c r="AD19" s="183"/>
      <c r="AE19" s="174">
        <f t="shared" ref="AE19:AE20" si="26">+AE15+AE17</f>
        <v>1</v>
      </c>
      <c r="AF19" s="175"/>
      <c r="AG19" s="104"/>
      <c r="AH19" s="104"/>
      <c r="AI19" s="104"/>
      <c r="AJ19" s="183"/>
      <c r="AK19" s="200">
        <f t="shared" ref="AK19:AL20" si="27">+AK15+AK17</f>
        <v>0.4</v>
      </c>
      <c r="AL19" s="175">
        <f t="shared" si="27"/>
        <v>1</v>
      </c>
      <c r="AM19" s="175">
        <f t="shared" ref="AM19" si="28">+AM15+AM17</f>
        <v>1.6</v>
      </c>
      <c r="AN19" s="175"/>
      <c r="AO19" s="142">
        <f t="shared" si="16"/>
        <v>0.8</v>
      </c>
      <c r="AP19" s="476">
        <f t="shared" ref="AP19:AP22" si="29">(R19+L19+AM19)/H19</f>
        <v>0.6</v>
      </c>
      <c r="AQ19" s="276"/>
      <c r="AR19" s="287"/>
      <c r="AS19" s="287"/>
      <c r="AT19" s="276"/>
      <c r="AU19" s="276"/>
      <c r="AV19" s="276"/>
      <c r="AW19" s="257"/>
      <c r="AX19" s="257"/>
      <c r="AY19" s="260"/>
      <c r="AZ19" s="260"/>
      <c r="BA19" s="507"/>
      <c r="BB19" s="257"/>
      <c r="BC19" s="257"/>
      <c r="BD19" s="260"/>
      <c r="BE19" s="260"/>
    </row>
    <row r="20" spans="1:57" s="5" customFormat="1" ht="44.45" customHeight="1" thickBot="1" x14ac:dyDescent="0.3">
      <c r="A20" s="316"/>
      <c r="B20" s="319"/>
      <c r="C20" s="486"/>
      <c r="D20" s="289"/>
      <c r="E20" s="284"/>
      <c r="F20" s="284"/>
      <c r="G20" s="44" t="s">
        <v>14</v>
      </c>
      <c r="H20" s="161">
        <f>+H18+H16</f>
        <v>491892923</v>
      </c>
      <c r="I20" s="191">
        <f>+I16+I18</f>
        <v>144000000</v>
      </c>
      <c r="J20" s="191">
        <f>+J16+J18</f>
        <v>144000000</v>
      </c>
      <c r="K20" s="191">
        <f>+K16+K18</f>
        <v>71126000</v>
      </c>
      <c r="L20" s="178">
        <f t="shared" si="20"/>
        <v>42516274</v>
      </c>
      <c r="M20" s="105">
        <f>+M16+M18</f>
        <v>40775000</v>
      </c>
      <c r="N20" s="96">
        <f>+N16+N18</f>
        <v>59073049</v>
      </c>
      <c r="O20" s="96">
        <f>+O16+O18</f>
        <v>84055549</v>
      </c>
      <c r="P20" s="96">
        <f>+P16+P18</f>
        <v>84055549</v>
      </c>
      <c r="Q20" s="96">
        <f>+Q16+Q18</f>
        <v>86638549</v>
      </c>
      <c r="R20" s="177">
        <f t="shared" si="22"/>
        <v>86638549</v>
      </c>
      <c r="S20" s="188">
        <f t="shared" si="23"/>
        <v>101702100</v>
      </c>
      <c r="T20" s="188">
        <f t="shared" si="23"/>
        <v>101702100</v>
      </c>
      <c r="U20" s="188">
        <f t="shared" ref="U20:V20" si="30">+U16+U18</f>
        <v>101702100</v>
      </c>
      <c r="V20" s="188">
        <f t="shared" si="30"/>
        <v>89738100</v>
      </c>
      <c r="W20" s="184"/>
      <c r="X20" s="185"/>
      <c r="Y20" s="105">
        <f t="shared" si="25"/>
        <v>136000000</v>
      </c>
      <c r="Z20" s="177"/>
      <c r="AA20" s="184"/>
      <c r="AB20" s="184"/>
      <c r="AC20" s="184"/>
      <c r="AD20" s="185"/>
      <c r="AE20" s="105">
        <f t="shared" si="26"/>
        <v>137000000</v>
      </c>
      <c r="AF20" s="177"/>
      <c r="AG20" s="184"/>
      <c r="AH20" s="184"/>
      <c r="AI20" s="184"/>
      <c r="AJ20" s="185"/>
      <c r="AK20" s="201">
        <f t="shared" si="27"/>
        <v>49462100</v>
      </c>
      <c r="AL20" s="177">
        <f t="shared" si="27"/>
        <v>49462100</v>
      </c>
      <c r="AM20" s="177">
        <f t="shared" ref="AM20" si="31">+AM16+AM18</f>
        <v>84652100</v>
      </c>
      <c r="AN20" s="177"/>
      <c r="AO20" s="480">
        <f t="shared" si="16"/>
        <v>0.94332396161719489</v>
      </c>
      <c r="AP20" s="481">
        <f t="shared" si="29"/>
        <v>0.43466151473783249</v>
      </c>
      <c r="AQ20" s="276"/>
      <c r="AR20" s="287"/>
      <c r="AS20" s="287"/>
      <c r="AT20" s="276"/>
      <c r="AU20" s="276"/>
      <c r="AV20" s="276"/>
      <c r="AW20" s="258"/>
      <c r="AX20" s="258"/>
      <c r="AY20" s="261"/>
      <c r="AZ20" s="261"/>
      <c r="BA20" s="507"/>
      <c r="BB20" s="258"/>
      <c r="BC20" s="258"/>
      <c r="BD20" s="261"/>
      <c r="BE20" s="261"/>
    </row>
    <row r="21" spans="1:57" s="5" customFormat="1" ht="52.15" customHeight="1" x14ac:dyDescent="0.25">
      <c r="A21" s="311" t="s">
        <v>147</v>
      </c>
      <c r="B21" s="297">
        <v>3</v>
      </c>
      <c r="C21" s="482" t="s">
        <v>143</v>
      </c>
      <c r="D21" s="288" t="s">
        <v>138</v>
      </c>
      <c r="E21" s="282">
        <v>433</v>
      </c>
      <c r="F21" s="282" t="s">
        <v>192</v>
      </c>
      <c r="G21" s="45" t="s">
        <v>9</v>
      </c>
      <c r="H21" s="161">
        <f t="shared" si="17"/>
        <v>10</v>
      </c>
      <c r="I21" s="30">
        <v>2</v>
      </c>
      <c r="J21" s="30">
        <v>2</v>
      </c>
      <c r="K21" s="30">
        <v>2</v>
      </c>
      <c r="L21" s="99">
        <v>2</v>
      </c>
      <c r="M21" s="173">
        <v>2</v>
      </c>
      <c r="N21" s="30">
        <v>2</v>
      </c>
      <c r="O21" s="30">
        <v>2</v>
      </c>
      <c r="P21" s="30">
        <v>2</v>
      </c>
      <c r="Q21" s="30">
        <v>2</v>
      </c>
      <c r="R21" s="99">
        <v>2</v>
      </c>
      <c r="S21" s="203">
        <v>2</v>
      </c>
      <c r="T21" s="203">
        <v>2</v>
      </c>
      <c r="U21" s="203">
        <v>2</v>
      </c>
      <c r="V21" s="203">
        <v>2</v>
      </c>
      <c r="W21" s="180"/>
      <c r="X21" s="181"/>
      <c r="Y21" s="173">
        <v>2</v>
      </c>
      <c r="Z21" s="180"/>
      <c r="AA21" s="180"/>
      <c r="AB21" s="180"/>
      <c r="AC21" s="180"/>
      <c r="AD21" s="181"/>
      <c r="AE21" s="182">
        <v>2</v>
      </c>
      <c r="AF21" s="474"/>
      <c r="AG21" s="180"/>
      <c r="AH21" s="180"/>
      <c r="AI21" s="180"/>
      <c r="AJ21" s="181"/>
      <c r="AK21" s="98">
        <v>0.5</v>
      </c>
      <c r="AL21" s="84">
        <v>1</v>
      </c>
      <c r="AM21" s="84">
        <v>1.5</v>
      </c>
      <c r="AN21" s="99"/>
      <c r="AO21" s="475">
        <f t="shared" si="16"/>
        <v>0.75</v>
      </c>
      <c r="AP21" s="476">
        <f t="shared" si="29"/>
        <v>0.55000000000000004</v>
      </c>
      <c r="AQ21" s="275" t="s">
        <v>191</v>
      </c>
      <c r="AR21" s="262" t="s">
        <v>159</v>
      </c>
      <c r="AS21" s="262" t="s">
        <v>159</v>
      </c>
      <c r="AT21" s="256" t="s">
        <v>183</v>
      </c>
      <c r="AU21" s="256" t="s">
        <v>184</v>
      </c>
      <c r="AV21" s="275" t="s">
        <v>229</v>
      </c>
      <c r="AW21" s="262" t="s">
        <v>159</v>
      </c>
      <c r="AX21" s="262" t="s">
        <v>159</v>
      </c>
      <c r="AY21" s="277" t="s">
        <v>204</v>
      </c>
      <c r="AZ21" s="256" t="s">
        <v>184</v>
      </c>
      <c r="BA21" s="499" t="s">
        <v>232</v>
      </c>
      <c r="BB21" s="262" t="s">
        <v>159</v>
      </c>
      <c r="BC21" s="262" t="s">
        <v>159</v>
      </c>
      <c r="BD21" s="263" t="s">
        <v>233</v>
      </c>
      <c r="BE21" s="256" t="s">
        <v>184</v>
      </c>
    </row>
    <row r="22" spans="1:57" s="5" customFormat="1" ht="52.15" customHeight="1" x14ac:dyDescent="0.25">
      <c r="A22" s="311"/>
      <c r="B22" s="298"/>
      <c r="C22" s="483"/>
      <c r="D22" s="289"/>
      <c r="E22" s="283"/>
      <c r="F22" s="283"/>
      <c r="G22" s="42" t="s">
        <v>10</v>
      </c>
      <c r="H22" s="161">
        <f>+L22+R22+V22+Y22+AE22</f>
        <v>5379266247</v>
      </c>
      <c r="I22" s="191">
        <v>699000000</v>
      </c>
      <c r="J22" s="191">
        <v>699000000</v>
      </c>
      <c r="K22" s="191">
        <v>551874000</v>
      </c>
      <c r="L22" s="168">
        <v>551781180</v>
      </c>
      <c r="M22" s="169">
        <v>901844000</v>
      </c>
      <c r="N22" s="96">
        <v>901844000</v>
      </c>
      <c r="O22" s="96">
        <v>901844000</v>
      </c>
      <c r="P22" s="96">
        <v>901844000</v>
      </c>
      <c r="Q22" s="96">
        <v>879228292</v>
      </c>
      <c r="R22" s="170">
        <v>879191267</v>
      </c>
      <c r="S22" s="202">
        <v>1323082000</v>
      </c>
      <c r="T22" s="202">
        <v>1323082000</v>
      </c>
      <c r="U22" s="202">
        <v>1323082000</v>
      </c>
      <c r="V22" s="202">
        <v>1308293800</v>
      </c>
      <c r="W22" s="171"/>
      <c r="X22" s="172"/>
      <c r="Y22" s="169">
        <v>1320000000</v>
      </c>
      <c r="Z22" s="96"/>
      <c r="AA22" s="171"/>
      <c r="AB22" s="171"/>
      <c r="AC22" s="171"/>
      <c r="AD22" s="172"/>
      <c r="AE22" s="169">
        <v>1320000000</v>
      </c>
      <c r="AF22" s="96"/>
      <c r="AG22" s="171"/>
      <c r="AH22" s="171"/>
      <c r="AI22" s="171"/>
      <c r="AJ22" s="172"/>
      <c r="AK22" s="93">
        <v>1059165000</v>
      </c>
      <c r="AL22" s="89">
        <v>1059185400</v>
      </c>
      <c r="AM22" s="89">
        <v>1104158800</v>
      </c>
      <c r="AN22" s="170"/>
      <c r="AO22" s="142">
        <f t="shared" si="16"/>
        <v>0.84396853367339963</v>
      </c>
      <c r="AP22" s="476">
        <f t="shared" si="29"/>
        <v>0.47127826186588828</v>
      </c>
      <c r="AQ22" s="276"/>
      <c r="AR22" s="262"/>
      <c r="AS22" s="262"/>
      <c r="AT22" s="328"/>
      <c r="AU22" s="257"/>
      <c r="AV22" s="276"/>
      <c r="AW22" s="262"/>
      <c r="AX22" s="262"/>
      <c r="AY22" s="278"/>
      <c r="AZ22" s="257"/>
      <c r="BA22" s="500"/>
      <c r="BB22" s="262"/>
      <c r="BC22" s="262"/>
      <c r="BD22" s="264"/>
      <c r="BE22" s="257"/>
    </row>
    <row r="23" spans="1:57" s="5" customFormat="1" ht="66" customHeight="1" x14ac:dyDescent="0.25">
      <c r="A23" s="311"/>
      <c r="B23" s="298"/>
      <c r="C23" s="483"/>
      <c r="D23" s="289"/>
      <c r="E23" s="283"/>
      <c r="F23" s="283"/>
      <c r="G23" s="42" t="s">
        <v>11</v>
      </c>
      <c r="H23" s="97"/>
      <c r="I23" s="190"/>
      <c r="J23" s="190"/>
      <c r="K23" s="190"/>
      <c r="L23" s="146"/>
      <c r="M23" s="100"/>
      <c r="N23" s="92"/>
      <c r="O23" s="88"/>
      <c r="P23" s="88"/>
      <c r="Q23" s="88"/>
      <c r="R23" s="103"/>
      <c r="S23" s="186"/>
      <c r="T23" s="186"/>
      <c r="U23" s="186"/>
      <c r="V23" s="186"/>
      <c r="W23" s="94"/>
      <c r="X23" s="87"/>
      <c r="Y23" s="100"/>
      <c r="Z23" s="86"/>
      <c r="AA23" s="94"/>
      <c r="AB23" s="94"/>
      <c r="AC23" s="94"/>
      <c r="AD23" s="87"/>
      <c r="AE23" s="100"/>
      <c r="AF23" s="86"/>
      <c r="AG23" s="94"/>
      <c r="AH23" s="94"/>
      <c r="AI23" s="94"/>
      <c r="AJ23" s="87"/>
      <c r="AK23" s="95"/>
      <c r="AL23" s="88"/>
      <c r="AM23" s="88"/>
      <c r="AN23" s="103"/>
      <c r="AO23" s="95"/>
      <c r="AP23" s="88"/>
      <c r="AQ23" s="276"/>
      <c r="AR23" s="262"/>
      <c r="AS23" s="262"/>
      <c r="AT23" s="328"/>
      <c r="AU23" s="257"/>
      <c r="AV23" s="276"/>
      <c r="AW23" s="262"/>
      <c r="AX23" s="262"/>
      <c r="AY23" s="278"/>
      <c r="AZ23" s="257"/>
      <c r="BA23" s="500"/>
      <c r="BB23" s="262"/>
      <c r="BC23" s="262"/>
      <c r="BD23" s="264"/>
      <c r="BE23" s="257"/>
    </row>
    <row r="24" spans="1:57" s="5" customFormat="1" ht="66" customHeight="1" x14ac:dyDescent="0.25">
      <c r="A24" s="311"/>
      <c r="B24" s="298"/>
      <c r="C24" s="483"/>
      <c r="D24" s="289"/>
      <c r="E24" s="283"/>
      <c r="F24" s="283"/>
      <c r="G24" s="42" t="s">
        <v>12</v>
      </c>
      <c r="H24" s="161">
        <f>+L24+R24+V24+Y24+AE24</f>
        <v>268539810</v>
      </c>
      <c r="I24" s="190"/>
      <c r="J24" s="190"/>
      <c r="K24" s="190"/>
      <c r="L24" s="146"/>
      <c r="M24" s="100"/>
      <c r="N24" s="96">
        <v>188958315</v>
      </c>
      <c r="O24" s="96">
        <v>188958315</v>
      </c>
      <c r="P24" s="96">
        <v>188958311</v>
      </c>
      <c r="Q24" s="96">
        <v>188958311</v>
      </c>
      <c r="R24" s="140">
        <v>188958310</v>
      </c>
      <c r="S24" s="202">
        <v>79725568</v>
      </c>
      <c r="T24" s="202">
        <v>79725568</v>
      </c>
      <c r="U24" s="202">
        <v>79581500</v>
      </c>
      <c r="V24" s="202">
        <v>79581500</v>
      </c>
      <c r="W24" s="94"/>
      <c r="X24" s="87"/>
      <c r="Y24" s="102"/>
      <c r="Z24" s="101"/>
      <c r="AA24" s="94"/>
      <c r="AB24" s="94"/>
      <c r="AC24" s="94"/>
      <c r="AD24" s="87"/>
      <c r="AE24" s="100"/>
      <c r="AF24" s="86"/>
      <c r="AG24" s="94"/>
      <c r="AH24" s="94"/>
      <c r="AI24" s="94"/>
      <c r="AJ24" s="87"/>
      <c r="AK24" s="93">
        <v>68968933</v>
      </c>
      <c r="AL24" s="89">
        <v>77325733</v>
      </c>
      <c r="AM24" s="89">
        <v>79581500</v>
      </c>
      <c r="AN24" s="140"/>
      <c r="AO24" s="142">
        <f t="shared" ref="AO24:AO28" si="32">+AM24/V24</f>
        <v>1</v>
      </c>
      <c r="AP24" s="88"/>
      <c r="AQ24" s="276"/>
      <c r="AR24" s="262"/>
      <c r="AS24" s="262"/>
      <c r="AT24" s="328"/>
      <c r="AU24" s="257"/>
      <c r="AV24" s="276"/>
      <c r="AW24" s="262"/>
      <c r="AX24" s="262"/>
      <c r="AY24" s="278"/>
      <c r="AZ24" s="257"/>
      <c r="BA24" s="500"/>
      <c r="BB24" s="262"/>
      <c r="BC24" s="262"/>
      <c r="BD24" s="264"/>
      <c r="BE24" s="257"/>
    </row>
    <row r="25" spans="1:57" s="5" customFormat="1" ht="66" customHeight="1" x14ac:dyDescent="0.25">
      <c r="A25" s="311"/>
      <c r="B25" s="298"/>
      <c r="C25" s="483"/>
      <c r="D25" s="289"/>
      <c r="E25" s="283"/>
      <c r="F25" s="283"/>
      <c r="G25" s="42" t="s">
        <v>13</v>
      </c>
      <c r="H25" s="161">
        <f t="shared" ref="H25:H27" si="33">+L25+R25+S25+Y25+AE25</f>
        <v>10</v>
      </c>
      <c r="I25" s="33">
        <f t="shared" ref="I25" si="34">+I21+I23</f>
        <v>2</v>
      </c>
      <c r="J25" s="33">
        <f t="shared" ref="J25:K25" si="35">+J21+J23</f>
        <v>2</v>
      </c>
      <c r="K25" s="33">
        <f t="shared" si="35"/>
        <v>2</v>
      </c>
      <c r="L25" s="176">
        <f t="shared" ref="L25:L26" si="36">+L21+L23</f>
        <v>2</v>
      </c>
      <c r="M25" s="149">
        <f>+M21+M23</f>
        <v>2</v>
      </c>
      <c r="N25" s="104">
        <f t="shared" ref="N25:P25" si="37">+N21+N23</f>
        <v>2</v>
      </c>
      <c r="O25" s="104">
        <f t="shared" si="37"/>
        <v>2</v>
      </c>
      <c r="P25" s="104">
        <f t="shared" si="37"/>
        <v>2</v>
      </c>
      <c r="Q25" s="104">
        <f t="shared" ref="Q25:R26" si="38">+Q21+Q23</f>
        <v>2</v>
      </c>
      <c r="R25" s="175">
        <f t="shared" si="38"/>
        <v>2</v>
      </c>
      <c r="S25" s="187">
        <f t="shared" ref="S25:T26" si="39">+S21+S23</f>
        <v>2</v>
      </c>
      <c r="T25" s="187">
        <f t="shared" si="39"/>
        <v>2</v>
      </c>
      <c r="U25" s="187">
        <f t="shared" ref="U25:V25" si="40">+U21+U23</f>
        <v>2</v>
      </c>
      <c r="V25" s="187">
        <f t="shared" si="40"/>
        <v>2</v>
      </c>
      <c r="W25" s="104"/>
      <c r="X25" s="183"/>
      <c r="Y25" s="149">
        <f t="shared" ref="Y25:Y26" si="41">+Y21+Y23</f>
        <v>2</v>
      </c>
      <c r="Z25" s="104"/>
      <c r="AA25" s="104"/>
      <c r="AB25" s="104"/>
      <c r="AC25" s="104"/>
      <c r="AD25" s="183"/>
      <c r="AE25" s="174">
        <f t="shared" ref="AE25:AE26" si="42">+AE21+AE23</f>
        <v>2</v>
      </c>
      <c r="AF25" s="175"/>
      <c r="AG25" s="104"/>
      <c r="AH25" s="104"/>
      <c r="AI25" s="104"/>
      <c r="AJ25" s="183"/>
      <c r="AK25" s="200">
        <f t="shared" ref="AK25:AL26" si="43">+AK21+AK23</f>
        <v>0.5</v>
      </c>
      <c r="AL25" s="175">
        <f t="shared" si="43"/>
        <v>1</v>
      </c>
      <c r="AM25" s="175">
        <f t="shared" ref="AM25" si="44">+AM21+AM23</f>
        <v>1.5</v>
      </c>
      <c r="AN25" s="175"/>
      <c r="AO25" s="142">
        <f t="shared" si="32"/>
        <v>0.75</v>
      </c>
      <c r="AP25" s="476">
        <f t="shared" ref="AP25:AP28" si="45">(R25+L25+AM25)/H25</f>
        <v>0.55000000000000004</v>
      </c>
      <c r="AQ25" s="276"/>
      <c r="AR25" s="262"/>
      <c r="AS25" s="262"/>
      <c r="AT25" s="328"/>
      <c r="AU25" s="257"/>
      <c r="AV25" s="276"/>
      <c r="AW25" s="262"/>
      <c r="AX25" s="262"/>
      <c r="AY25" s="278"/>
      <c r="AZ25" s="257"/>
      <c r="BA25" s="500"/>
      <c r="BB25" s="262"/>
      <c r="BC25" s="262"/>
      <c r="BD25" s="264"/>
      <c r="BE25" s="257"/>
    </row>
    <row r="26" spans="1:57" s="5" customFormat="1" ht="66" customHeight="1" thickBot="1" x14ac:dyDescent="0.3">
      <c r="A26" s="312"/>
      <c r="B26" s="299"/>
      <c r="C26" s="484"/>
      <c r="D26" s="289"/>
      <c r="E26" s="284"/>
      <c r="F26" s="284"/>
      <c r="G26" s="44" t="s">
        <v>14</v>
      </c>
      <c r="H26" s="161">
        <f>+H24+H22</f>
        <v>5647806057</v>
      </c>
      <c r="I26" s="191">
        <f>+I22+I24</f>
        <v>699000000</v>
      </c>
      <c r="J26" s="191">
        <f>+J22+J24</f>
        <v>699000000</v>
      </c>
      <c r="K26" s="191">
        <f>+K22+K24</f>
        <v>551874000</v>
      </c>
      <c r="L26" s="178">
        <f t="shared" si="36"/>
        <v>551781180</v>
      </c>
      <c r="M26" s="105">
        <f>+M22+M24</f>
        <v>901844000</v>
      </c>
      <c r="N26" s="96">
        <f>+N22+N24</f>
        <v>1090802315</v>
      </c>
      <c r="O26" s="96">
        <f>+O22+O24</f>
        <v>1090802315</v>
      </c>
      <c r="P26" s="96">
        <f>+P22+P24</f>
        <v>1090802311</v>
      </c>
      <c r="Q26" s="96">
        <f>+Q22+Q24</f>
        <v>1068186603</v>
      </c>
      <c r="R26" s="177">
        <f t="shared" si="38"/>
        <v>1068149577</v>
      </c>
      <c r="S26" s="188">
        <f t="shared" si="39"/>
        <v>1402807568</v>
      </c>
      <c r="T26" s="188">
        <f t="shared" si="39"/>
        <v>1402807568</v>
      </c>
      <c r="U26" s="188">
        <f t="shared" ref="U26:V26" si="46">+U22+U24</f>
        <v>1402663500</v>
      </c>
      <c r="V26" s="188">
        <f t="shared" si="46"/>
        <v>1387875300</v>
      </c>
      <c r="W26" s="184"/>
      <c r="X26" s="185"/>
      <c r="Y26" s="105">
        <f t="shared" si="41"/>
        <v>1320000000</v>
      </c>
      <c r="Z26" s="177"/>
      <c r="AA26" s="184"/>
      <c r="AB26" s="184"/>
      <c r="AC26" s="184"/>
      <c r="AD26" s="185"/>
      <c r="AE26" s="105">
        <f t="shared" si="42"/>
        <v>1320000000</v>
      </c>
      <c r="AF26" s="177"/>
      <c r="AG26" s="184"/>
      <c r="AH26" s="184"/>
      <c r="AI26" s="184"/>
      <c r="AJ26" s="185"/>
      <c r="AK26" s="201">
        <f t="shared" si="43"/>
        <v>1128133933</v>
      </c>
      <c r="AL26" s="177">
        <f t="shared" si="43"/>
        <v>1136511133</v>
      </c>
      <c r="AM26" s="177">
        <f t="shared" ref="AM26" si="47">+AM22+AM24</f>
        <v>1183740300</v>
      </c>
      <c r="AN26" s="177"/>
      <c r="AO26" s="480">
        <f t="shared" si="32"/>
        <v>0.85291546005610164</v>
      </c>
      <c r="AP26" s="481">
        <f t="shared" si="45"/>
        <v>0.49641772906225701</v>
      </c>
      <c r="AQ26" s="276"/>
      <c r="AR26" s="262"/>
      <c r="AS26" s="262"/>
      <c r="AT26" s="329"/>
      <c r="AU26" s="258"/>
      <c r="AV26" s="276"/>
      <c r="AW26" s="262"/>
      <c r="AX26" s="262"/>
      <c r="AY26" s="279"/>
      <c r="AZ26" s="258"/>
      <c r="BA26" s="500"/>
      <c r="BB26" s="262"/>
      <c r="BC26" s="262"/>
      <c r="BD26" s="265"/>
      <c r="BE26" s="258"/>
    </row>
    <row r="27" spans="1:57" s="5" customFormat="1" ht="58.9" customHeight="1" x14ac:dyDescent="0.25">
      <c r="A27" s="310" t="s">
        <v>148</v>
      </c>
      <c r="B27" s="297">
        <v>4</v>
      </c>
      <c r="C27" s="487" t="s">
        <v>144</v>
      </c>
      <c r="D27" s="288" t="s">
        <v>138</v>
      </c>
      <c r="E27" s="282">
        <v>433</v>
      </c>
      <c r="F27" s="282" t="s">
        <v>192</v>
      </c>
      <c r="G27" s="45" t="s">
        <v>9</v>
      </c>
      <c r="H27" s="161">
        <f t="shared" si="33"/>
        <v>10</v>
      </c>
      <c r="I27" s="30">
        <v>1</v>
      </c>
      <c r="J27" s="30">
        <v>1</v>
      </c>
      <c r="K27" s="30">
        <v>1</v>
      </c>
      <c r="L27" s="99">
        <v>1</v>
      </c>
      <c r="M27" s="173">
        <v>2</v>
      </c>
      <c r="N27" s="30">
        <v>2</v>
      </c>
      <c r="O27" s="30">
        <v>2</v>
      </c>
      <c r="P27" s="30">
        <v>2</v>
      </c>
      <c r="Q27" s="30">
        <v>2</v>
      </c>
      <c r="R27" s="99">
        <v>2</v>
      </c>
      <c r="S27" s="203">
        <v>3</v>
      </c>
      <c r="T27" s="203">
        <v>3</v>
      </c>
      <c r="U27" s="203">
        <v>3</v>
      </c>
      <c r="V27" s="203">
        <v>3</v>
      </c>
      <c r="W27" s="180"/>
      <c r="X27" s="181"/>
      <c r="Y27" s="173">
        <v>3</v>
      </c>
      <c r="Z27" s="180"/>
      <c r="AA27" s="180"/>
      <c r="AB27" s="180"/>
      <c r="AC27" s="180"/>
      <c r="AD27" s="181"/>
      <c r="AE27" s="182">
        <v>1</v>
      </c>
      <c r="AF27" s="474"/>
      <c r="AG27" s="180"/>
      <c r="AH27" s="180"/>
      <c r="AI27" s="180"/>
      <c r="AJ27" s="181"/>
      <c r="AK27" s="98">
        <v>0.64</v>
      </c>
      <c r="AL27" s="84">
        <f>+AK27+0.76</f>
        <v>1.4</v>
      </c>
      <c r="AM27" s="84">
        <f>+AL27+0.86</f>
        <v>2.2599999999999998</v>
      </c>
      <c r="AN27" s="99"/>
      <c r="AO27" s="475">
        <f t="shared" si="32"/>
        <v>0.7533333333333333</v>
      </c>
      <c r="AP27" s="476">
        <f t="shared" si="45"/>
        <v>0.52600000000000002</v>
      </c>
      <c r="AQ27" s="270" t="s">
        <v>207</v>
      </c>
      <c r="AR27" s="262" t="s">
        <v>159</v>
      </c>
      <c r="AS27" s="262" t="s">
        <v>159</v>
      </c>
      <c r="AT27" s="247" t="s">
        <v>186</v>
      </c>
      <c r="AU27" s="249" t="s">
        <v>185</v>
      </c>
      <c r="AV27" s="275" t="s">
        <v>209</v>
      </c>
      <c r="AW27" s="262" t="s">
        <v>159</v>
      </c>
      <c r="AX27" s="262" t="s">
        <v>159</v>
      </c>
      <c r="AY27" s="247" t="s">
        <v>186</v>
      </c>
      <c r="AZ27" s="249" t="s">
        <v>210</v>
      </c>
      <c r="BA27" s="499" t="s">
        <v>236</v>
      </c>
      <c r="BB27" s="245" t="s">
        <v>159</v>
      </c>
      <c r="BC27" s="245" t="s">
        <v>159</v>
      </c>
      <c r="BD27" s="247" t="s">
        <v>186</v>
      </c>
      <c r="BE27" s="249" t="s">
        <v>222</v>
      </c>
    </row>
    <row r="28" spans="1:57" s="5" customFormat="1" ht="58.9" customHeight="1" x14ac:dyDescent="0.25">
      <c r="A28" s="311"/>
      <c r="B28" s="298"/>
      <c r="C28" s="488"/>
      <c r="D28" s="289"/>
      <c r="E28" s="283"/>
      <c r="F28" s="283"/>
      <c r="G28" s="42" t="s">
        <v>10</v>
      </c>
      <c r="H28" s="161">
        <f>+L28+R28+V28+Y28+AE28</f>
        <v>1103026977</v>
      </c>
      <c r="I28" s="191">
        <v>183000000</v>
      </c>
      <c r="J28" s="191">
        <v>183000000</v>
      </c>
      <c r="K28" s="191">
        <v>164426239</v>
      </c>
      <c r="L28" s="168">
        <v>113597777</v>
      </c>
      <c r="M28" s="169">
        <v>172695000</v>
      </c>
      <c r="N28" s="96">
        <v>172695000</v>
      </c>
      <c r="O28" s="96">
        <v>172695000</v>
      </c>
      <c r="P28" s="96">
        <v>172695000</v>
      </c>
      <c r="Q28" s="96">
        <v>161666520</v>
      </c>
      <c r="R28" s="170">
        <v>161659200</v>
      </c>
      <c r="S28" s="202">
        <v>229241000</v>
      </c>
      <c r="T28" s="202">
        <v>229241000</v>
      </c>
      <c r="U28" s="202">
        <v>229241000</v>
      </c>
      <c r="V28" s="202">
        <v>228770000</v>
      </c>
      <c r="W28" s="171"/>
      <c r="X28" s="172"/>
      <c r="Y28" s="169">
        <v>299000000</v>
      </c>
      <c r="Z28" s="96"/>
      <c r="AA28" s="171"/>
      <c r="AB28" s="171"/>
      <c r="AC28" s="171"/>
      <c r="AD28" s="172"/>
      <c r="AE28" s="169">
        <v>300000000</v>
      </c>
      <c r="AF28" s="96"/>
      <c r="AG28" s="171"/>
      <c r="AH28" s="171"/>
      <c r="AI28" s="171"/>
      <c r="AJ28" s="172"/>
      <c r="AK28" s="93">
        <v>188910000</v>
      </c>
      <c r="AL28" s="89">
        <v>188910000</v>
      </c>
      <c r="AM28" s="89">
        <v>218770000</v>
      </c>
      <c r="AN28" s="170"/>
      <c r="AO28" s="142">
        <f t="shared" si="32"/>
        <v>0.95628797482187344</v>
      </c>
      <c r="AP28" s="476">
        <f t="shared" si="45"/>
        <v>0.44788295055452665</v>
      </c>
      <c r="AQ28" s="271"/>
      <c r="AR28" s="262"/>
      <c r="AS28" s="262"/>
      <c r="AT28" s="248"/>
      <c r="AU28" s="250"/>
      <c r="AV28" s="276"/>
      <c r="AW28" s="262"/>
      <c r="AX28" s="262"/>
      <c r="AY28" s="248"/>
      <c r="AZ28" s="250"/>
      <c r="BA28" s="500"/>
      <c r="BB28" s="246"/>
      <c r="BC28" s="246"/>
      <c r="BD28" s="248"/>
      <c r="BE28" s="250"/>
    </row>
    <row r="29" spans="1:57" s="5" customFormat="1" ht="58.9" customHeight="1" x14ac:dyDescent="0.25">
      <c r="A29" s="311"/>
      <c r="B29" s="298"/>
      <c r="C29" s="488"/>
      <c r="D29" s="289"/>
      <c r="E29" s="283"/>
      <c r="F29" s="283"/>
      <c r="G29" s="42" t="s">
        <v>11</v>
      </c>
      <c r="H29" s="97"/>
      <c r="I29" s="190"/>
      <c r="J29" s="190"/>
      <c r="K29" s="190"/>
      <c r="L29" s="146"/>
      <c r="M29" s="100"/>
      <c r="N29" s="92"/>
      <c r="O29" s="88"/>
      <c r="P29" s="88"/>
      <c r="Q29" s="88"/>
      <c r="R29" s="103"/>
      <c r="S29" s="186"/>
      <c r="T29" s="186"/>
      <c r="U29" s="186"/>
      <c r="V29" s="186"/>
      <c r="W29" s="94"/>
      <c r="X29" s="87"/>
      <c r="Y29" s="100"/>
      <c r="Z29" s="86"/>
      <c r="AA29" s="94"/>
      <c r="AB29" s="94"/>
      <c r="AC29" s="94"/>
      <c r="AD29" s="87"/>
      <c r="AE29" s="100"/>
      <c r="AF29" s="86"/>
      <c r="AG29" s="94"/>
      <c r="AH29" s="94"/>
      <c r="AI29" s="94"/>
      <c r="AJ29" s="87"/>
      <c r="AK29" s="95"/>
      <c r="AL29" s="88"/>
      <c r="AM29" s="88"/>
      <c r="AN29" s="103"/>
      <c r="AO29" s="95"/>
      <c r="AP29" s="88"/>
      <c r="AQ29" s="271"/>
      <c r="AR29" s="262"/>
      <c r="AS29" s="262"/>
      <c r="AT29" s="248"/>
      <c r="AU29" s="250"/>
      <c r="AV29" s="276"/>
      <c r="AW29" s="262"/>
      <c r="AX29" s="262"/>
      <c r="AY29" s="248"/>
      <c r="AZ29" s="250"/>
      <c r="BA29" s="500"/>
      <c r="BB29" s="246"/>
      <c r="BC29" s="246"/>
      <c r="BD29" s="248"/>
      <c r="BE29" s="250"/>
    </row>
    <row r="30" spans="1:57" s="5" customFormat="1" ht="58.9" customHeight="1" x14ac:dyDescent="0.25">
      <c r="A30" s="311"/>
      <c r="B30" s="298"/>
      <c r="C30" s="488"/>
      <c r="D30" s="289"/>
      <c r="E30" s="283"/>
      <c r="F30" s="283"/>
      <c r="G30" s="42" t="s">
        <v>12</v>
      </c>
      <c r="H30" s="161">
        <f>+L30+R30+V30+Y30+AE30</f>
        <v>59362269</v>
      </c>
      <c r="I30" s="190"/>
      <c r="J30" s="190"/>
      <c r="K30" s="190"/>
      <c r="L30" s="146"/>
      <c r="M30" s="100"/>
      <c r="N30" s="90">
        <v>45395203</v>
      </c>
      <c r="O30" s="90">
        <v>45395203</v>
      </c>
      <c r="P30" s="90">
        <v>45395203</v>
      </c>
      <c r="Q30" s="90">
        <v>45395203</v>
      </c>
      <c r="R30" s="140">
        <f>+Q30</f>
        <v>45395203</v>
      </c>
      <c r="S30" s="202">
        <v>13967066</v>
      </c>
      <c r="T30" s="202">
        <v>13967066</v>
      </c>
      <c r="U30" s="202">
        <v>13967066</v>
      </c>
      <c r="V30" s="202">
        <v>13967066</v>
      </c>
      <c r="W30" s="94"/>
      <c r="X30" s="87"/>
      <c r="Y30" s="102"/>
      <c r="Z30" s="101"/>
      <c r="AA30" s="94"/>
      <c r="AB30" s="94"/>
      <c r="AC30" s="94"/>
      <c r="AD30" s="87"/>
      <c r="AE30" s="100"/>
      <c r="AF30" s="86"/>
      <c r="AG30" s="94"/>
      <c r="AH30" s="94"/>
      <c r="AI30" s="94"/>
      <c r="AJ30" s="87"/>
      <c r="AK30" s="93">
        <v>13967066</v>
      </c>
      <c r="AL30" s="89">
        <v>13967066</v>
      </c>
      <c r="AM30" s="89">
        <v>13967066</v>
      </c>
      <c r="AN30" s="140"/>
      <c r="AO30" s="142">
        <f t="shared" ref="AO30:AO34" si="48">+AM30/V30</f>
        <v>1</v>
      </c>
      <c r="AP30" s="88"/>
      <c r="AQ30" s="271"/>
      <c r="AR30" s="262"/>
      <c r="AS30" s="262"/>
      <c r="AT30" s="248"/>
      <c r="AU30" s="250"/>
      <c r="AV30" s="276"/>
      <c r="AW30" s="262"/>
      <c r="AX30" s="262"/>
      <c r="AY30" s="248"/>
      <c r="AZ30" s="250"/>
      <c r="BA30" s="500"/>
      <c r="BB30" s="246"/>
      <c r="BC30" s="246"/>
      <c r="BD30" s="248"/>
      <c r="BE30" s="250"/>
    </row>
    <row r="31" spans="1:57" s="5" customFormat="1" ht="58.9" customHeight="1" x14ac:dyDescent="0.25">
      <c r="A31" s="311"/>
      <c r="B31" s="298"/>
      <c r="C31" s="488"/>
      <c r="D31" s="289"/>
      <c r="E31" s="283"/>
      <c r="F31" s="283"/>
      <c r="G31" s="42" t="s">
        <v>13</v>
      </c>
      <c r="H31" s="161">
        <f t="shared" ref="H31:H33" si="49">+L31+R31+S31+Y31+AE31</f>
        <v>10</v>
      </c>
      <c r="I31" s="193">
        <f t="shared" ref="I31" si="50">+I27+I29</f>
        <v>1</v>
      </c>
      <c r="J31" s="193">
        <f t="shared" ref="J31:K31" si="51">+J27+J29</f>
        <v>1</v>
      </c>
      <c r="K31" s="193">
        <f t="shared" si="51"/>
        <v>1</v>
      </c>
      <c r="L31" s="176">
        <f t="shared" ref="L31:L32" si="52">+L27+L29</f>
        <v>1</v>
      </c>
      <c r="M31" s="149">
        <f>+M27+M29</f>
        <v>2</v>
      </c>
      <c r="N31" s="90">
        <f t="shared" ref="N31:P31" si="53">+N27+N29</f>
        <v>2</v>
      </c>
      <c r="O31" s="90">
        <f t="shared" si="53"/>
        <v>2</v>
      </c>
      <c r="P31" s="90">
        <f t="shared" si="53"/>
        <v>2</v>
      </c>
      <c r="Q31" s="90">
        <f t="shared" ref="Q31:R32" si="54">+Q27+Q29</f>
        <v>2</v>
      </c>
      <c r="R31" s="175">
        <f t="shared" si="54"/>
        <v>2</v>
      </c>
      <c r="S31" s="187">
        <f t="shared" ref="S31:T32" si="55">+S27+S29</f>
        <v>3</v>
      </c>
      <c r="T31" s="187">
        <f t="shared" si="55"/>
        <v>3</v>
      </c>
      <c r="U31" s="187">
        <f t="shared" ref="U31:V31" si="56">+U27+U29</f>
        <v>3</v>
      </c>
      <c r="V31" s="187">
        <f t="shared" si="56"/>
        <v>3</v>
      </c>
      <c r="W31" s="104"/>
      <c r="X31" s="183"/>
      <c r="Y31" s="149">
        <f t="shared" ref="Y31:Y32" si="57">+Y27+Y29</f>
        <v>3</v>
      </c>
      <c r="Z31" s="104"/>
      <c r="AA31" s="104"/>
      <c r="AB31" s="104"/>
      <c r="AC31" s="104"/>
      <c r="AD31" s="183"/>
      <c r="AE31" s="174">
        <f t="shared" ref="AE31:AE32" si="58">+AE27+AE29</f>
        <v>1</v>
      </c>
      <c r="AF31" s="175"/>
      <c r="AG31" s="104"/>
      <c r="AH31" s="104"/>
      <c r="AI31" s="104"/>
      <c r="AJ31" s="183"/>
      <c r="AK31" s="200">
        <f t="shared" ref="AK31:AN32" si="59">+AK27+AK29</f>
        <v>0.64</v>
      </c>
      <c r="AL31" s="175">
        <f t="shared" si="59"/>
        <v>1.4</v>
      </c>
      <c r="AM31" s="175">
        <f t="shared" ref="AM31" si="60">+AM27+AM29</f>
        <v>2.2599999999999998</v>
      </c>
      <c r="AN31" s="174">
        <f t="shared" si="59"/>
        <v>0</v>
      </c>
      <c r="AO31" s="142">
        <f t="shared" si="48"/>
        <v>0.7533333333333333</v>
      </c>
      <c r="AP31" s="476">
        <f t="shared" ref="AP31:AP34" si="61">(R31+L31+AM31)/H31</f>
        <v>0.52600000000000002</v>
      </c>
      <c r="AQ31" s="271"/>
      <c r="AR31" s="262"/>
      <c r="AS31" s="262"/>
      <c r="AT31" s="248"/>
      <c r="AU31" s="250"/>
      <c r="AV31" s="276"/>
      <c r="AW31" s="262"/>
      <c r="AX31" s="262"/>
      <c r="AY31" s="248"/>
      <c r="AZ31" s="250"/>
      <c r="BA31" s="500"/>
      <c r="BB31" s="246"/>
      <c r="BC31" s="246"/>
      <c r="BD31" s="248"/>
      <c r="BE31" s="250"/>
    </row>
    <row r="32" spans="1:57" s="5" customFormat="1" ht="58.9" customHeight="1" thickBot="1" x14ac:dyDescent="0.3">
      <c r="A32" s="311"/>
      <c r="B32" s="299"/>
      <c r="C32" s="489"/>
      <c r="D32" s="289"/>
      <c r="E32" s="284"/>
      <c r="F32" s="284"/>
      <c r="G32" s="44" t="s">
        <v>14</v>
      </c>
      <c r="H32" s="161">
        <f>+H30+H28</f>
        <v>1162389246</v>
      </c>
      <c r="I32" s="191">
        <f>+I28+I30</f>
        <v>183000000</v>
      </c>
      <c r="J32" s="191">
        <f>+J28+J30</f>
        <v>183000000</v>
      </c>
      <c r="K32" s="191">
        <f>+K28+K30</f>
        <v>164426239</v>
      </c>
      <c r="L32" s="178">
        <f t="shared" si="52"/>
        <v>113597777</v>
      </c>
      <c r="M32" s="105">
        <f>+M28+M30</f>
        <v>172695000</v>
      </c>
      <c r="N32" s="96">
        <f>+N28+N30</f>
        <v>218090203</v>
      </c>
      <c r="O32" s="96">
        <f>+O28+O30</f>
        <v>218090203</v>
      </c>
      <c r="P32" s="96">
        <f>+P28+P30</f>
        <v>218090203</v>
      </c>
      <c r="Q32" s="96">
        <f>+Q28+Q30</f>
        <v>207061723</v>
      </c>
      <c r="R32" s="177">
        <f t="shared" si="54"/>
        <v>207054403</v>
      </c>
      <c r="S32" s="188">
        <f t="shared" si="55"/>
        <v>243208066</v>
      </c>
      <c r="T32" s="188">
        <f t="shared" si="55"/>
        <v>243208066</v>
      </c>
      <c r="U32" s="188">
        <f t="shared" ref="U32:V32" si="62">+U28+U30</f>
        <v>243208066</v>
      </c>
      <c r="V32" s="188">
        <f t="shared" si="62"/>
        <v>242737066</v>
      </c>
      <c r="W32" s="184"/>
      <c r="X32" s="185"/>
      <c r="Y32" s="105">
        <f t="shared" si="57"/>
        <v>299000000</v>
      </c>
      <c r="Z32" s="177"/>
      <c r="AA32" s="184"/>
      <c r="AB32" s="184"/>
      <c r="AC32" s="184"/>
      <c r="AD32" s="185"/>
      <c r="AE32" s="105">
        <f t="shared" si="58"/>
        <v>300000000</v>
      </c>
      <c r="AF32" s="177"/>
      <c r="AG32" s="184"/>
      <c r="AH32" s="184"/>
      <c r="AI32" s="184"/>
      <c r="AJ32" s="185"/>
      <c r="AK32" s="201">
        <f t="shared" si="59"/>
        <v>202877066</v>
      </c>
      <c r="AL32" s="177">
        <f t="shared" si="59"/>
        <v>202877066</v>
      </c>
      <c r="AM32" s="177">
        <f t="shared" ref="AM32" si="63">+AM28+AM30</f>
        <v>232737066</v>
      </c>
      <c r="AN32" s="105">
        <f t="shared" si="59"/>
        <v>0</v>
      </c>
      <c r="AO32" s="480">
        <f t="shared" si="48"/>
        <v>0.95880316028867218</v>
      </c>
      <c r="AP32" s="481">
        <f t="shared" si="61"/>
        <v>0.47607911713250656</v>
      </c>
      <c r="AQ32" s="271"/>
      <c r="AR32" s="262"/>
      <c r="AS32" s="262"/>
      <c r="AT32" s="304"/>
      <c r="AU32" s="251"/>
      <c r="AV32" s="276"/>
      <c r="AW32" s="262"/>
      <c r="AX32" s="262"/>
      <c r="AY32" s="248"/>
      <c r="AZ32" s="251"/>
      <c r="BA32" s="500"/>
      <c r="BB32" s="246"/>
      <c r="BC32" s="246"/>
      <c r="BD32" s="248"/>
      <c r="BE32" s="251"/>
    </row>
    <row r="33" spans="1:57" s="5" customFormat="1" ht="60" customHeight="1" x14ac:dyDescent="0.25">
      <c r="A33" s="311"/>
      <c r="B33" s="297">
        <v>5</v>
      </c>
      <c r="C33" s="482" t="s">
        <v>145</v>
      </c>
      <c r="D33" s="288" t="s">
        <v>138</v>
      </c>
      <c r="E33" s="282">
        <v>433</v>
      </c>
      <c r="F33" s="282" t="s">
        <v>192</v>
      </c>
      <c r="G33" s="45" t="s">
        <v>9</v>
      </c>
      <c r="H33" s="161">
        <f t="shared" si="49"/>
        <v>14</v>
      </c>
      <c r="I33" s="30">
        <v>1</v>
      </c>
      <c r="J33" s="30">
        <v>1</v>
      </c>
      <c r="K33" s="30">
        <v>1</v>
      </c>
      <c r="L33" s="99">
        <v>1</v>
      </c>
      <c r="M33" s="173">
        <v>4</v>
      </c>
      <c r="N33" s="30">
        <v>4</v>
      </c>
      <c r="O33" s="30">
        <v>4</v>
      </c>
      <c r="P33" s="30">
        <v>4</v>
      </c>
      <c r="Q33" s="30">
        <v>4</v>
      </c>
      <c r="R33" s="99">
        <v>4</v>
      </c>
      <c r="S33" s="203">
        <v>4</v>
      </c>
      <c r="T33" s="203">
        <v>4</v>
      </c>
      <c r="U33" s="203">
        <v>4</v>
      </c>
      <c r="V33" s="203">
        <v>4</v>
      </c>
      <c r="W33" s="180"/>
      <c r="X33" s="181"/>
      <c r="Y33" s="173">
        <v>4</v>
      </c>
      <c r="Z33" s="180"/>
      <c r="AA33" s="180"/>
      <c r="AB33" s="180"/>
      <c r="AC33" s="180"/>
      <c r="AD33" s="181"/>
      <c r="AE33" s="182">
        <v>1</v>
      </c>
      <c r="AF33" s="474"/>
      <c r="AG33" s="180"/>
      <c r="AH33" s="180"/>
      <c r="AI33" s="180"/>
      <c r="AJ33" s="181"/>
      <c r="AK33" s="98">
        <v>1</v>
      </c>
      <c r="AL33" s="84">
        <v>2</v>
      </c>
      <c r="AM33" s="84">
        <v>3</v>
      </c>
      <c r="AN33" s="99"/>
      <c r="AO33" s="475">
        <f t="shared" si="48"/>
        <v>0.75</v>
      </c>
      <c r="AP33" s="476">
        <f t="shared" si="61"/>
        <v>0.5714285714285714</v>
      </c>
      <c r="AQ33" s="275" t="s">
        <v>178</v>
      </c>
      <c r="AR33" s="280" t="s">
        <v>179</v>
      </c>
      <c r="AS33" s="280" t="s">
        <v>179</v>
      </c>
      <c r="AT33" s="285" t="s">
        <v>180</v>
      </c>
      <c r="AU33" s="301" t="s">
        <v>177</v>
      </c>
      <c r="AV33" s="273" t="s">
        <v>199</v>
      </c>
      <c r="AW33" s="240" t="s">
        <v>179</v>
      </c>
      <c r="AX33" s="240" t="s">
        <v>179</v>
      </c>
      <c r="AY33" s="252" t="s">
        <v>200</v>
      </c>
      <c r="AZ33" s="254" t="s">
        <v>201</v>
      </c>
      <c r="BA33" s="506" t="s">
        <v>235</v>
      </c>
      <c r="BB33" s="240" t="s">
        <v>179</v>
      </c>
      <c r="BC33" s="240" t="s">
        <v>179</v>
      </c>
      <c r="BD33" s="252" t="s">
        <v>200</v>
      </c>
      <c r="BE33" s="254" t="s">
        <v>201</v>
      </c>
    </row>
    <row r="34" spans="1:57" s="5" customFormat="1" ht="60" customHeight="1" x14ac:dyDescent="0.25">
      <c r="A34" s="311"/>
      <c r="B34" s="298"/>
      <c r="C34" s="483"/>
      <c r="D34" s="289"/>
      <c r="E34" s="283"/>
      <c r="F34" s="283"/>
      <c r="G34" s="42" t="s">
        <v>10</v>
      </c>
      <c r="H34" s="161">
        <f>+L34+R34+V34+Y34+AE34</f>
        <v>1948484220</v>
      </c>
      <c r="I34" s="191">
        <v>259000000</v>
      </c>
      <c r="J34" s="191">
        <v>259000000</v>
      </c>
      <c r="K34" s="191">
        <v>266794422</v>
      </c>
      <c r="L34" s="168">
        <v>262322021</v>
      </c>
      <c r="M34" s="169">
        <v>348853000</v>
      </c>
      <c r="N34" s="96">
        <v>348853000</v>
      </c>
      <c r="O34" s="96">
        <v>365100900</v>
      </c>
      <c r="P34" s="96">
        <v>365100900</v>
      </c>
      <c r="Q34" s="96">
        <v>378416999</v>
      </c>
      <c r="R34" s="170">
        <v>378416999</v>
      </c>
      <c r="S34" s="202">
        <v>437659000</v>
      </c>
      <c r="T34" s="202">
        <v>437659000</v>
      </c>
      <c r="U34" s="202">
        <v>437659000</v>
      </c>
      <c r="V34" s="202">
        <v>459745200</v>
      </c>
      <c r="W34" s="171"/>
      <c r="X34" s="172"/>
      <c r="Y34" s="169">
        <v>423000000</v>
      </c>
      <c r="Z34" s="96"/>
      <c r="AA34" s="171"/>
      <c r="AB34" s="171"/>
      <c r="AC34" s="171"/>
      <c r="AD34" s="172"/>
      <c r="AE34" s="169">
        <v>425000000</v>
      </c>
      <c r="AF34" s="96"/>
      <c r="AG34" s="171"/>
      <c r="AH34" s="171"/>
      <c r="AI34" s="171"/>
      <c r="AJ34" s="172"/>
      <c r="AK34" s="93">
        <v>405935200</v>
      </c>
      <c r="AL34" s="141">
        <v>405935200</v>
      </c>
      <c r="AM34" s="502">
        <v>459745200</v>
      </c>
      <c r="AN34" s="170"/>
      <c r="AO34" s="142">
        <f t="shared" si="48"/>
        <v>1</v>
      </c>
      <c r="AP34" s="476">
        <f t="shared" si="61"/>
        <v>0.56478990627904602</v>
      </c>
      <c r="AQ34" s="276"/>
      <c r="AR34" s="240"/>
      <c r="AS34" s="240"/>
      <c r="AT34" s="253"/>
      <c r="AU34" s="302"/>
      <c r="AV34" s="274"/>
      <c r="AW34" s="240"/>
      <c r="AX34" s="240"/>
      <c r="AY34" s="253"/>
      <c r="AZ34" s="255"/>
      <c r="BA34" s="507"/>
      <c r="BB34" s="240"/>
      <c r="BC34" s="240"/>
      <c r="BD34" s="253"/>
      <c r="BE34" s="255"/>
    </row>
    <row r="35" spans="1:57" s="5" customFormat="1" ht="60" customHeight="1" x14ac:dyDescent="0.25">
      <c r="A35" s="311"/>
      <c r="B35" s="298"/>
      <c r="C35" s="483"/>
      <c r="D35" s="289"/>
      <c r="E35" s="283"/>
      <c r="F35" s="283"/>
      <c r="G35" s="42" t="s">
        <v>11</v>
      </c>
      <c r="H35" s="97"/>
      <c r="I35" s="190"/>
      <c r="J35" s="190"/>
      <c r="K35" s="190"/>
      <c r="L35" s="146"/>
      <c r="M35" s="100"/>
      <c r="N35" s="92"/>
      <c r="O35" s="88"/>
      <c r="P35" s="88"/>
      <c r="Q35" s="88"/>
      <c r="R35" s="103"/>
      <c r="S35" s="186"/>
      <c r="T35" s="186"/>
      <c r="U35" s="186"/>
      <c r="V35" s="186"/>
      <c r="W35" s="94"/>
      <c r="X35" s="87"/>
      <c r="Y35" s="100"/>
      <c r="Z35" s="86"/>
      <c r="AA35" s="94"/>
      <c r="AB35" s="94"/>
      <c r="AC35" s="94"/>
      <c r="AD35" s="87"/>
      <c r="AE35" s="100"/>
      <c r="AF35" s="86"/>
      <c r="AG35" s="94"/>
      <c r="AH35" s="94"/>
      <c r="AI35" s="94"/>
      <c r="AJ35" s="87"/>
      <c r="AK35" s="95"/>
      <c r="AL35" s="88"/>
      <c r="AM35" s="88"/>
      <c r="AN35" s="103"/>
      <c r="AO35" s="95"/>
      <c r="AP35" s="88"/>
      <c r="AQ35" s="276"/>
      <c r="AR35" s="240"/>
      <c r="AS35" s="240"/>
      <c r="AT35" s="253"/>
      <c r="AU35" s="302"/>
      <c r="AV35" s="274"/>
      <c r="AW35" s="240"/>
      <c r="AX35" s="240"/>
      <c r="AY35" s="253"/>
      <c r="AZ35" s="255"/>
      <c r="BA35" s="507"/>
      <c r="BB35" s="240"/>
      <c r="BC35" s="240"/>
      <c r="BD35" s="253"/>
      <c r="BE35" s="255"/>
    </row>
    <row r="36" spans="1:57" s="5" customFormat="1" ht="60" customHeight="1" x14ac:dyDescent="0.25">
      <c r="A36" s="311"/>
      <c r="B36" s="298"/>
      <c r="C36" s="483"/>
      <c r="D36" s="289"/>
      <c r="E36" s="283"/>
      <c r="F36" s="283"/>
      <c r="G36" s="42" t="s">
        <v>12</v>
      </c>
      <c r="H36" s="161">
        <f>+L36+R36+V36+Y36+AE36</f>
        <v>120839282</v>
      </c>
      <c r="I36" s="190"/>
      <c r="J36" s="190"/>
      <c r="K36" s="190"/>
      <c r="L36" s="146"/>
      <c r="M36" s="100"/>
      <c r="N36" s="90">
        <v>97852816</v>
      </c>
      <c r="O36" s="90">
        <v>97852816</v>
      </c>
      <c r="P36" s="90">
        <v>97852816</v>
      </c>
      <c r="Q36" s="90">
        <v>97852816</v>
      </c>
      <c r="R36" s="140">
        <f>+Q36</f>
        <v>97852816</v>
      </c>
      <c r="S36" s="202">
        <v>25113733</v>
      </c>
      <c r="T36" s="202">
        <v>25113733</v>
      </c>
      <c r="U36" s="202">
        <v>22986466</v>
      </c>
      <c r="V36" s="202">
        <v>22986466</v>
      </c>
      <c r="W36" s="94"/>
      <c r="X36" s="87"/>
      <c r="Y36" s="102"/>
      <c r="Z36" s="101"/>
      <c r="AA36" s="94"/>
      <c r="AB36" s="94"/>
      <c r="AC36" s="94"/>
      <c r="AD36" s="87"/>
      <c r="AE36" s="100"/>
      <c r="AF36" s="86"/>
      <c r="AG36" s="94"/>
      <c r="AH36" s="94"/>
      <c r="AI36" s="94"/>
      <c r="AJ36" s="87"/>
      <c r="AK36" s="93">
        <v>22986466</v>
      </c>
      <c r="AL36" s="89">
        <v>22986466</v>
      </c>
      <c r="AM36" s="89">
        <v>22986466</v>
      </c>
      <c r="AN36" s="140"/>
      <c r="AO36" s="142">
        <f t="shared" ref="AO36:AO40" si="64">+AM36/V36</f>
        <v>1</v>
      </c>
      <c r="AP36" s="88"/>
      <c r="AQ36" s="276"/>
      <c r="AR36" s="240"/>
      <c r="AS36" s="240"/>
      <c r="AT36" s="253"/>
      <c r="AU36" s="302"/>
      <c r="AV36" s="274"/>
      <c r="AW36" s="240"/>
      <c r="AX36" s="240"/>
      <c r="AY36" s="253"/>
      <c r="AZ36" s="255"/>
      <c r="BA36" s="507"/>
      <c r="BB36" s="240"/>
      <c r="BC36" s="240"/>
      <c r="BD36" s="253"/>
      <c r="BE36" s="255"/>
    </row>
    <row r="37" spans="1:57" s="5" customFormat="1" ht="60" customHeight="1" x14ac:dyDescent="0.25">
      <c r="A37" s="311"/>
      <c r="B37" s="298"/>
      <c r="C37" s="483"/>
      <c r="D37" s="289"/>
      <c r="E37" s="283"/>
      <c r="F37" s="283"/>
      <c r="G37" s="42" t="s">
        <v>13</v>
      </c>
      <c r="H37" s="161">
        <f t="shared" ref="H37:H39" si="65">+L37+R37+S37+Y37+AE37</f>
        <v>14</v>
      </c>
      <c r="I37" s="33">
        <f t="shared" ref="I37" si="66">+I33+I35</f>
        <v>1</v>
      </c>
      <c r="J37" s="33">
        <f t="shared" ref="J37:K37" si="67">+J33+J35</f>
        <v>1</v>
      </c>
      <c r="K37" s="33">
        <f t="shared" si="67"/>
        <v>1</v>
      </c>
      <c r="L37" s="176">
        <f t="shared" ref="L37:L38" si="68">+L33+L35</f>
        <v>1</v>
      </c>
      <c r="M37" s="149">
        <f>+M33+M35</f>
        <v>4</v>
      </c>
      <c r="N37" s="104">
        <f t="shared" ref="N37:P37" si="69">+N33+N35</f>
        <v>4</v>
      </c>
      <c r="O37" s="104">
        <f t="shared" si="69"/>
        <v>4</v>
      </c>
      <c r="P37" s="104">
        <f t="shared" si="69"/>
        <v>4</v>
      </c>
      <c r="Q37" s="104">
        <f t="shared" ref="Q37:R38" si="70">+Q33+Q35</f>
        <v>4</v>
      </c>
      <c r="R37" s="175">
        <f t="shared" si="70"/>
        <v>4</v>
      </c>
      <c r="S37" s="187">
        <f t="shared" ref="S37:T38" si="71">+S33+S35</f>
        <v>4</v>
      </c>
      <c r="T37" s="187">
        <f t="shared" si="71"/>
        <v>4</v>
      </c>
      <c r="U37" s="187">
        <f t="shared" ref="U37:V37" si="72">+U33+U35</f>
        <v>4</v>
      </c>
      <c r="V37" s="187">
        <f t="shared" si="72"/>
        <v>4</v>
      </c>
      <c r="W37" s="104"/>
      <c r="X37" s="183"/>
      <c r="Y37" s="149">
        <f t="shared" ref="Y37:Y38" si="73">+Y33+Y35</f>
        <v>4</v>
      </c>
      <c r="Z37" s="104"/>
      <c r="AA37" s="104"/>
      <c r="AB37" s="104"/>
      <c r="AC37" s="104"/>
      <c r="AD37" s="183"/>
      <c r="AE37" s="174">
        <f t="shared" ref="AE37:AE38" si="74">+AE33+AE35</f>
        <v>1</v>
      </c>
      <c r="AF37" s="175"/>
      <c r="AG37" s="104"/>
      <c r="AH37" s="104"/>
      <c r="AI37" s="104"/>
      <c r="AJ37" s="183"/>
      <c r="AK37" s="200">
        <f t="shared" ref="AK37:AL38" si="75">+AK33+AK35</f>
        <v>1</v>
      </c>
      <c r="AL37" s="175">
        <f t="shared" si="75"/>
        <v>2</v>
      </c>
      <c r="AM37" s="175">
        <f t="shared" ref="AM37" si="76">+AM33+AM35</f>
        <v>3</v>
      </c>
      <c r="AN37" s="175"/>
      <c r="AO37" s="142">
        <f t="shared" si="64"/>
        <v>0.75</v>
      </c>
      <c r="AP37" s="476">
        <f t="shared" ref="AP37:AP40" si="77">(R37+L37+AM37)/H37</f>
        <v>0.5714285714285714</v>
      </c>
      <c r="AQ37" s="276"/>
      <c r="AR37" s="240"/>
      <c r="AS37" s="240"/>
      <c r="AT37" s="253"/>
      <c r="AU37" s="302"/>
      <c r="AV37" s="274"/>
      <c r="AW37" s="240"/>
      <c r="AX37" s="240"/>
      <c r="AY37" s="253"/>
      <c r="AZ37" s="255"/>
      <c r="BA37" s="507"/>
      <c r="BB37" s="240"/>
      <c r="BC37" s="240"/>
      <c r="BD37" s="253"/>
      <c r="BE37" s="255"/>
    </row>
    <row r="38" spans="1:57" s="5" customFormat="1" ht="60" customHeight="1" thickBot="1" x14ac:dyDescent="0.3">
      <c r="A38" s="311"/>
      <c r="B38" s="299"/>
      <c r="C38" s="484"/>
      <c r="D38" s="289"/>
      <c r="E38" s="284"/>
      <c r="F38" s="284"/>
      <c r="G38" s="43" t="s">
        <v>14</v>
      </c>
      <c r="H38" s="161">
        <f>+H36+H34</f>
        <v>2069323502</v>
      </c>
      <c r="I38" s="191">
        <f>+I34+I36</f>
        <v>259000000</v>
      </c>
      <c r="J38" s="191">
        <f>+J34+J36</f>
        <v>259000000</v>
      </c>
      <c r="K38" s="191">
        <f>+K34+K36</f>
        <v>266794422</v>
      </c>
      <c r="L38" s="178">
        <f t="shared" si="68"/>
        <v>262322021</v>
      </c>
      <c r="M38" s="105">
        <f>+M34+M36</f>
        <v>348853000</v>
      </c>
      <c r="N38" s="96">
        <f>+N34+N36</f>
        <v>446705816</v>
      </c>
      <c r="O38" s="96">
        <f>+O34+O36</f>
        <v>462953716</v>
      </c>
      <c r="P38" s="96">
        <f>+P34+P36</f>
        <v>462953716</v>
      </c>
      <c r="Q38" s="96">
        <f>+Q34+Q36</f>
        <v>476269815</v>
      </c>
      <c r="R38" s="177">
        <f t="shared" si="70"/>
        <v>476269815</v>
      </c>
      <c r="S38" s="188">
        <f t="shared" si="71"/>
        <v>462772733</v>
      </c>
      <c r="T38" s="188">
        <f t="shared" si="71"/>
        <v>462772733</v>
      </c>
      <c r="U38" s="188">
        <f t="shared" ref="U38:V38" si="78">+U34+U36</f>
        <v>460645466</v>
      </c>
      <c r="V38" s="188">
        <f t="shared" si="78"/>
        <v>482731666</v>
      </c>
      <c r="W38" s="184"/>
      <c r="X38" s="185"/>
      <c r="Y38" s="105">
        <f t="shared" si="73"/>
        <v>423000000</v>
      </c>
      <c r="Z38" s="177"/>
      <c r="AA38" s="184"/>
      <c r="AB38" s="184"/>
      <c r="AC38" s="184"/>
      <c r="AD38" s="185"/>
      <c r="AE38" s="105">
        <f t="shared" si="74"/>
        <v>425000000</v>
      </c>
      <c r="AF38" s="177"/>
      <c r="AG38" s="184"/>
      <c r="AH38" s="184"/>
      <c r="AI38" s="184"/>
      <c r="AJ38" s="185"/>
      <c r="AK38" s="201">
        <f t="shared" si="75"/>
        <v>428921666</v>
      </c>
      <c r="AL38" s="177">
        <f t="shared" si="75"/>
        <v>428921666</v>
      </c>
      <c r="AM38" s="177">
        <f t="shared" ref="AM38" si="79">+AM34+AM36</f>
        <v>482731666</v>
      </c>
      <c r="AN38" s="177"/>
      <c r="AO38" s="480">
        <f t="shared" si="64"/>
        <v>1</v>
      </c>
      <c r="AP38" s="481">
        <f t="shared" si="77"/>
        <v>0.5902042386410784</v>
      </c>
      <c r="AQ38" s="276"/>
      <c r="AR38" s="281"/>
      <c r="AS38" s="281"/>
      <c r="AT38" s="286"/>
      <c r="AU38" s="303"/>
      <c r="AV38" s="274"/>
      <c r="AW38" s="240"/>
      <c r="AX38" s="240"/>
      <c r="AY38" s="253"/>
      <c r="AZ38" s="255"/>
      <c r="BA38" s="507"/>
      <c r="BB38" s="240"/>
      <c r="BC38" s="240"/>
      <c r="BD38" s="253"/>
      <c r="BE38" s="255"/>
    </row>
    <row r="39" spans="1:57" s="5" customFormat="1" ht="63.75" customHeight="1" x14ac:dyDescent="0.25">
      <c r="A39" s="311"/>
      <c r="B39" s="297">
        <v>6</v>
      </c>
      <c r="C39" s="482" t="s">
        <v>146</v>
      </c>
      <c r="D39" s="288" t="s">
        <v>138</v>
      </c>
      <c r="E39" s="282">
        <v>433</v>
      </c>
      <c r="F39" s="282" t="s">
        <v>192</v>
      </c>
      <c r="G39" s="41" t="s">
        <v>9</v>
      </c>
      <c r="H39" s="161">
        <f t="shared" si="65"/>
        <v>24</v>
      </c>
      <c r="I39" s="30">
        <v>3</v>
      </c>
      <c r="J39" s="30">
        <v>3</v>
      </c>
      <c r="K39" s="30">
        <v>3</v>
      </c>
      <c r="L39" s="99">
        <v>3</v>
      </c>
      <c r="M39" s="173">
        <v>6</v>
      </c>
      <c r="N39" s="30">
        <v>6</v>
      </c>
      <c r="O39" s="30">
        <v>7</v>
      </c>
      <c r="P39" s="30">
        <v>7</v>
      </c>
      <c r="Q39" s="30">
        <v>7</v>
      </c>
      <c r="R39" s="99">
        <v>7</v>
      </c>
      <c r="S39" s="203">
        <v>6</v>
      </c>
      <c r="T39" s="203">
        <v>6</v>
      </c>
      <c r="U39" s="203">
        <v>6</v>
      </c>
      <c r="V39" s="203">
        <v>6</v>
      </c>
      <c r="W39" s="180"/>
      <c r="X39" s="181"/>
      <c r="Y39" s="173">
        <v>6</v>
      </c>
      <c r="Z39" s="180"/>
      <c r="AA39" s="180"/>
      <c r="AB39" s="180"/>
      <c r="AC39" s="180"/>
      <c r="AD39" s="181"/>
      <c r="AE39" s="182">
        <v>2</v>
      </c>
      <c r="AF39" s="474"/>
      <c r="AG39" s="180"/>
      <c r="AH39" s="180"/>
      <c r="AI39" s="180"/>
      <c r="AJ39" s="181"/>
      <c r="AK39" s="98">
        <v>1</v>
      </c>
      <c r="AL39" s="84">
        <v>3</v>
      </c>
      <c r="AM39" s="84">
        <v>4</v>
      </c>
      <c r="AN39" s="99"/>
      <c r="AO39" s="475">
        <f t="shared" si="64"/>
        <v>0.66666666666666663</v>
      </c>
      <c r="AP39" s="476">
        <f t="shared" si="77"/>
        <v>0.58333333333333337</v>
      </c>
      <c r="AQ39" s="275" t="s">
        <v>181</v>
      </c>
      <c r="AR39" s="280" t="s">
        <v>179</v>
      </c>
      <c r="AS39" s="280" t="s">
        <v>179</v>
      </c>
      <c r="AT39" s="291" t="s">
        <v>188</v>
      </c>
      <c r="AU39" s="294" t="s">
        <v>182</v>
      </c>
      <c r="AV39" s="275" t="s">
        <v>202</v>
      </c>
      <c r="AW39" s="240" t="s">
        <v>179</v>
      </c>
      <c r="AX39" s="240" t="s">
        <v>179</v>
      </c>
      <c r="AY39" s="241" t="s">
        <v>203</v>
      </c>
      <c r="AZ39" s="243" t="s">
        <v>182</v>
      </c>
      <c r="BA39" s="506" t="s">
        <v>220</v>
      </c>
      <c r="BB39" s="240" t="s">
        <v>179</v>
      </c>
      <c r="BC39" s="240" t="s">
        <v>179</v>
      </c>
      <c r="BD39" s="241" t="s">
        <v>221</v>
      </c>
      <c r="BE39" s="243" t="s">
        <v>182</v>
      </c>
    </row>
    <row r="40" spans="1:57" s="5" customFormat="1" ht="66.75" customHeight="1" x14ac:dyDescent="0.25">
      <c r="A40" s="311"/>
      <c r="B40" s="298"/>
      <c r="C40" s="483"/>
      <c r="D40" s="289"/>
      <c r="E40" s="283"/>
      <c r="F40" s="283"/>
      <c r="G40" s="42" t="s">
        <v>10</v>
      </c>
      <c r="H40" s="161">
        <f>+L40+R40+V40+Y40+AE40</f>
        <v>950933386</v>
      </c>
      <c r="I40" s="477">
        <v>170999895</v>
      </c>
      <c r="J40" s="477">
        <v>170999895</v>
      </c>
      <c r="K40" s="477">
        <v>126996034</v>
      </c>
      <c r="L40" s="168">
        <v>83301867</v>
      </c>
      <c r="M40" s="169">
        <v>168348000</v>
      </c>
      <c r="N40" s="96">
        <v>168348000</v>
      </c>
      <c r="O40" s="96">
        <v>152100100</v>
      </c>
      <c r="P40" s="96">
        <v>152100100</v>
      </c>
      <c r="Q40" s="96">
        <v>126473767</v>
      </c>
      <c r="R40" s="170">
        <v>125356519</v>
      </c>
      <c r="S40" s="202">
        <v>156788000</v>
      </c>
      <c r="T40" s="202">
        <v>156788000</v>
      </c>
      <c r="U40" s="202">
        <v>156788000</v>
      </c>
      <c r="V40" s="202">
        <v>153275000</v>
      </c>
      <c r="W40" s="171"/>
      <c r="X40" s="172"/>
      <c r="Y40" s="169">
        <v>294000000</v>
      </c>
      <c r="Z40" s="96"/>
      <c r="AA40" s="171"/>
      <c r="AB40" s="171"/>
      <c r="AC40" s="171"/>
      <c r="AD40" s="172"/>
      <c r="AE40" s="169">
        <v>295000000</v>
      </c>
      <c r="AF40" s="96"/>
      <c r="AG40" s="171"/>
      <c r="AH40" s="171"/>
      <c r="AI40" s="171"/>
      <c r="AJ40" s="172"/>
      <c r="AK40" s="93">
        <v>93515000</v>
      </c>
      <c r="AL40" s="89">
        <v>93515000</v>
      </c>
      <c r="AM40" s="89">
        <v>103275000</v>
      </c>
      <c r="AN40" s="170"/>
      <c r="AO40" s="142">
        <f t="shared" si="64"/>
        <v>0.67378894144511503</v>
      </c>
      <c r="AP40" s="476">
        <f t="shared" si="77"/>
        <v>0.32802864069387083</v>
      </c>
      <c r="AQ40" s="276"/>
      <c r="AR40" s="240"/>
      <c r="AS40" s="240"/>
      <c r="AT40" s="292"/>
      <c r="AU40" s="295"/>
      <c r="AV40" s="276"/>
      <c r="AW40" s="240"/>
      <c r="AX40" s="240"/>
      <c r="AY40" s="242"/>
      <c r="AZ40" s="244"/>
      <c r="BA40" s="507"/>
      <c r="BB40" s="240"/>
      <c r="BC40" s="240"/>
      <c r="BD40" s="242"/>
      <c r="BE40" s="244"/>
    </row>
    <row r="41" spans="1:57" s="5" customFormat="1" ht="53.25" customHeight="1" x14ac:dyDescent="0.25">
      <c r="A41" s="311"/>
      <c r="B41" s="298"/>
      <c r="C41" s="483"/>
      <c r="D41" s="289"/>
      <c r="E41" s="283"/>
      <c r="F41" s="283"/>
      <c r="G41" s="42" t="s">
        <v>11</v>
      </c>
      <c r="H41" s="97"/>
      <c r="I41" s="478"/>
      <c r="J41" s="478"/>
      <c r="K41" s="478"/>
      <c r="L41" s="146"/>
      <c r="M41" s="100"/>
      <c r="N41" s="92"/>
      <c r="O41" s="88"/>
      <c r="P41" s="88"/>
      <c r="Q41" s="88"/>
      <c r="R41" s="103"/>
      <c r="S41" s="186"/>
      <c r="T41" s="186"/>
      <c r="U41" s="186"/>
      <c r="V41" s="186"/>
      <c r="W41" s="94"/>
      <c r="X41" s="87"/>
      <c r="Y41" s="100"/>
      <c r="Z41" s="86"/>
      <c r="AA41" s="94"/>
      <c r="AB41" s="94"/>
      <c r="AC41" s="94"/>
      <c r="AD41" s="87"/>
      <c r="AE41" s="100"/>
      <c r="AF41" s="86"/>
      <c r="AG41" s="94"/>
      <c r="AH41" s="94"/>
      <c r="AI41" s="94"/>
      <c r="AJ41" s="87"/>
      <c r="AK41" s="95"/>
      <c r="AL41" s="88"/>
      <c r="AM41" s="88"/>
      <c r="AN41" s="103"/>
      <c r="AO41" s="95"/>
      <c r="AP41" s="88"/>
      <c r="AQ41" s="276"/>
      <c r="AR41" s="240"/>
      <c r="AS41" s="240"/>
      <c r="AT41" s="292"/>
      <c r="AU41" s="295"/>
      <c r="AV41" s="276"/>
      <c r="AW41" s="240"/>
      <c r="AX41" s="240"/>
      <c r="AY41" s="242"/>
      <c r="AZ41" s="244"/>
      <c r="BA41" s="507"/>
      <c r="BB41" s="240"/>
      <c r="BC41" s="240"/>
      <c r="BD41" s="242"/>
      <c r="BE41" s="244"/>
    </row>
    <row r="42" spans="1:57" s="5" customFormat="1" ht="62.25" customHeight="1" x14ac:dyDescent="0.25">
      <c r="A42" s="311"/>
      <c r="B42" s="298"/>
      <c r="C42" s="483"/>
      <c r="D42" s="289"/>
      <c r="E42" s="283"/>
      <c r="F42" s="283"/>
      <c r="G42" s="42" t="s">
        <v>12</v>
      </c>
      <c r="H42" s="161">
        <f>+L42+R42+V42+Y42+AE42</f>
        <v>42518260</v>
      </c>
      <c r="I42" s="478"/>
      <c r="J42" s="478"/>
      <c r="K42" s="478"/>
      <c r="L42" s="146"/>
      <c r="M42" s="100"/>
      <c r="N42" s="90">
        <v>29455450</v>
      </c>
      <c r="O42" s="90">
        <v>29455450</v>
      </c>
      <c r="P42" s="90">
        <v>27737160</v>
      </c>
      <c r="Q42" s="90">
        <v>27737160</v>
      </c>
      <c r="R42" s="140">
        <f>+Q42</f>
        <v>27737160</v>
      </c>
      <c r="S42" s="202">
        <v>14781100</v>
      </c>
      <c r="T42" s="202">
        <v>14781100</v>
      </c>
      <c r="U42" s="202">
        <v>14781100</v>
      </c>
      <c r="V42" s="202">
        <v>14781100</v>
      </c>
      <c r="W42" s="94"/>
      <c r="X42" s="87"/>
      <c r="Y42" s="102"/>
      <c r="Z42" s="101"/>
      <c r="AA42" s="94"/>
      <c r="AB42" s="94"/>
      <c r="AC42" s="94"/>
      <c r="AD42" s="87"/>
      <c r="AE42" s="100"/>
      <c r="AF42" s="86"/>
      <c r="AG42" s="94"/>
      <c r="AH42" s="94"/>
      <c r="AI42" s="94"/>
      <c r="AJ42" s="87"/>
      <c r="AK42" s="93">
        <v>10614467</v>
      </c>
      <c r="AL42" s="89">
        <v>10614467</v>
      </c>
      <c r="AM42" s="89">
        <v>10614467</v>
      </c>
      <c r="AN42" s="140"/>
      <c r="AO42" s="142">
        <f t="shared" ref="AO42:AO44" si="80">+AM42/V42</f>
        <v>0.71811076306905441</v>
      </c>
      <c r="AP42" s="88"/>
      <c r="AQ42" s="276"/>
      <c r="AR42" s="240"/>
      <c r="AS42" s="240"/>
      <c r="AT42" s="292"/>
      <c r="AU42" s="295"/>
      <c r="AV42" s="276"/>
      <c r="AW42" s="240"/>
      <c r="AX42" s="240"/>
      <c r="AY42" s="242"/>
      <c r="AZ42" s="244"/>
      <c r="BA42" s="507"/>
      <c r="BB42" s="240"/>
      <c r="BC42" s="240"/>
      <c r="BD42" s="242"/>
      <c r="BE42" s="244"/>
    </row>
    <row r="43" spans="1:57" s="5" customFormat="1" ht="54.75" customHeight="1" x14ac:dyDescent="0.25">
      <c r="A43" s="311"/>
      <c r="B43" s="298"/>
      <c r="C43" s="483"/>
      <c r="D43" s="289"/>
      <c r="E43" s="283"/>
      <c r="F43" s="283"/>
      <c r="G43" s="42" t="s">
        <v>13</v>
      </c>
      <c r="H43" s="161">
        <f t="shared" ref="H43" si="81">+L43+R43+S43+Y43+AE43</f>
        <v>24</v>
      </c>
      <c r="I43" s="104">
        <f t="shared" ref="I43" si="82">+I39+I41</f>
        <v>3</v>
      </c>
      <c r="J43" s="104">
        <f t="shared" ref="J43:K43" si="83">+J39+J41</f>
        <v>3</v>
      </c>
      <c r="K43" s="104">
        <f t="shared" si="83"/>
        <v>3</v>
      </c>
      <c r="L43" s="176">
        <f t="shared" ref="L43:L44" si="84">+L39+L41</f>
        <v>3</v>
      </c>
      <c r="M43" s="149">
        <f>+M39+M41</f>
        <v>6</v>
      </c>
      <c r="N43" s="104">
        <f t="shared" ref="N43:P43" si="85">+N39+N41</f>
        <v>6</v>
      </c>
      <c r="O43" s="104">
        <f t="shared" si="85"/>
        <v>7</v>
      </c>
      <c r="P43" s="104">
        <f t="shared" si="85"/>
        <v>7</v>
      </c>
      <c r="Q43" s="104">
        <f t="shared" ref="Q43:R44" si="86">+Q39+Q41</f>
        <v>7</v>
      </c>
      <c r="R43" s="175">
        <f t="shared" si="86"/>
        <v>7</v>
      </c>
      <c r="S43" s="187">
        <f t="shared" ref="S43:T44" si="87">+S39+S41</f>
        <v>6</v>
      </c>
      <c r="T43" s="187">
        <f t="shared" si="87"/>
        <v>6</v>
      </c>
      <c r="U43" s="187">
        <f t="shared" ref="U43:V43" si="88">+U39+U41</f>
        <v>6</v>
      </c>
      <c r="V43" s="187">
        <f t="shared" si="88"/>
        <v>6</v>
      </c>
      <c r="W43" s="104"/>
      <c r="X43" s="183"/>
      <c r="Y43" s="149">
        <f t="shared" ref="Y43:Y44" si="89">+Y39+Y41</f>
        <v>6</v>
      </c>
      <c r="Z43" s="104"/>
      <c r="AA43" s="104"/>
      <c r="AB43" s="104"/>
      <c r="AC43" s="104"/>
      <c r="AD43" s="183"/>
      <c r="AE43" s="174">
        <f t="shared" ref="AE43:AE44" si="90">+AE39+AE41</f>
        <v>2</v>
      </c>
      <c r="AF43" s="175"/>
      <c r="AG43" s="104"/>
      <c r="AH43" s="104"/>
      <c r="AI43" s="104"/>
      <c r="AJ43" s="183"/>
      <c r="AK43" s="200">
        <f t="shared" ref="AK43:AL44" si="91">+AK39+AK41</f>
        <v>1</v>
      </c>
      <c r="AL43" s="175">
        <f t="shared" si="91"/>
        <v>3</v>
      </c>
      <c r="AM43" s="207">
        <f t="shared" ref="AM43" si="92">+AM39+AM41</f>
        <v>4</v>
      </c>
      <c r="AN43" s="175"/>
      <c r="AO43" s="142">
        <f t="shared" si="80"/>
        <v>0.66666666666666663</v>
      </c>
      <c r="AP43" s="476">
        <f t="shared" ref="AP43:AP44" si="93">(R43+L43+AM43)/H43</f>
        <v>0.58333333333333337</v>
      </c>
      <c r="AQ43" s="276"/>
      <c r="AR43" s="240"/>
      <c r="AS43" s="240"/>
      <c r="AT43" s="292"/>
      <c r="AU43" s="295"/>
      <c r="AV43" s="276"/>
      <c r="AW43" s="240"/>
      <c r="AX43" s="240"/>
      <c r="AY43" s="242"/>
      <c r="AZ43" s="244"/>
      <c r="BA43" s="507"/>
      <c r="BB43" s="240"/>
      <c r="BC43" s="240"/>
      <c r="BD43" s="242"/>
      <c r="BE43" s="244"/>
    </row>
    <row r="44" spans="1:57" s="5" customFormat="1" ht="63.75" customHeight="1" thickBot="1" x14ac:dyDescent="0.3">
      <c r="A44" s="311"/>
      <c r="B44" s="299"/>
      <c r="C44" s="484"/>
      <c r="D44" s="300"/>
      <c r="E44" s="284"/>
      <c r="F44" s="284"/>
      <c r="G44" s="44" t="s">
        <v>14</v>
      </c>
      <c r="H44" s="179">
        <f>+H42+H40</f>
        <v>993451646</v>
      </c>
      <c r="I44" s="479">
        <f>+I40+I42</f>
        <v>170999895</v>
      </c>
      <c r="J44" s="479">
        <f>+J40+J42</f>
        <v>170999895</v>
      </c>
      <c r="K44" s="479">
        <f>+K40+K42</f>
        <v>126996034</v>
      </c>
      <c r="L44" s="178">
        <f t="shared" si="84"/>
        <v>83301867</v>
      </c>
      <c r="M44" s="105">
        <f>+M40+M42</f>
        <v>168348000</v>
      </c>
      <c r="N44" s="105">
        <f>+N40+N42</f>
        <v>197803450</v>
      </c>
      <c r="O44" s="105">
        <f>+O40+O42</f>
        <v>181555550</v>
      </c>
      <c r="P44" s="105">
        <f>+P40+P42</f>
        <v>179837260</v>
      </c>
      <c r="Q44" s="105">
        <f>+Q40+Q42</f>
        <v>154210927</v>
      </c>
      <c r="R44" s="177">
        <f t="shared" si="86"/>
        <v>153093679</v>
      </c>
      <c r="S44" s="188">
        <f t="shared" si="87"/>
        <v>171569100</v>
      </c>
      <c r="T44" s="188">
        <f t="shared" si="87"/>
        <v>171569100</v>
      </c>
      <c r="U44" s="188">
        <f t="shared" ref="U44:V44" si="94">+U40+U42</f>
        <v>171569100</v>
      </c>
      <c r="V44" s="188">
        <f t="shared" si="94"/>
        <v>168056100</v>
      </c>
      <c r="W44" s="184"/>
      <c r="X44" s="185"/>
      <c r="Y44" s="105">
        <f t="shared" si="89"/>
        <v>294000000</v>
      </c>
      <c r="Z44" s="177"/>
      <c r="AA44" s="184"/>
      <c r="AB44" s="184"/>
      <c r="AC44" s="184"/>
      <c r="AD44" s="185"/>
      <c r="AE44" s="105">
        <f t="shared" si="90"/>
        <v>295000000</v>
      </c>
      <c r="AF44" s="177"/>
      <c r="AG44" s="184"/>
      <c r="AH44" s="184"/>
      <c r="AI44" s="184"/>
      <c r="AJ44" s="185"/>
      <c r="AK44" s="201">
        <f t="shared" si="91"/>
        <v>104129467</v>
      </c>
      <c r="AL44" s="177">
        <f t="shared" si="91"/>
        <v>104129467</v>
      </c>
      <c r="AM44" s="208">
        <f t="shared" ref="AM44" si="95">+AM40+AM42</f>
        <v>113889467</v>
      </c>
      <c r="AN44" s="177"/>
      <c r="AO44" s="480">
        <f t="shared" si="80"/>
        <v>0.67768719493074037</v>
      </c>
      <c r="AP44" s="481">
        <f t="shared" si="93"/>
        <v>0.35259392282490615</v>
      </c>
      <c r="AQ44" s="276"/>
      <c r="AR44" s="281"/>
      <c r="AS44" s="281"/>
      <c r="AT44" s="293"/>
      <c r="AU44" s="296"/>
      <c r="AV44" s="276"/>
      <c r="AW44" s="240"/>
      <c r="AX44" s="240"/>
      <c r="AY44" s="242"/>
      <c r="AZ44" s="244"/>
      <c r="BA44" s="507"/>
      <c r="BB44" s="240"/>
      <c r="BC44" s="240"/>
      <c r="BD44" s="242"/>
      <c r="BE44" s="244"/>
    </row>
    <row r="45" spans="1:57" ht="31.5" customHeight="1" x14ac:dyDescent="0.25">
      <c r="A45" s="322" t="s">
        <v>15</v>
      </c>
      <c r="B45" s="323"/>
      <c r="C45" s="323"/>
      <c r="D45" s="323"/>
      <c r="E45" s="323"/>
      <c r="F45" s="324"/>
      <c r="G45" s="45" t="s">
        <v>10</v>
      </c>
      <c r="H45" s="503">
        <f>H10+H16+H22+H28+H34+H40</f>
        <v>10495972634</v>
      </c>
      <c r="I45" s="503">
        <f>I10+I16+I22+I28+I34+I40</f>
        <v>1643433817</v>
      </c>
      <c r="J45" s="503">
        <f>J10+J16+J22+J28+J34+J40</f>
        <v>1643433817</v>
      </c>
      <c r="K45" s="503">
        <f t="shared" ref="K45:L45" si="96">K10+K16+K22+K28+K34+K40</f>
        <v>1368650617</v>
      </c>
      <c r="L45" s="503">
        <f t="shared" si="96"/>
        <v>1198849249</v>
      </c>
      <c r="M45" s="503">
        <f t="shared" ref="M45" si="97">M10+M16+M22+M28+M34+M40</f>
        <v>1744585000</v>
      </c>
      <c r="N45" s="503">
        <f t="shared" ref="N45:AN45" si="98">N10+N16+N22+N28+N34+N40</f>
        <v>1744585000</v>
      </c>
      <c r="O45" s="503">
        <f t="shared" si="98"/>
        <v>1704184978</v>
      </c>
      <c r="P45" s="503">
        <f t="shared" si="98"/>
        <v>1704184978</v>
      </c>
      <c r="Q45" s="503">
        <f t="shared" ref="Q45" si="99">Q10+Q16+Q22+Q28+Q34+Q40</f>
        <v>1660934978</v>
      </c>
      <c r="R45" s="503">
        <f t="shared" si="98"/>
        <v>1659773385</v>
      </c>
      <c r="S45" s="503">
        <f t="shared" si="98"/>
        <v>2300000000</v>
      </c>
      <c r="T45" s="503">
        <f t="shared" si="98"/>
        <v>2300000000</v>
      </c>
      <c r="U45" s="503">
        <f t="shared" si="98"/>
        <v>2300000000</v>
      </c>
      <c r="V45" s="206">
        <f t="shared" si="98"/>
        <v>2291350000</v>
      </c>
      <c r="W45" s="504">
        <f t="shared" si="98"/>
        <v>0</v>
      </c>
      <c r="X45" s="504">
        <f t="shared" si="98"/>
        <v>0</v>
      </c>
      <c r="Y45" s="503">
        <f t="shared" si="98"/>
        <v>2670000000</v>
      </c>
      <c r="Z45" s="503">
        <f t="shared" si="98"/>
        <v>0</v>
      </c>
      <c r="AA45" s="503">
        <f t="shared" si="98"/>
        <v>0</v>
      </c>
      <c r="AB45" s="503">
        <f t="shared" si="98"/>
        <v>0</v>
      </c>
      <c r="AC45" s="503">
        <f t="shared" si="98"/>
        <v>0</v>
      </c>
      <c r="AD45" s="503">
        <f t="shared" si="98"/>
        <v>0</v>
      </c>
      <c r="AE45" s="503">
        <f t="shared" si="98"/>
        <v>2676000000</v>
      </c>
      <c r="AF45" s="503">
        <f t="shared" si="98"/>
        <v>0</v>
      </c>
      <c r="AG45" s="503">
        <f t="shared" si="98"/>
        <v>0</v>
      </c>
      <c r="AH45" s="503">
        <f t="shared" si="98"/>
        <v>0</v>
      </c>
      <c r="AI45" s="503">
        <f t="shared" si="98"/>
        <v>0</v>
      </c>
      <c r="AJ45" s="503">
        <f t="shared" si="98"/>
        <v>0</v>
      </c>
      <c r="AK45" s="503">
        <f t="shared" si="98"/>
        <v>1848515000</v>
      </c>
      <c r="AL45" s="503">
        <f t="shared" si="98"/>
        <v>1848535400</v>
      </c>
      <c r="AM45" s="206">
        <f t="shared" si="98"/>
        <v>2022128800</v>
      </c>
      <c r="AN45" s="503">
        <f t="shared" si="98"/>
        <v>0</v>
      </c>
      <c r="AO45" s="505">
        <f>+AM45/V45</f>
        <v>0.8825054225674821</v>
      </c>
      <c r="AP45" s="46"/>
      <c r="AQ45" s="47"/>
      <c r="AR45" s="47"/>
      <c r="AS45" s="47"/>
      <c r="AT45" s="47"/>
      <c r="AU45" s="52"/>
      <c r="BA45" s="472"/>
      <c r="BB45" s="472"/>
      <c r="BC45" s="472"/>
      <c r="BD45" s="472"/>
      <c r="BE45" s="472"/>
    </row>
    <row r="46" spans="1:57" ht="28.5" customHeight="1" x14ac:dyDescent="0.25">
      <c r="A46" s="322"/>
      <c r="B46" s="323"/>
      <c r="C46" s="323"/>
      <c r="D46" s="323"/>
      <c r="E46" s="323"/>
      <c r="F46" s="324"/>
      <c r="G46" s="42" t="s">
        <v>12</v>
      </c>
      <c r="H46" s="503">
        <f>+H12+H18+H24+H30+H36+H42</f>
        <v>550343027</v>
      </c>
      <c r="I46" s="503">
        <f t="shared" ref="I46" si="100">+I12+I18+I24+I30+I36+I42</f>
        <v>0</v>
      </c>
      <c r="J46" s="503">
        <f t="shared" ref="J46:L46" si="101">+J12+J18+J24+J30+J36+J42</f>
        <v>0</v>
      </c>
      <c r="K46" s="503">
        <f t="shared" si="101"/>
        <v>0</v>
      </c>
      <c r="L46" s="503">
        <f t="shared" si="101"/>
        <v>0</v>
      </c>
      <c r="M46" s="503">
        <f t="shared" ref="M46" si="102">+M12+M18+M24+M30+M36+M42</f>
        <v>0</v>
      </c>
      <c r="N46" s="503">
        <f t="shared" ref="N46:AN46" si="103">+N12+N18+N24+N30+N36+N42</f>
        <v>406228423</v>
      </c>
      <c r="O46" s="503">
        <f t="shared" si="103"/>
        <v>406228423</v>
      </c>
      <c r="P46" s="503">
        <f t="shared" si="103"/>
        <v>404510129</v>
      </c>
      <c r="Q46" s="503">
        <f t="shared" ref="Q46" si="104">+Q12+Q18+Q24+Q30+Q36+Q42</f>
        <v>404510129</v>
      </c>
      <c r="R46" s="503">
        <f t="shared" si="103"/>
        <v>404510128</v>
      </c>
      <c r="S46" s="503">
        <f t="shared" si="103"/>
        <v>148104234</v>
      </c>
      <c r="T46" s="503">
        <f t="shared" si="103"/>
        <v>148104234</v>
      </c>
      <c r="U46" s="503">
        <f t="shared" si="103"/>
        <v>145832899</v>
      </c>
      <c r="V46" s="206">
        <f t="shared" si="103"/>
        <v>145832899</v>
      </c>
      <c r="W46" s="504">
        <f t="shared" si="103"/>
        <v>0</v>
      </c>
      <c r="X46" s="504">
        <f t="shared" si="103"/>
        <v>0</v>
      </c>
      <c r="Y46" s="503">
        <f t="shared" si="103"/>
        <v>0</v>
      </c>
      <c r="Z46" s="503">
        <f t="shared" si="103"/>
        <v>0</v>
      </c>
      <c r="AA46" s="503">
        <f t="shared" si="103"/>
        <v>0</v>
      </c>
      <c r="AB46" s="503">
        <f t="shared" si="103"/>
        <v>0</v>
      </c>
      <c r="AC46" s="503">
        <f t="shared" si="103"/>
        <v>0</v>
      </c>
      <c r="AD46" s="503">
        <f t="shared" si="103"/>
        <v>0</v>
      </c>
      <c r="AE46" s="503">
        <f t="shared" si="103"/>
        <v>0</v>
      </c>
      <c r="AF46" s="503">
        <f t="shared" si="103"/>
        <v>0</v>
      </c>
      <c r="AG46" s="503">
        <f t="shared" si="103"/>
        <v>0</v>
      </c>
      <c r="AH46" s="503">
        <f t="shared" si="103"/>
        <v>0</v>
      </c>
      <c r="AI46" s="503">
        <f t="shared" si="103"/>
        <v>0</v>
      </c>
      <c r="AJ46" s="503">
        <f t="shared" si="103"/>
        <v>0</v>
      </c>
      <c r="AK46" s="503">
        <f t="shared" si="103"/>
        <v>131053699</v>
      </c>
      <c r="AL46" s="503">
        <f t="shared" si="103"/>
        <v>139410499</v>
      </c>
      <c r="AM46" s="206">
        <f t="shared" si="103"/>
        <v>141666266</v>
      </c>
      <c r="AN46" s="503">
        <f t="shared" si="103"/>
        <v>0</v>
      </c>
      <c r="AO46" s="505">
        <f>+AM46/U46</f>
        <v>0.97142871719227086</v>
      </c>
      <c r="AP46" s="46"/>
      <c r="AQ46" s="47"/>
      <c r="AR46" s="47"/>
      <c r="AS46" s="47"/>
      <c r="AT46" s="47"/>
      <c r="AU46" s="52"/>
      <c r="BA46" s="472"/>
      <c r="BB46" s="472"/>
      <c r="BC46" s="472"/>
      <c r="BD46" s="472"/>
      <c r="BE46" s="472"/>
    </row>
    <row r="47" spans="1:57" ht="35.25" customHeight="1" thickBot="1" x14ac:dyDescent="0.3">
      <c r="A47" s="325"/>
      <c r="B47" s="326"/>
      <c r="C47" s="326"/>
      <c r="D47" s="326"/>
      <c r="E47" s="326"/>
      <c r="F47" s="327"/>
      <c r="G47" s="44" t="s">
        <v>15</v>
      </c>
      <c r="H47" s="209">
        <f t="shared" ref="H47:I47" si="105">H45+H46</f>
        <v>11046315661</v>
      </c>
      <c r="I47" s="209">
        <f t="shared" si="105"/>
        <v>1643433817</v>
      </c>
      <c r="J47" s="209">
        <f t="shared" ref="J47:L47" si="106">J45+J46</f>
        <v>1643433817</v>
      </c>
      <c r="K47" s="209">
        <f t="shared" si="106"/>
        <v>1368650617</v>
      </c>
      <c r="L47" s="209">
        <f t="shared" si="106"/>
        <v>1198849249</v>
      </c>
      <c r="M47" s="209">
        <f t="shared" ref="M47" si="107">M45+M46</f>
        <v>1744585000</v>
      </c>
      <c r="N47" s="209">
        <f t="shared" ref="N47:AN47" si="108">N45+N46</f>
        <v>2150813423</v>
      </c>
      <c r="O47" s="209">
        <f t="shared" si="108"/>
        <v>2110413401</v>
      </c>
      <c r="P47" s="209">
        <f t="shared" si="108"/>
        <v>2108695107</v>
      </c>
      <c r="Q47" s="209">
        <f t="shared" ref="Q47" si="109">Q45+Q46</f>
        <v>2065445107</v>
      </c>
      <c r="R47" s="209">
        <f t="shared" si="108"/>
        <v>2064283513</v>
      </c>
      <c r="S47" s="209">
        <f t="shared" si="108"/>
        <v>2448104234</v>
      </c>
      <c r="T47" s="209">
        <f t="shared" si="108"/>
        <v>2448104234</v>
      </c>
      <c r="U47" s="209">
        <f t="shared" si="108"/>
        <v>2445832899</v>
      </c>
      <c r="V47" s="206">
        <f t="shared" si="108"/>
        <v>2437182899</v>
      </c>
      <c r="W47" s="209">
        <f t="shared" si="108"/>
        <v>0</v>
      </c>
      <c r="X47" s="209">
        <f t="shared" si="108"/>
        <v>0</v>
      </c>
      <c r="Y47" s="209">
        <f t="shared" si="108"/>
        <v>2670000000</v>
      </c>
      <c r="Z47" s="209">
        <f t="shared" si="108"/>
        <v>0</v>
      </c>
      <c r="AA47" s="209">
        <f t="shared" si="108"/>
        <v>0</v>
      </c>
      <c r="AB47" s="209">
        <f t="shared" si="108"/>
        <v>0</v>
      </c>
      <c r="AC47" s="209">
        <f t="shared" si="108"/>
        <v>0</v>
      </c>
      <c r="AD47" s="209">
        <f t="shared" si="108"/>
        <v>0</v>
      </c>
      <c r="AE47" s="209">
        <f t="shared" si="108"/>
        <v>2676000000</v>
      </c>
      <c r="AF47" s="209">
        <f t="shared" si="108"/>
        <v>0</v>
      </c>
      <c r="AG47" s="209">
        <f t="shared" si="108"/>
        <v>0</v>
      </c>
      <c r="AH47" s="209">
        <f t="shared" si="108"/>
        <v>0</v>
      </c>
      <c r="AI47" s="209">
        <f t="shared" si="108"/>
        <v>0</v>
      </c>
      <c r="AJ47" s="209">
        <f t="shared" si="108"/>
        <v>0</v>
      </c>
      <c r="AK47" s="209">
        <f t="shared" si="108"/>
        <v>1979568699</v>
      </c>
      <c r="AL47" s="209">
        <f t="shared" si="108"/>
        <v>1987945899</v>
      </c>
      <c r="AM47" s="209">
        <f t="shared" si="108"/>
        <v>2163795066</v>
      </c>
      <c r="AN47" s="209">
        <f t="shared" si="108"/>
        <v>0</v>
      </c>
      <c r="AO47" s="53"/>
      <c r="AP47" s="53"/>
      <c r="AQ47" s="54"/>
      <c r="AR47" s="54"/>
      <c r="AS47" s="54"/>
      <c r="AT47" s="54"/>
      <c r="AU47" s="55"/>
      <c r="AV47" s="6"/>
      <c r="AW47" s="6"/>
      <c r="AX47" s="6"/>
      <c r="AY47" s="6"/>
      <c r="BA47" s="473"/>
      <c r="BB47" s="473"/>
      <c r="BC47" s="473"/>
      <c r="BD47" s="473"/>
      <c r="BE47" s="472"/>
    </row>
    <row r="48" spans="1:57" ht="71.25" customHeight="1" x14ac:dyDescent="0.25">
      <c r="A48" s="290" t="s">
        <v>130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row>
    <row r="50" spans="19:19" x14ac:dyDescent="0.25">
      <c r="S50" s="204"/>
    </row>
  </sheetData>
  <mergeCells count="163">
    <mergeCell ref="A48:BE48"/>
    <mergeCell ref="H6:H8"/>
    <mergeCell ref="AP6:AP8"/>
    <mergeCell ref="B15:B20"/>
    <mergeCell ref="C15:C20"/>
    <mergeCell ref="AT9:AT14"/>
    <mergeCell ref="A45:F47"/>
    <mergeCell ref="AT21:AT26"/>
    <mergeCell ref="A1:E4"/>
    <mergeCell ref="AK7:AN7"/>
    <mergeCell ref="F3:P3"/>
    <mergeCell ref="F4:P4"/>
    <mergeCell ref="Q3:AU3"/>
    <mergeCell ref="Q4:AU4"/>
    <mergeCell ref="F1:AU1"/>
    <mergeCell ref="F2:AU2"/>
    <mergeCell ref="F6:F8"/>
    <mergeCell ref="AK6:AN6"/>
    <mergeCell ref="AO6:AO8"/>
    <mergeCell ref="AR6:AR8"/>
    <mergeCell ref="AU6:AU8"/>
    <mergeCell ref="AS6:AS8"/>
    <mergeCell ref="AT6:AT8"/>
    <mergeCell ref="Y7:AD7"/>
    <mergeCell ref="AE7:AJ7"/>
    <mergeCell ref="E6:E8"/>
    <mergeCell ref="G6:G8"/>
    <mergeCell ref="AR15:AR20"/>
    <mergeCell ref="B6:D7"/>
    <mergeCell ref="J6:AJ6"/>
    <mergeCell ref="I7:L7"/>
    <mergeCell ref="A27:A44"/>
    <mergeCell ref="A21:A26"/>
    <mergeCell ref="B21:B26"/>
    <mergeCell ref="C21:C26"/>
    <mergeCell ref="B27:B32"/>
    <mergeCell ref="C27:C32"/>
    <mergeCell ref="B33:B38"/>
    <mergeCell ref="C33:C38"/>
    <mergeCell ref="F9:F14"/>
    <mergeCell ref="A6:A8"/>
    <mergeCell ref="M7:R7"/>
    <mergeCell ref="S7:X7"/>
    <mergeCell ref="E9:E14"/>
    <mergeCell ref="AQ9:AQ14"/>
    <mergeCell ref="AQ6:AQ8"/>
    <mergeCell ref="E15:E20"/>
    <mergeCell ref="A9:A20"/>
    <mergeCell ref="B9:B14"/>
    <mergeCell ref="C9:C14"/>
    <mergeCell ref="D9:D14"/>
    <mergeCell ref="AT39:AT44"/>
    <mergeCell ref="AU39:AU44"/>
    <mergeCell ref="B39:B44"/>
    <mergeCell ref="C39:C44"/>
    <mergeCell ref="D39:D44"/>
    <mergeCell ref="E39:E44"/>
    <mergeCell ref="AT15:AT20"/>
    <mergeCell ref="AU15:AU20"/>
    <mergeCell ref="AQ15:AQ20"/>
    <mergeCell ref="D33:D38"/>
    <mergeCell ref="AR21:AR26"/>
    <mergeCell ref="AS21:AS26"/>
    <mergeCell ref="AQ21:AQ26"/>
    <mergeCell ref="AU27:AU32"/>
    <mergeCell ref="AU33:AU38"/>
    <mergeCell ref="AQ27:AQ32"/>
    <mergeCell ref="AR27:AR32"/>
    <mergeCell ref="AS27:AS32"/>
    <mergeCell ref="AT27:AT32"/>
    <mergeCell ref="AR33:AR38"/>
    <mergeCell ref="AS33:AS38"/>
    <mergeCell ref="AT33:AT38"/>
    <mergeCell ref="AU21:AU26"/>
    <mergeCell ref="AV6:AV8"/>
    <mergeCell ref="AW6:AW8"/>
    <mergeCell ref="AX6:AX8"/>
    <mergeCell ref="AY6:AY8"/>
    <mergeCell ref="AZ6:AZ8"/>
    <mergeCell ref="AS15:AS20"/>
    <mergeCell ref="D15:D20"/>
    <mergeCell ref="D21:D26"/>
    <mergeCell ref="D27:D32"/>
    <mergeCell ref="AU9:AU14"/>
    <mergeCell ref="AR9:AR14"/>
    <mergeCell ref="AS9:AS14"/>
    <mergeCell ref="AV15:AV20"/>
    <mergeCell ref="AW15:AW20"/>
    <mergeCell ref="AX15:AX20"/>
    <mergeCell ref="AY15:AY20"/>
    <mergeCell ref="AZ15:AZ20"/>
    <mergeCell ref="AV9:AV14"/>
    <mergeCell ref="AW9:AW14"/>
    <mergeCell ref="AX9:AX14"/>
    <mergeCell ref="AY9:AY14"/>
    <mergeCell ref="AZ9:AZ14"/>
    <mergeCell ref="AR39:AR44"/>
    <mergeCell ref="AS39:AS44"/>
    <mergeCell ref="AQ39:AQ44"/>
    <mergeCell ref="F15:F20"/>
    <mergeCell ref="E21:E26"/>
    <mergeCell ref="F21:F26"/>
    <mergeCell ref="E27:E32"/>
    <mergeCell ref="F27:F32"/>
    <mergeCell ref="E33:E38"/>
    <mergeCell ref="F33:F38"/>
    <mergeCell ref="F39:F44"/>
    <mergeCell ref="AQ33:AQ38"/>
    <mergeCell ref="AV27:AV32"/>
    <mergeCell ref="AW27:AW32"/>
    <mergeCell ref="AX27:AX32"/>
    <mergeCell ref="AY27:AY32"/>
    <mergeCell ref="AZ27:AZ32"/>
    <mergeCell ref="AV21:AV26"/>
    <mergeCell ref="AW21:AW26"/>
    <mergeCell ref="AX21:AX26"/>
    <mergeCell ref="AY21:AY26"/>
    <mergeCell ref="AZ21:AZ26"/>
    <mergeCell ref="AV33:AV38"/>
    <mergeCell ref="AW33:AW38"/>
    <mergeCell ref="AX33:AX38"/>
    <mergeCell ref="AY33:AY38"/>
    <mergeCell ref="AZ33:AZ38"/>
    <mergeCell ref="AV39:AV44"/>
    <mergeCell ref="AW39:AW44"/>
    <mergeCell ref="AX39:AX44"/>
    <mergeCell ref="AY39:AY44"/>
    <mergeCell ref="AZ39:AZ44"/>
    <mergeCell ref="BA6:BA8"/>
    <mergeCell ref="BB6:BB8"/>
    <mergeCell ref="BC6:BC8"/>
    <mergeCell ref="BD6:BD8"/>
    <mergeCell ref="BE6:BE8"/>
    <mergeCell ref="BA9:BA14"/>
    <mergeCell ref="BB9:BB14"/>
    <mergeCell ref="BC9:BC14"/>
    <mergeCell ref="BD9:BD14"/>
    <mergeCell ref="BE9:BE14"/>
    <mergeCell ref="BA15:BA20"/>
    <mergeCell ref="BB15:BB20"/>
    <mergeCell ref="BC15:BC20"/>
    <mergeCell ref="BD15:BD20"/>
    <mergeCell ref="BE15:BE20"/>
    <mergeCell ref="BA21:BA26"/>
    <mergeCell ref="BB21:BB26"/>
    <mergeCell ref="BC21:BC26"/>
    <mergeCell ref="BD21:BD26"/>
    <mergeCell ref="BE21:BE26"/>
    <mergeCell ref="BA39:BA44"/>
    <mergeCell ref="BB39:BB44"/>
    <mergeCell ref="BC39:BC44"/>
    <mergeCell ref="BD39:BD44"/>
    <mergeCell ref="BE39:BE44"/>
    <mergeCell ref="BA27:BA32"/>
    <mergeCell ref="BB27:BB32"/>
    <mergeCell ref="BC27:BC32"/>
    <mergeCell ref="BD27:BD32"/>
    <mergeCell ref="BE27:BE32"/>
    <mergeCell ref="BA33:BA38"/>
    <mergeCell ref="BB33:BB38"/>
    <mergeCell ref="BC33:BC38"/>
    <mergeCell ref="BD33:BD38"/>
    <mergeCell ref="BE33:BE38"/>
  </mergeCells>
  <dataValidations count="1">
    <dataValidation type="list" allowBlank="1" showInputMessage="1" showErrorMessage="1" sqref="D9:D44" xr:uid="{00000000-0002-0000-0100-000000000000}">
      <formula1>#REF!</formula1>
    </dataValidation>
  </dataValidations>
  <printOptions horizontalCentered="1" verticalCentered="1"/>
  <pageMargins left="0.25" right="0.25" top="0.75" bottom="0.75" header="0.3" footer="0.3"/>
  <pageSetup scale="22" fitToHeight="0" orientation="portrait"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1"/>
  <sheetViews>
    <sheetView zoomScale="69" zoomScaleNormal="69" zoomScaleSheetLayoutView="70" workbookViewId="0">
      <selection activeCell="V6" sqref="V6:V7"/>
    </sheetView>
  </sheetViews>
  <sheetFormatPr baseColWidth="10" defaultColWidth="11.42578125" defaultRowHeight="12.75" x14ac:dyDescent="0.25"/>
  <cols>
    <col min="1" max="1" width="14" style="9" customWidth="1"/>
    <col min="2" max="2" width="18.85546875" style="9" customWidth="1"/>
    <col min="3" max="3" width="25.7109375" style="26" customWidth="1"/>
    <col min="4" max="4" width="6.140625" style="9" customWidth="1"/>
    <col min="5" max="5" width="7.85546875" style="9" customWidth="1"/>
    <col min="6" max="6" width="9.42578125" style="9" customWidth="1"/>
    <col min="7" max="13" width="8.140625" style="9" customWidth="1"/>
    <col min="14" max="18" width="8.140625" style="10" customWidth="1"/>
    <col min="19" max="19" width="11.7109375" style="10" customWidth="1"/>
    <col min="20" max="20" width="14.42578125" style="10" customWidth="1"/>
    <col min="21" max="21" width="17.28515625" style="10" customWidth="1"/>
    <col min="22" max="22" width="72.7109375" style="14" customWidth="1"/>
    <col min="23" max="58" width="11.42578125" style="14"/>
    <col min="59" max="16384" width="11.42578125" style="9"/>
  </cols>
  <sheetData>
    <row r="1" spans="1:22" s="11" customFormat="1" ht="33" customHeight="1" x14ac:dyDescent="0.25">
      <c r="A1" s="365"/>
      <c r="B1" s="366"/>
      <c r="C1" s="371" t="s">
        <v>0</v>
      </c>
      <c r="D1" s="371"/>
      <c r="E1" s="371"/>
      <c r="F1" s="371"/>
      <c r="G1" s="371"/>
      <c r="H1" s="371"/>
      <c r="I1" s="371"/>
      <c r="J1" s="371"/>
      <c r="K1" s="371"/>
      <c r="L1" s="371"/>
      <c r="M1" s="371"/>
      <c r="N1" s="371"/>
      <c r="O1" s="371"/>
      <c r="P1" s="371"/>
      <c r="Q1" s="371"/>
      <c r="R1" s="371"/>
      <c r="S1" s="371"/>
      <c r="T1" s="371"/>
      <c r="U1" s="371"/>
    </row>
    <row r="2" spans="1:22" s="11" customFormat="1" ht="30" customHeight="1" x14ac:dyDescent="0.25">
      <c r="A2" s="367"/>
      <c r="B2" s="368"/>
      <c r="C2" s="372" t="s">
        <v>102</v>
      </c>
      <c r="D2" s="372"/>
      <c r="E2" s="372"/>
      <c r="F2" s="372"/>
      <c r="G2" s="372"/>
      <c r="H2" s="372"/>
      <c r="I2" s="372"/>
      <c r="J2" s="372"/>
      <c r="K2" s="372"/>
      <c r="L2" s="372"/>
      <c r="M2" s="372"/>
      <c r="N2" s="372"/>
      <c r="O2" s="372"/>
      <c r="P2" s="372"/>
      <c r="Q2" s="372"/>
      <c r="R2" s="372"/>
      <c r="S2" s="372"/>
      <c r="T2" s="372"/>
      <c r="U2" s="372"/>
    </row>
    <row r="3" spans="1:22" s="11" customFormat="1" ht="27.75" customHeight="1" x14ac:dyDescent="0.25">
      <c r="A3" s="367"/>
      <c r="B3" s="368"/>
      <c r="C3" s="34" t="s">
        <v>1</v>
      </c>
      <c r="D3" s="373" t="s">
        <v>132</v>
      </c>
      <c r="E3" s="373"/>
      <c r="F3" s="373"/>
      <c r="G3" s="373"/>
      <c r="H3" s="373"/>
      <c r="I3" s="373"/>
      <c r="J3" s="373"/>
      <c r="K3" s="373"/>
      <c r="L3" s="373"/>
      <c r="M3" s="373"/>
      <c r="N3" s="373"/>
      <c r="O3" s="373"/>
      <c r="P3" s="373"/>
      <c r="Q3" s="373"/>
      <c r="R3" s="373"/>
      <c r="S3" s="373"/>
      <c r="T3" s="373"/>
      <c r="U3" s="373"/>
    </row>
    <row r="4" spans="1:22" s="11" customFormat="1" ht="33" customHeight="1" thickBot="1" x14ac:dyDescent="0.3">
      <c r="A4" s="369"/>
      <c r="B4" s="370"/>
      <c r="C4" s="56" t="s">
        <v>16</v>
      </c>
      <c r="D4" s="374" t="s">
        <v>133</v>
      </c>
      <c r="E4" s="374"/>
      <c r="F4" s="374"/>
      <c r="G4" s="374"/>
      <c r="H4" s="374"/>
      <c r="I4" s="374"/>
      <c r="J4" s="374"/>
      <c r="K4" s="374"/>
      <c r="L4" s="374"/>
      <c r="M4" s="374"/>
      <c r="N4" s="374"/>
      <c r="O4" s="374"/>
      <c r="P4" s="374"/>
      <c r="Q4" s="374"/>
      <c r="R4" s="374"/>
      <c r="S4" s="374"/>
      <c r="T4" s="374"/>
      <c r="U4" s="374"/>
    </row>
    <row r="5" spans="1:22" s="11" customFormat="1" ht="13.5" thickBot="1" x14ac:dyDescent="0.3">
      <c r="A5" s="12"/>
      <c r="B5" s="9"/>
      <c r="C5" s="23"/>
      <c r="D5" s="9"/>
      <c r="E5" s="9"/>
      <c r="F5" s="9"/>
      <c r="G5" s="9"/>
      <c r="H5" s="9"/>
      <c r="I5" s="9"/>
      <c r="J5" s="9"/>
      <c r="K5" s="9"/>
      <c r="L5" s="9"/>
      <c r="M5" s="9"/>
      <c r="N5" s="10"/>
      <c r="O5" s="10"/>
      <c r="P5" s="10"/>
      <c r="Q5" s="10"/>
      <c r="R5" s="10"/>
      <c r="S5" s="10"/>
      <c r="T5" s="10"/>
      <c r="U5" s="10"/>
    </row>
    <row r="6" spans="1:22" s="13" customFormat="1" ht="42.75" customHeight="1" x14ac:dyDescent="0.25">
      <c r="A6" s="378" t="s">
        <v>59</v>
      </c>
      <c r="B6" s="364" t="s">
        <v>60</v>
      </c>
      <c r="C6" s="375" t="s">
        <v>61</v>
      </c>
      <c r="D6" s="376" t="s">
        <v>62</v>
      </c>
      <c r="E6" s="377"/>
      <c r="F6" s="364" t="s">
        <v>162</v>
      </c>
      <c r="G6" s="364"/>
      <c r="H6" s="364"/>
      <c r="I6" s="364"/>
      <c r="J6" s="364"/>
      <c r="K6" s="364"/>
      <c r="L6" s="364"/>
      <c r="M6" s="364"/>
      <c r="N6" s="364"/>
      <c r="O6" s="364"/>
      <c r="P6" s="364"/>
      <c r="Q6" s="364"/>
      <c r="R6" s="364"/>
      <c r="S6" s="364"/>
      <c r="T6" s="364" t="s">
        <v>66</v>
      </c>
      <c r="U6" s="364"/>
      <c r="V6" s="345" t="s">
        <v>213</v>
      </c>
    </row>
    <row r="7" spans="1:22" s="13" customFormat="1" ht="44.25" customHeight="1" thickBot="1" x14ac:dyDescent="0.3">
      <c r="A7" s="379"/>
      <c r="B7" s="350"/>
      <c r="C7" s="351"/>
      <c r="D7" s="57" t="s">
        <v>63</v>
      </c>
      <c r="E7" s="57" t="s">
        <v>64</v>
      </c>
      <c r="F7" s="57" t="s">
        <v>65</v>
      </c>
      <c r="G7" s="58" t="s">
        <v>17</v>
      </c>
      <c r="H7" s="58" t="s">
        <v>18</v>
      </c>
      <c r="I7" s="58" t="s">
        <v>19</v>
      </c>
      <c r="J7" s="58" t="s">
        <v>20</v>
      </c>
      <c r="K7" s="58" t="s">
        <v>21</v>
      </c>
      <c r="L7" s="58" t="s">
        <v>22</v>
      </c>
      <c r="M7" s="58" t="s">
        <v>23</v>
      </c>
      <c r="N7" s="58" t="s">
        <v>24</v>
      </c>
      <c r="O7" s="58" t="s">
        <v>25</v>
      </c>
      <c r="P7" s="58" t="s">
        <v>26</v>
      </c>
      <c r="Q7" s="58" t="s">
        <v>27</v>
      </c>
      <c r="R7" s="58" t="s">
        <v>28</v>
      </c>
      <c r="S7" s="59" t="s">
        <v>29</v>
      </c>
      <c r="T7" s="59" t="s">
        <v>67</v>
      </c>
      <c r="U7" s="59" t="s">
        <v>68</v>
      </c>
      <c r="V7" s="346"/>
    </row>
    <row r="8" spans="1:22" s="14" customFormat="1" ht="135" customHeight="1" x14ac:dyDescent="0.25">
      <c r="A8" s="381" t="s">
        <v>140</v>
      </c>
      <c r="B8" s="384" t="s">
        <v>149</v>
      </c>
      <c r="C8" s="508" t="s">
        <v>165</v>
      </c>
      <c r="D8" s="362" t="s">
        <v>151</v>
      </c>
      <c r="E8" s="363"/>
      <c r="F8" s="110" t="s">
        <v>30</v>
      </c>
      <c r="G8" s="515">
        <v>0.05</v>
      </c>
      <c r="H8" s="515">
        <v>6.5000000000000002E-2</v>
      </c>
      <c r="I8" s="515">
        <v>7.4999999999999997E-2</v>
      </c>
      <c r="J8" s="515">
        <v>0.09</v>
      </c>
      <c r="K8" s="515">
        <v>0.09</v>
      </c>
      <c r="L8" s="515">
        <v>0.09</v>
      </c>
      <c r="M8" s="515">
        <v>0.09</v>
      </c>
      <c r="N8" s="515">
        <v>0.09</v>
      </c>
      <c r="O8" s="515">
        <v>0.09</v>
      </c>
      <c r="P8" s="515">
        <v>0.09</v>
      </c>
      <c r="Q8" s="515">
        <v>0.09</v>
      </c>
      <c r="R8" s="515">
        <v>0.09</v>
      </c>
      <c r="S8" s="110">
        <f t="shared" ref="S8:S15" si="0">SUM(G8:R8)</f>
        <v>0.99999999999999978</v>
      </c>
      <c r="T8" s="544">
        <v>0.12</v>
      </c>
      <c r="U8" s="516">
        <v>0.12</v>
      </c>
      <c r="V8" s="528" t="s">
        <v>218</v>
      </c>
    </row>
    <row r="9" spans="1:22" s="14" customFormat="1" ht="135" customHeight="1" x14ac:dyDescent="0.25">
      <c r="A9" s="382"/>
      <c r="B9" s="354"/>
      <c r="C9" s="509"/>
      <c r="D9" s="356"/>
      <c r="E9" s="359"/>
      <c r="F9" s="148" t="s">
        <v>31</v>
      </c>
      <c r="G9" s="111">
        <v>0.05</v>
      </c>
      <c r="H9" s="111">
        <v>6.5000000000000002E-2</v>
      </c>
      <c r="I9" s="111">
        <v>7.4999999999999997E-2</v>
      </c>
      <c r="J9" s="111">
        <v>0.09</v>
      </c>
      <c r="K9" s="111">
        <v>0.09</v>
      </c>
      <c r="L9" s="111">
        <v>0.09</v>
      </c>
      <c r="M9" s="197">
        <v>0.09</v>
      </c>
      <c r="N9" s="197">
        <v>0.09</v>
      </c>
      <c r="O9" s="197">
        <v>0.09</v>
      </c>
      <c r="P9" s="109"/>
      <c r="Q9" s="109"/>
      <c r="R9" s="109"/>
      <c r="S9" s="148">
        <f t="shared" si="0"/>
        <v>0.72999999999999987</v>
      </c>
      <c r="T9" s="544"/>
      <c r="U9" s="517"/>
      <c r="V9" s="529"/>
    </row>
    <row r="10" spans="1:22" s="14" customFormat="1" ht="150.6" customHeight="1" x14ac:dyDescent="0.25">
      <c r="A10" s="382"/>
      <c r="B10" s="354" t="s">
        <v>150</v>
      </c>
      <c r="C10" s="510" t="s">
        <v>166</v>
      </c>
      <c r="D10" s="356" t="s">
        <v>151</v>
      </c>
      <c r="E10" s="359"/>
      <c r="F10" s="110" t="s">
        <v>30</v>
      </c>
      <c r="G10" s="144">
        <v>0.05</v>
      </c>
      <c r="H10" s="144">
        <v>0.05</v>
      </c>
      <c r="I10" s="144">
        <v>0.1</v>
      </c>
      <c r="J10" s="144">
        <v>0.1</v>
      </c>
      <c r="K10" s="144">
        <v>0.1</v>
      </c>
      <c r="L10" s="144">
        <v>0.1</v>
      </c>
      <c r="M10" s="144">
        <v>0.1</v>
      </c>
      <c r="N10" s="144">
        <v>0.1</v>
      </c>
      <c r="O10" s="144">
        <v>0.1</v>
      </c>
      <c r="P10" s="144">
        <v>0.1</v>
      </c>
      <c r="Q10" s="144">
        <v>0.05</v>
      </c>
      <c r="R10" s="144">
        <v>0.05</v>
      </c>
      <c r="S10" s="110">
        <f t="shared" si="0"/>
        <v>1</v>
      </c>
      <c r="T10" s="544">
        <f>+U10</f>
        <v>0.1</v>
      </c>
      <c r="U10" s="517">
        <v>0.1</v>
      </c>
      <c r="V10" s="530" t="s">
        <v>214</v>
      </c>
    </row>
    <row r="11" spans="1:22" s="14" customFormat="1" ht="150.6" customHeight="1" x14ac:dyDescent="0.25">
      <c r="A11" s="383"/>
      <c r="B11" s="385"/>
      <c r="C11" s="511"/>
      <c r="D11" s="360"/>
      <c r="E11" s="361"/>
      <c r="F11" s="117" t="s">
        <v>31</v>
      </c>
      <c r="G11" s="112">
        <v>0.05</v>
      </c>
      <c r="H11" s="112">
        <v>0.05</v>
      </c>
      <c r="I11" s="112">
        <v>0.1</v>
      </c>
      <c r="J11" s="112">
        <v>0.1</v>
      </c>
      <c r="K11" s="112">
        <v>0.1</v>
      </c>
      <c r="L11" s="112">
        <v>0.1</v>
      </c>
      <c r="M11" s="113">
        <v>0.1</v>
      </c>
      <c r="N11" s="113">
        <v>0.1</v>
      </c>
      <c r="O11" s="113">
        <v>0.1</v>
      </c>
      <c r="P11" s="113"/>
      <c r="Q11" s="113"/>
      <c r="R11" s="113"/>
      <c r="S11" s="148">
        <f t="shared" si="0"/>
        <v>0.79999999999999993</v>
      </c>
      <c r="T11" s="545"/>
      <c r="U11" s="518"/>
      <c r="V11" s="531"/>
    </row>
    <row r="12" spans="1:22" s="14" customFormat="1" ht="122.45" customHeight="1" x14ac:dyDescent="0.25">
      <c r="A12" s="380" t="s">
        <v>147</v>
      </c>
      <c r="B12" s="354" t="s">
        <v>152</v>
      </c>
      <c r="C12" s="512" t="s">
        <v>167</v>
      </c>
      <c r="D12" s="356" t="s">
        <v>151</v>
      </c>
      <c r="E12" s="356"/>
      <c r="F12" s="116" t="s">
        <v>30</v>
      </c>
      <c r="G12" s="111">
        <v>0.125</v>
      </c>
      <c r="H12" s="111">
        <v>0.159</v>
      </c>
      <c r="I12" s="111">
        <v>7.5999999999999998E-2</v>
      </c>
      <c r="J12" s="111">
        <v>8.5999999999999993E-2</v>
      </c>
      <c r="K12" s="111">
        <v>9.4E-2</v>
      </c>
      <c r="L12" s="111">
        <v>8.3000000000000004E-2</v>
      </c>
      <c r="M12" s="111">
        <v>7.1999999999999995E-2</v>
      </c>
      <c r="N12" s="111">
        <v>6.6000000000000003E-2</v>
      </c>
      <c r="O12" s="111">
        <v>6.0999999999999999E-2</v>
      </c>
      <c r="P12" s="111">
        <v>5.7000000000000002E-2</v>
      </c>
      <c r="Q12" s="111">
        <v>5.7000000000000002E-2</v>
      </c>
      <c r="R12" s="111">
        <v>6.4000000000000001E-2</v>
      </c>
      <c r="S12" s="110">
        <f t="shared" si="0"/>
        <v>1</v>
      </c>
      <c r="T12" s="544">
        <f>+U12+U14</f>
        <v>0.4</v>
      </c>
      <c r="U12" s="517">
        <v>0.3</v>
      </c>
      <c r="V12" s="532" t="s">
        <v>227</v>
      </c>
    </row>
    <row r="13" spans="1:22" s="14" customFormat="1" ht="122.45" customHeight="1" x14ac:dyDescent="0.25">
      <c r="A13" s="380"/>
      <c r="B13" s="354"/>
      <c r="C13" s="512"/>
      <c r="D13" s="356"/>
      <c r="E13" s="356"/>
      <c r="F13" s="35" t="s">
        <v>31</v>
      </c>
      <c r="G13" s="197">
        <v>0.125</v>
      </c>
      <c r="H13" s="197">
        <v>0.159</v>
      </c>
      <c r="I13" s="197">
        <v>7.5999999999999998E-2</v>
      </c>
      <c r="J13" s="197">
        <v>8.5999999999999993E-2</v>
      </c>
      <c r="K13" s="197">
        <v>9.4E-2</v>
      </c>
      <c r="L13" s="197">
        <v>8.3000000000000004E-2</v>
      </c>
      <c r="M13" s="111">
        <v>7.1999999999999995E-2</v>
      </c>
      <c r="N13" s="111">
        <v>6.6000000000000003E-2</v>
      </c>
      <c r="O13" s="111">
        <v>6.0999999999999999E-2</v>
      </c>
      <c r="P13" s="111"/>
      <c r="Q13" s="111"/>
      <c r="R13" s="111"/>
      <c r="S13" s="148">
        <f t="shared" si="0"/>
        <v>0.82199999999999984</v>
      </c>
      <c r="T13" s="544"/>
      <c r="U13" s="517"/>
      <c r="V13" s="533"/>
    </row>
    <row r="14" spans="1:22" s="14" customFormat="1" ht="88.15" customHeight="1" x14ac:dyDescent="0.25">
      <c r="A14" s="380"/>
      <c r="B14" s="354"/>
      <c r="C14" s="512" t="s">
        <v>168</v>
      </c>
      <c r="D14" s="356" t="s">
        <v>151</v>
      </c>
      <c r="E14" s="356"/>
      <c r="F14" s="116" t="s">
        <v>30</v>
      </c>
      <c r="G14" s="197">
        <v>0.08</v>
      </c>
      <c r="H14" s="197">
        <v>0.08</v>
      </c>
      <c r="I14" s="197">
        <v>8.5000000000000006E-2</v>
      </c>
      <c r="J14" s="197">
        <v>8.5000000000000006E-2</v>
      </c>
      <c r="K14" s="197">
        <v>8.5000000000000006E-2</v>
      </c>
      <c r="L14" s="197">
        <v>8.5000000000000006E-2</v>
      </c>
      <c r="M14" s="197">
        <v>8.5000000000000006E-2</v>
      </c>
      <c r="N14" s="197">
        <v>8.5000000000000006E-2</v>
      </c>
      <c r="O14" s="197">
        <v>8.5000000000000006E-2</v>
      </c>
      <c r="P14" s="197">
        <v>8.5000000000000006E-2</v>
      </c>
      <c r="Q14" s="197">
        <v>0.08</v>
      </c>
      <c r="R14" s="197">
        <v>0.08</v>
      </c>
      <c r="S14" s="110">
        <f t="shared" si="0"/>
        <v>0.99999999999999978</v>
      </c>
      <c r="T14" s="544"/>
      <c r="U14" s="519">
        <v>0.1</v>
      </c>
      <c r="V14" s="532" t="s">
        <v>228</v>
      </c>
    </row>
    <row r="15" spans="1:22" s="14" customFormat="1" ht="88.15" customHeight="1" x14ac:dyDescent="0.25">
      <c r="A15" s="380"/>
      <c r="B15" s="354"/>
      <c r="C15" s="512"/>
      <c r="D15" s="356"/>
      <c r="E15" s="356"/>
      <c r="F15" s="35" t="s">
        <v>31</v>
      </c>
      <c r="G15" s="197">
        <v>0.08</v>
      </c>
      <c r="H15" s="197">
        <v>0.08</v>
      </c>
      <c r="I15" s="197">
        <v>8.5000000000000006E-2</v>
      </c>
      <c r="J15" s="197">
        <v>8.5000000000000006E-2</v>
      </c>
      <c r="K15" s="197">
        <v>8.5000000000000006E-2</v>
      </c>
      <c r="L15" s="197">
        <v>8.5000000000000006E-2</v>
      </c>
      <c r="M15" s="197">
        <v>8.5000000000000006E-2</v>
      </c>
      <c r="N15" s="197">
        <v>8.5000000000000006E-2</v>
      </c>
      <c r="O15" s="197">
        <v>8.5000000000000006E-2</v>
      </c>
      <c r="P15" s="197"/>
      <c r="Q15" s="109"/>
      <c r="R15" s="109"/>
      <c r="S15" s="148">
        <f t="shared" si="0"/>
        <v>0.75499999999999989</v>
      </c>
      <c r="T15" s="544"/>
      <c r="U15" s="519"/>
      <c r="V15" s="533"/>
    </row>
    <row r="16" spans="1:22" s="14" customFormat="1" ht="144" customHeight="1" x14ac:dyDescent="0.25">
      <c r="A16" s="352" t="s">
        <v>148</v>
      </c>
      <c r="B16" s="353" t="s">
        <v>153</v>
      </c>
      <c r="C16" s="509" t="s">
        <v>172</v>
      </c>
      <c r="D16" s="357" t="s">
        <v>151</v>
      </c>
      <c r="E16" s="357"/>
      <c r="F16" s="115" t="s">
        <v>30</v>
      </c>
      <c r="G16" s="144">
        <v>0.05</v>
      </c>
      <c r="H16" s="144">
        <v>0.1</v>
      </c>
      <c r="I16" s="144">
        <v>0.05</v>
      </c>
      <c r="J16" s="144">
        <v>0.05</v>
      </c>
      <c r="K16" s="144">
        <v>0.1</v>
      </c>
      <c r="L16" s="144">
        <v>0.1</v>
      </c>
      <c r="M16" s="144">
        <v>0.1</v>
      </c>
      <c r="N16" s="144">
        <v>0.1</v>
      </c>
      <c r="O16" s="144">
        <v>0.1</v>
      </c>
      <c r="P16" s="144">
        <v>0.1</v>
      </c>
      <c r="Q16" s="144">
        <v>0.1</v>
      </c>
      <c r="R16" s="144">
        <v>0.05</v>
      </c>
      <c r="S16" s="110">
        <f t="shared" ref="S16:S23" si="1">SUM(G16:R16)</f>
        <v>0.99999999999999989</v>
      </c>
      <c r="T16" s="546">
        <f>+U16+U18</f>
        <v>0.15000000000000002</v>
      </c>
      <c r="U16" s="520">
        <v>0.1</v>
      </c>
      <c r="V16" s="534" t="s">
        <v>237</v>
      </c>
    </row>
    <row r="17" spans="1:58" s="14" customFormat="1" ht="144" customHeight="1" x14ac:dyDescent="0.25">
      <c r="A17" s="352"/>
      <c r="B17" s="354"/>
      <c r="C17" s="512"/>
      <c r="D17" s="356"/>
      <c r="E17" s="356"/>
      <c r="F17" s="35" t="s">
        <v>31</v>
      </c>
      <c r="G17" s="197">
        <v>0.05</v>
      </c>
      <c r="H17" s="197">
        <v>0.1</v>
      </c>
      <c r="I17" s="197">
        <v>0.05</v>
      </c>
      <c r="J17" s="197">
        <v>0.05</v>
      </c>
      <c r="K17" s="197">
        <v>0.1</v>
      </c>
      <c r="L17" s="197">
        <v>0.1</v>
      </c>
      <c r="M17" s="197">
        <v>0.1</v>
      </c>
      <c r="N17" s="197">
        <v>0.1</v>
      </c>
      <c r="O17" s="197">
        <v>0.1</v>
      </c>
      <c r="P17" s="109"/>
      <c r="Q17" s="109"/>
      <c r="R17" s="109"/>
      <c r="S17" s="148">
        <f t="shared" si="1"/>
        <v>0.74999999999999989</v>
      </c>
      <c r="T17" s="544"/>
      <c r="U17" s="519"/>
      <c r="V17" s="535"/>
    </row>
    <row r="18" spans="1:58" s="14" customFormat="1" ht="88.15" customHeight="1" x14ac:dyDescent="0.25">
      <c r="A18" s="352"/>
      <c r="B18" s="354"/>
      <c r="C18" s="512" t="s">
        <v>171</v>
      </c>
      <c r="D18" s="356" t="s">
        <v>151</v>
      </c>
      <c r="E18" s="356"/>
      <c r="F18" s="116" t="s">
        <v>30</v>
      </c>
      <c r="G18" s="197">
        <v>0.08</v>
      </c>
      <c r="H18" s="197">
        <v>0.08</v>
      </c>
      <c r="I18" s="197">
        <v>8.5000000000000006E-2</v>
      </c>
      <c r="J18" s="197">
        <v>8.5000000000000006E-2</v>
      </c>
      <c r="K18" s="197">
        <v>8.5000000000000006E-2</v>
      </c>
      <c r="L18" s="197">
        <v>8.5000000000000006E-2</v>
      </c>
      <c r="M18" s="197">
        <v>8.5000000000000006E-2</v>
      </c>
      <c r="N18" s="197">
        <v>8.5000000000000006E-2</v>
      </c>
      <c r="O18" s="197">
        <v>8.5000000000000006E-2</v>
      </c>
      <c r="P18" s="197">
        <v>8.5000000000000006E-2</v>
      </c>
      <c r="Q18" s="197">
        <v>0.08</v>
      </c>
      <c r="R18" s="197">
        <v>0.08</v>
      </c>
      <c r="S18" s="110">
        <f t="shared" si="1"/>
        <v>0.99999999999999978</v>
      </c>
      <c r="T18" s="544"/>
      <c r="U18" s="519">
        <v>0.05</v>
      </c>
      <c r="V18" s="532" t="s">
        <v>223</v>
      </c>
    </row>
    <row r="19" spans="1:58" s="14" customFormat="1" ht="88.15" customHeight="1" x14ac:dyDescent="0.25">
      <c r="A19" s="352"/>
      <c r="B19" s="354"/>
      <c r="C19" s="512"/>
      <c r="D19" s="356"/>
      <c r="E19" s="356"/>
      <c r="F19" s="35" t="s">
        <v>31</v>
      </c>
      <c r="G19" s="197">
        <v>0.08</v>
      </c>
      <c r="H19" s="197">
        <v>0.08</v>
      </c>
      <c r="I19" s="197">
        <v>8.5000000000000006E-2</v>
      </c>
      <c r="J19" s="197">
        <v>8.5000000000000006E-2</v>
      </c>
      <c r="K19" s="197">
        <v>8.5000000000000006E-2</v>
      </c>
      <c r="L19" s="197">
        <v>8.5000000000000006E-2</v>
      </c>
      <c r="M19" s="197">
        <v>0.1</v>
      </c>
      <c r="N19" s="197">
        <v>0.1</v>
      </c>
      <c r="O19" s="197">
        <v>0.1</v>
      </c>
      <c r="P19" s="197"/>
      <c r="Q19" s="109"/>
      <c r="R19" s="109"/>
      <c r="S19" s="148">
        <f t="shared" si="1"/>
        <v>0.79999999999999993</v>
      </c>
      <c r="T19" s="544"/>
      <c r="U19" s="519"/>
      <c r="V19" s="536"/>
    </row>
    <row r="20" spans="1:58" s="14" customFormat="1" ht="129" customHeight="1" x14ac:dyDescent="0.25">
      <c r="A20" s="352"/>
      <c r="B20" s="355" t="s">
        <v>145</v>
      </c>
      <c r="C20" s="513" t="s">
        <v>163</v>
      </c>
      <c r="D20" s="357" t="s">
        <v>151</v>
      </c>
      <c r="E20" s="358"/>
      <c r="F20" s="115" t="s">
        <v>30</v>
      </c>
      <c r="G20" s="144">
        <v>0.11</v>
      </c>
      <c r="H20" s="144">
        <v>0.1</v>
      </c>
      <c r="I20" s="144">
        <v>0.05</v>
      </c>
      <c r="J20" s="144">
        <v>0.1</v>
      </c>
      <c r="K20" s="144">
        <v>7.0000000000000007E-2</v>
      </c>
      <c r="L20" s="144">
        <v>0.05</v>
      </c>
      <c r="M20" s="144">
        <v>0.1</v>
      </c>
      <c r="N20" s="144">
        <v>7.0000000000000007E-2</v>
      </c>
      <c r="O20" s="144">
        <v>0.05</v>
      </c>
      <c r="P20" s="109">
        <v>0.1</v>
      </c>
      <c r="Q20" s="144">
        <v>0.1</v>
      </c>
      <c r="R20" s="144">
        <v>0.1</v>
      </c>
      <c r="S20" s="110">
        <f t="shared" si="1"/>
        <v>0.99999999999999989</v>
      </c>
      <c r="T20" s="545">
        <v>0.16</v>
      </c>
      <c r="U20" s="521">
        <v>7.0000000000000007E-2</v>
      </c>
      <c r="V20" s="537" t="s">
        <v>234</v>
      </c>
    </row>
    <row r="21" spans="1:58" s="14" customFormat="1" ht="129" customHeight="1" x14ac:dyDescent="0.25">
      <c r="A21" s="352"/>
      <c r="B21" s="355"/>
      <c r="C21" s="382"/>
      <c r="D21" s="356"/>
      <c r="E21" s="359"/>
      <c r="F21" s="35" t="s">
        <v>31</v>
      </c>
      <c r="G21" s="144">
        <v>0.11</v>
      </c>
      <c r="H21" s="144">
        <v>0.1</v>
      </c>
      <c r="I21" s="144">
        <v>0.05</v>
      </c>
      <c r="J21" s="197">
        <v>0.1</v>
      </c>
      <c r="K21" s="197">
        <v>7.0000000000000007E-2</v>
      </c>
      <c r="L21" s="197">
        <v>0.05</v>
      </c>
      <c r="M21" s="197">
        <v>0.1</v>
      </c>
      <c r="N21" s="197">
        <v>7.0000000000000007E-2</v>
      </c>
      <c r="O21" s="197">
        <v>0.05</v>
      </c>
      <c r="P21" s="144"/>
      <c r="Q21" s="109"/>
      <c r="R21" s="109"/>
      <c r="S21" s="148">
        <f t="shared" si="1"/>
        <v>0.7</v>
      </c>
      <c r="T21" s="547"/>
      <c r="U21" s="522"/>
      <c r="V21" s="538"/>
    </row>
    <row r="22" spans="1:58" s="14" customFormat="1" ht="84" customHeight="1" x14ac:dyDescent="0.25">
      <c r="A22" s="352"/>
      <c r="B22" s="355"/>
      <c r="C22" s="514" t="s">
        <v>164</v>
      </c>
      <c r="D22" s="357" t="s">
        <v>151</v>
      </c>
      <c r="E22" s="358"/>
      <c r="F22" s="115" t="s">
        <v>30</v>
      </c>
      <c r="G22" s="109">
        <v>0</v>
      </c>
      <c r="H22" s="109">
        <v>0.3</v>
      </c>
      <c r="I22" s="109">
        <v>0</v>
      </c>
      <c r="J22" s="109">
        <v>0.2</v>
      </c>
      <c r="K22" s="109">
        <v>0</v>
      </c>
      <c r="L22" s="109">
        <v>0</v>
      </c>
      <c r="M22" s="109">
        <v>0.3</v>
      </c>
      <c r="N22" s="109">
        <v>0</v>
      </c>
      <c r="O22" s="109">
        <v>0</v>
      </c>
      <c r="P22" s="109">
        <v>0.2</v>
      </c>
      <c r="Q22" s="109">
        <v>0</v>
      </c>
      <c r="R22" s="109">
        <v>0</v>
      </c>
      <c r="S22" s="110">
        <f t="shared" si="1"/>
        <v>1</v>
      </c>
      <c r="T22" s="547"/>
      <c r="U22" s="523">
        <v>2.5000000000000001E-2</v>
      </c>
      <c r="V22" s="539" t="s">
        <v>224</v>
      </c>
    </row>
    <row r="23" spans="1:58" s="14" customFormat="1" ht="84" customHeight="1" x14ac:dyDescent="0.25">
      <c r="A23" s="352"/>
      <c r="B23" s="355"/>
      <c r="C23" s="514"/>
      <c r="D23" s="356"/>
      <c r="E23" s="359"/>
      <c r="F23" s="35" t="s">
        <v>31</v>
      </c>
      <c r="G23" s="197"/>
      <c r="H23" s="197">
        <v>0.3</v>
      </c>
      <c r="I23" s="197">
        <v>0</v>
      </c>
      <c r="J23" s="197">
        <v>0.2</v>
      </c>
      <c r="K23" s="197">
        <v>0</v>
      </c>
      <c r="L23" s="197">
        <v>0</v>
      </c>
      <c r="M23" s="109">
        <v>0.3</v>
      </c>
      <c r="N23" s="109">
        <v>0</v>
      </c>
      <c r="O23" s="109">
        <v>0</v>
      </c>
      <c r="P23" s="109"/>
      <c r="Q23" s="109"/>
      <c r="R23" s="109"/>
      <c r="S23" s="148">
        <f t="shared" si="1"/>
        <v>0.8</v>
      </c>
      <c r="T23" s="547"/>
      <c r="U23" s="524"/>
      <c r="V23" s="540"/>
    </row>
    <row r="24" spans="1:58" s="11" customFormat="1" ht="80.45" customHeight="1" x14ac:dyDescent="0.25">
      <c r="A24" s="352"/>
      <c r="B24" s="355"/>
      <c r="C24" s="514" t="s">
        <v>169</v>
      </c>
      <c r="D24" s="356" t="s">
        <v>151</v>
      </c>
      <c r="E24" s="359"/>
      <c r="F24" s="116" t="s">
        <v>30</v>
      </c>
      <c r="G24" s="109">
        <v>0</v>
      </c>
      <c r="H24" s="109">
        <v>0.25</v>
      </c>
      <c r="I24" s="109">
        <v>0</v>
      </c>
      <c r="J24" s="109">
        <v>0</v>
      </c>
      <c r="K24" s="109">
        <v>0.25</v>
      </c>
      <c r="L24" s="109">
        <v>0</v>
      </c>
      <c r="M24" s="109">
        <v>0</v>
      </c>
      <c r="N24" s="109">
        <v>0.25</v>
      </c>
      <c r="O24" s="109">
        <v>0</v>
      </c>
      <c r="P24" s="109">
        <v>0</v>
      </c>
      <c r="Q24" s="109">
        <v>0.25</v>
      </c>
      <c r="R24" s="109">
        <v>0</v>
      </c>
      <c r="S24" s="110">
        <f>SUM(G24:Q24)</f>
        <v>1</v>
      </c>
      <c r="T24" s="547"/>
      <c r="U24" s="523">
        <v>6.5000000000000002E-2</v>
      </c>
      <c r="V24" s="541" t="s">
        <v>225</v>
      </c>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row>
    <row r="25" spans="1:58" s="11" customFormat="1" ht="80.45" customHeight="1" thickBot="1" x14ac:dyDescent="0.3">
      <c r="A25" s="352"/>
      <c r="B25" s="355"/>
      <c r="C25" s="514"/>
      <c r="D25" s="356"/>
      <c r="E25" s="359"/>
      <c r="F25" s="35" t="s">
        <v>31</v>
      </c>
      <c r="G25" s="197">
        <v>0</v>
      </c>
      <c r="H25" s="197">
        <v>0.25</v>
      </c>
      <c r="I25" s="197">
        <v>0</v>
      </c>
      <c r="J25" s="197">
        <v>0</v>
      </c>
      <c r="K25" s="197">
        <v>0.25</v>
      </c>
      <c r="L25" s="197">
        <v>0</v>
      </c>
      <c r="M25" s="109">
        <v>0</v>
      </c>
      <c r="N25" s="109">
        <v>0.25</v>
      </c>
      <c r="O25" s="109">
        <v>0</v>
      </c>
      <c r="P25" s="109"/>
      <c r="Q25" s="109"/>
      <c r="R25" s="109"/>
      <c r="S25" s="148">
        <f>SUM(G25:R25)</f>
        <v>0.75</v>
      </c>
      <c r="T25" s="546"/>
      <c r="U25" s="525"/>
      <c r="V25" s="542"/>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row>
    <row r="26" spans="1:58" s="11" customFormat="1" ht="153" customHeight="1" x14ac:dyDescent="0.25">
      <c r="A26" s="352"/>
      <c r="B26" s="354" t="s">
        <v>146</v>
      </c>
      <c r="C26" s="512" t="s">
        <v>170</v>
      </c>
      <c r="D26" s="357" t="s">
        <v>151</v>
      </c>
      <c r="E26" s="358"/>
      <c r="F26" s="115" t="s">
        <v>30</v>
      </c>
      <c r="G26" s="143">
        <v>0.02</v>
      </c>
      <c r="H26" s="143">
        <v>0.12</v>
      </c>
      <c r="I26" s="143">
        <v>0.12</v>
      </c>
      <c r="J26" s="143">
        <v>0.09</v>
      </c>
      <c r="K26" s="143">
        <v>0.09</v>
      </c>
      <c r="L26" s="143">
        <v>0.09</v>
      </c>
      <c r="M26" s="143">
        <v>0.09</v>
      </c>
      <c r="N26" s="143">
        <v>0.09</v>
      </c>
      <c r="O26" s="143">
        <v>0.08</v>
      </c>
      <c r="P26" s="143">
        <v>7.0000000000000007E-2</v>
      </c>
      <c r="Q26" s="143">
        <v>7.0000000000000007E-2</v>
      </c>
      <c r="R26" s="143">
        <v>7.0000000000000007E-2</v>
      </c>
      <c r="S26" s="110">
        <f>SUM(G26:R26)</f>
        <v>1</v>
      </c>
      <c r="T26" s="548">
        <v>7.0000000000000007E-2</v>
      </c>
      <c r="U26" s="526">
        <f>+T26</f>
        <v>7.0000000000000007E-2</v>
      </c>
      <c r="V26" s="347" t="s">
        <v>226</v>
      </c>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row>
    <row r="27" spans="1:58" s="11" customFormat="1" ht="153" customHeight="1" thickBot="1" x14ac:dyDescent="0.3">
      <c r="A27" s="352"/>
      <c r="B27" s="354"/>
      <c r="C27" s="512"/>
      <c r="D27" s="356"/>
      <c r="E27" s="359"/>
      <c r="F27" s="35" t="s">
        <v>31</v>
      </c>
      <c r="G27" s="143">
        <v>0.02</v>
      </c>
      <c r="H27" s="143">
        <v>0.12</v>
      </c>
      <c r="I27" s="143">
        <v>0.12</v>
      </c>
      <c r="J27" s="196">
        <v>7.0000000000000007E-2</v>
      </c>
      <c r="K27" s="196">
        <v>7.0000000000000007E-2</v>
      </c>
      <c r="L27" s="196">
        <v>0.13</v>
      </c>
      <c r="M27" s="197">
        <v>0.1</v>
      </c>
      <c r="N27" s="197">
        <v>0.09</v>
      </c>
      <c r="O27" s="197">
        <v>7.0000000000000007E-2</v>
      </c>
      <c r="P27" s="143"/>
      <c r="Q27" s="143"/>
      <c r="R27" s="143"/>
      <c r="S27" s="148">
        <f>SUM(G27:R27)</f>
        <v>0.79</v>
      </c>
      <c r="T27" s="549"/>
      <c r="U27" s="527"/>
      <c r="V27" s="348"/>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row>
    <row r="28" spans="1:58" s="16" customFormat="1" ht="18.75" customHeight="1" thickBot="1" x14ac:dyDescent="0.3">
      <c r="A28" s="349" t="s">
        <v>32</v>
      </c>
      <c r="B28" s="350"/>
      <c r="C28" s="350"/>
      <c r="D28" s="351"/>
      <c r="E28" s="351"/>
      <c r="F28" s="351"/>
      <c r="G28" s="350"/>
      <c r="H28" s="350"/>
      <c r="I28" s="350"/>
      <c r="J28" s="350"/>
      <c r="K28" s="350"/>
      <c r="L28" s="350"/>
      <c r="M28" s="350"/>
      <c r="N28" s="350"/>
      <c r="O28" s="350"/>
      <c r="P28" s="350"/>
      <c r="Q28" s="350"/>
      <c r="R28" s="350"/>
      <c r="S28" s="350"/>
      <c r="T28" s="114">
        <f>SUM(T8:T27)</f>
        <v>1</v>
      </c>
      <c r="U28" s="114">
        <f>SUM(U8:U27)</f>
        <v>1.0000000000000002</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row>
    <row r="29" spans="1:58" s="16" customFormat="1" ht="30.75" customHeight="1" x14ac:dyDescent="0.25">
      <c r="A29" s="17"/>
      <c r="B29" s="17"/>
      <c r="C29" s="24"/>
      <c r="D29" s="17"/>
      <c r="E29" s="17"/>
      <c r="F29" s="17"/>
      <c r="G29" s="18"/>
      <c r="H29" s="18"/>
      <c r="I29" s="18"/>
      <c r="J29" s="18"/>
      <c r="K29" s="18"/>
      <c r="L29" s="18"/>
      <c r="M29" s="18"/>
      <c r="N29" s="18"/>
      <c r="O29" s="18"/>
      <c r="P29" s="18"/>
      <c r="Q29" s="18"/>
      <c r="R29" s="18"/>
      <c r="S29" s="18"/>
      <c r="T29" s="19"/>
      <c r="U29" s="19"/>
      <c r="V29" s="543" t="s">
        <v>130</v>
      </c>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row>
    <row r="30" spans="1:58" ht="29.25" customHeight="1" x14ac:dyDescent="0.25">
      <c r="A30" s="14"/>
      <c r="B30" s="14"/>
      <c r="C30" s="25"/>
      <c r="D30" s="14"/>
      <c r="E30" s="14"/>
      <c r="F30" s="14"/>
      <c r="G30" s="14"/>
      <c r="H30" s="14"/>
      <c r="I30" s="14"/>
      <c r="J30" s="14"/>
      <c r="K30" s="14"/>
      <c r="L30" s="14"/>
      <c r="M30" s="14"/>
      <c r="N30" s="20"/>
      <c r="O30" s="20"/>
      <c r="P30" s="20"/>
      <c r="Q30" s="20"/>
      <c r="R30" s="20"/>
      <c r="S30" s="20"/>
      <c r="T30" s="20"/>
      <c r="U30" s="20"/>
    </row>
    <row r="31" spans="1:58" x14ac:dyDescent="0.25">
      <c r="A31" s="14"/>
      <c r="B31" s="14"/>
      <c r="C31" s="25"/>
      <c r="D31" s="14"/>
      <c r="E31" s="14"/>
      <c r="F31" s="14"/>
      <c r="G31" s="14"/>
      <c r="H31" s="14"/>
      <c r="I31" s="14"/>
      <c r="J31" s="14"/>
      <c r="K31" s="14"/>
      <c r="L31" s="14"/>
      <c r="M31" s="14"/>
      <c r="N31" s="20"/>
      <c r="O31" s="20"/>
      <c r="P31" s="20"/>
      <c r="Q31" s="20"/>
      <c r="R31" s="20"/>
      <c r="S31" s="20"/>
      <c r="T31" s="20"/>
      <c r="U31" s="20"/>
    </row>
    <row r="32" spans="1:58"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A82" s="14"/>
      <c r="B82" s="14"/>
      <c r="C82" s="25"/>
      <c r="D82" s="14"/>
      <c r="E82" s="14"/>
      <c r="F82" s="14"/>
      <c r="G82" s="14"/>
      <c r="H82" s="14"/>
      <c r="I82" s="14"/>
      <c r="J82" s="14"/>
      <c r="K82" s="14"/>
      <c r="L82" s="14"/>
      <c r="M82" s="14"/>
      <c r="N82" s="20"/>
      <c r="O82" s="20"/>
      <c r="P82" s="20"/>
      <c r="Q82" s="20"/>
      <c r="R82" s="20"/>
      <c r="S82" s="20"/>
      <c r="T82" s="20"/>
      <c r="U82" s="20"/>
    </row>
    <row r="83" spans="1:21" x14ac:dyDescent="0.25">
      <c r="A83" s="14"/>
      <c r="B83" s="14"/>
      <c r="C83" s="25"/>
      <c r="D83" s="14"/>
      <c r="E83" s="14"/>
      <c r="F83" s="14"/>
      <c r="G83" s="14"/>
      <c r="H83" s="14"/>
      <c r="I83" s="14"/>
      <c r="J83" s="14"/>
      <c r="K83" s="14"/>
      <c r="L83" s="14"/>
      <c r="M83" s="14"/>
      <c r="N83" s="20"/>
      <c r="O83" s="20"/>
      <c r="P83" s="20"/>
      <c r="Q83" s="20"/>
      <c r="R83" s="20"/>
      <c r="S83" s="20"/>
      <c r="T83" s="20"/>
      <c r="U83" s="20"/>
    </row>
    <row r="84" spans="1:21" x14ac:dyDescent="0.25">
      <c r="A84" s="14"/>
      <c r="B84" s="14"/>
      <c r="C84" s="25"/>
      <c r="D84" s="14"/>
      <c r="E84" s="14"/>
      <c r="F84" s="14"/>
      <c r="G84" s="14"/>
      <c r="H84" s="14"/>
      <c r="I84" s="14"/>
      <c r="J84" s="14"/>
      <c r="K84" s="14"/>
      <c r="L84" s="14"/>
      <c r="M84" s="14"/>
      <c r="N84" s="20"/>
      <c r="O84" s="20"/>
      <c r="P84" s="20"/>
      <c r="Q84" s="20"/>
      <c r="R84" s="20"/>
      <c r="S84" s="20"/>
      <c r="T84" s="20"/>
      <c r="U84" s="20"/>
    </row>
    <row r="85" spans="1:21" x14ac:dyDescent="0.25">
      <c r="A85" s="14"/>
      <c r="B85" s="14"/>
      <c r="C85" s="25"/>
      <c r="D85" s="14"/>
      <c r="E85" s="14"/>
      <c r="F85" s="14"/>
      <c r="G85" s="14"/>
      <c r="H85" s="14"/>
      <c r="I85" s="14"/>
      <c r="J85" s="14"/>
      <c r="K85" s="14"/>
      <c r="L85" s="14"/>
      <c r="M85" s="14"/>
      <c r="N85" s="20"/>
      <c r="O85" s="20"/>
      <c r="P85" s="20"/>
      <c r="Q85" s="20"/>
      <c r="R85" s="20"/>
      <c r="S85" s="20"/>
      <c r="T85" s="20"/>
      <c r="U85" s="20"/>
    </row>
    <row r="86" spans="1:21" x14ac:dyDescent="0.25">
      <c r="A86" s="14"/>
      <c r="B86" s="14"/>
      <c r="C86" s="25"/>
      <c r="D86" s="14"/>
      <c r="E86" s="14"/>
      <c r="F86" s="14"/>
      <c r="G86" s="14"/>
      <c r="H86" s="14"/>
      <c r="I86" s="14"/>
      <c r="J86" s="14"/>
      <c r="K86" s="14"/>
      <c r="L86" s="14"/>
      <c r="M86" s="14"/>
      <c r="N86" s="20"/>
      <c r="O86" s="20"/>
      <c r="P86" s="20"/>
      <c r="Q86" s="20"/>
      <c r="R86" s="20"/>
      <c r="S86" s="20"/>
      <c r="T86" s="20"/>
      <c r="U86" s="20"/>
    </row>
    <row r="87" spans="1:21" x14ac:dyDescent="0.25">
      <c r="A87" s="14"/>
      <c r="B87" s="14"/>
      <c r="C87" s="25"/>
      <c r="D87" s="14"/>
      <c r="E87" s="14"/>
      <c r="F87" s="14"/>
      <c r="G87" s="14"/>
      <c r="H87" s="14"/>
      <c r="I87" s="14"/>
      <c r="J87" s="14"/>
      <c r="K87" s="14"/>
      <c r="L87" s="14"/>
      <c r="M87" s="14"/>
      <c r="N87" s="20"/>
      <c r="O87" s="20"/>
      <c r="P87" s="20"/>
      <c r="Q87" s="20"/>
      <c r="R87" s="20"/>
      <c r="S87" s="20"/>
      <c r="T87" s="20"/>
      <c r="U87" s="20"/>
    </row>
    <row r="88" spans="1:21" x14ac:dyDescent="0.25">
      <c r="A88" s="14"/>
      <c r="B88" s="14"/>
      <c r="C88" s="25"/>
      <c r="D88" s="14"/>
      <c r="E88" s="14"/>
      <c r="F88" s="14"/>
      <c r="G88" s="14"/>
      <c r="H88" s="14"/>
      <c r="I88" s="14"/>
      <c r="J88" s="14"/>
      <c r="K88" s="14"/>
      <c r="L88" s="14"/>
      <c r="M88" s="14"/>
      <c r="N88" s="20"/>
      <c r="O88" s="20"/>
      <c r="P88" s="20"/>
      <c r="Q88" s="20"/>
      <c r="R88" s="20"/>
      <c r="S88" s="20"/>
      <c r="T88" s="20"/>
      <c r="U88" s="20"/>
    </row>
    <row r="89" spans="1:21" x14ac:dyDescent="0.25">
      <c r="A89" s="14"/>
      <c r="B89" s="14"/>
      <c r="C89" s="25"/>
      <c r="D89" s="14"/>
      <c r="E89" s="14"/>
      <c r="F89" s="14"/>
      <c r="G89" s="14"/>
      <c r="H89" s="14"/>
      <c r="I89" s="14"/>
      <c r="J89" s="14"/>
      <c r="K89" s="14"/>
      <c r="L89" s="14"/>
      <c r="M89" s="14"/>
      <c r="N89" s="20"/>
      <c r="O89" s="20"/>
      <c r="P89" s="20"/>
      <c r="Q89" s="20"/>
      <c r="R89" s="20"/>
      <c r="S89" s="20"/>
      <c r="T89" s="20"/>
      <c r="U89" s="20"/>
    </row>
    <row r="90" spans="1:21" x14ac:dyDescent="0.25">
      <c r="A90" s="14"/>
      <c r="B90" s="14"/>
      <c r="C90" s="25"/>
      <c r="D90" s="14"/>
      <c r="E90" s="14"/>
      <c r="F90" s="14"/>
      <c r="G90" s="14"/>
      <c r="H90" s="14"/>
      <c r="I90" s="14"/>
      <c r="J90" s="14"/>
      <c r="K90" s="14"/>
      <c r="L90" s="14"/>
      <c r="M90" s="14"/>
      <c r="N90" s="20"/>
      <c r="O90" s="20"/>
      <c r="P90" s="20"/>
      <c r="Q90" s="20"/>
      <c r="R90" s="20"/>
      <c r="S90" s="20"/>
      <c r="T90" s="20"/>
      <c r="U90" s="20"/>
    </row>
    <row r="91" spans="1:21" x14ac:dyDescent="0.25">
      <c r="A91" s="14"/>
      <c r="B91" s="14"/>
      <c r="C91" s="25"/>
      <c r="D91" s="14"/>
      <c r="E91" s="14"/>
      <c r="F91" s="14"/>
      <c r="G91" s="14"/>
      <c r="H91" s="14"/>
      <c r="I91" s="14"/>
      <c r="J91" s="14"/>
      <c r="K91" s="14"/>
      <c r="L91" s="14"/>
      <c r="M91" s="14"/>
      <c r="N91" s="20"/>
      <c r="O91" s="20"/>
      <c r="P91" s="20"/>
      <c r="Q91" s="20"/>
      <c r="R91" s="20"/>
      <c r="S91" s="20"/>
      <c r="T91" s="20"/>
      <c r="U91" s="20"/>
    </row>
    <row r="92" spans="1:21" x14ac:dyDescent="0.25">
      <c r="A92" s="14"/>
      <c r="B92" s="14"/>
      <c r="C92" s="25"/>
      <c r="D92" s="14"/>
      <c r="E92" s="14"/>
      <c r="F92" s="14"/>
      <c r="G92" s="14"/>
      <c r="H92" s="14"/>
      <c r="I92" s="14"/>
      <c r="J92" s="14"/>
      <c r="K92" s="14"/>
      <c r="L92" s="14"/>
      <c r="M92" s="14"/>
      <c r="N92" s="20"/>
      <c r="O92" s="20"/>
      <c r="P92" s="20"/>
      <c r="Q92" s="20"/>
      <c r="R92" s="20"/>
      <c r="S92" s="20"/>
      <c r="T92" s="20"/>
      <c r="U92" s="20"/>
    </row>
    <row r="93" spans="1:21" x14ac:dyDescent="0.25">
      <c r="A93" s="14"/>
      <c r="B93" s="14"/>
      <c r="C93" s="25"/>
      <c r="D93" s="14"/>
      <c r="E93" s="14"/>
      <c r="F93" s="14"/>
      <c r="G93" s="14"/>
      <c r="H93" s="14"/>
      <c r="I93" s="14"/>
      <c r="J93" s="14"/>
      <c r="K93" s="14"/>
      <c r="L93" s="14"/>
      <c r="M93" s="14"/>
      <c r="N93" s="20"/>
      <c r="O93" s="20"/>
      <c r="P93" s="20"/>
      <c r="Q93" s="20"/>
      <c r="R93" s="20"/>
      <c r="S93" s="20"/>
      <c r="T93" s="20"/>
      <c r="U93" s="20"/>
    </row>
    <row r="94" spans="1:21" x14ac:dyDescent="0.25">
      <c r="A94" s="14"/>
      <c r="B94" s="14"/>
      <c r="C94" s="25"/>
      <c r="D94" s="14"/>
      <c r="E94" s="14"/>
      <c r="F94" s="14"/>
      <c r="G94" s="14"/>
      <c r="H94" s="14"/>
      <c r="I94" s="14"/>
      <c r="J94" s="14"/>
      <c r="K94" s="14"/>
      <c r="L94" s="14"/>
      <c r="M94" s="14"/>
      <c r="N94" s="20"/>
      <c r="O94" s="20"/>
      <c r="P94" s="20"/>
      <c r="Q94" s="20"/>
      <c r="R94" s="20"/>
      <c r="S94" s="20"/>
      <c r="T94" s="20"/>
      <c r="U94" s="20"/>
    </row>
    <row r="95" spans="1:21" x14ac:dyDescent="0.25">
      <c r="A95" s="14"/>
      <c r="B95" s="14"/>
      <c r="C95" s="25"/>
      <c r="D95" s="14"/>
      <c r="E95" s="14"/>
      <c r="F95" s="14"/>
      <c r="G95" s="14"/>
      <c r="H95" s="14"/>
      <c r="I95" s="14"/>
      <c r="J95" s="14"/>
      <c r="K95" s="14"/>
      <c r="L95" s="14"/>
      <c r="M95" s="14"/>
      <c r="N95" s="20"/>
      <c r="O95" s="20"/>
      <c r="P95" s="20"/>
      <c r="Q95" s="20"/>
      <c r="R95" s="20"/>
      <c r="S95" s="20"/>
      <c r="T95" s="20"/>
      <c r="U95" s="20"/>
    </row>
    <row r="96" spans="1:21" x14ac:dyDescent="0.25">
      <c r="A96" s="14"/>
      <c r="B96" s="14"/>
      <c r="C96" s="25"/>
      <c r="D96" s="14"/>
      <c r="E96" s="14"/>
      <c r="F96" s="14"/>
      <c r="G96" s="14"/>
      <c r="H96" s="14"/>
      <c r="I96" s="14"/>
      <c r="J96" s="14"/>
      <c r="K96" s="14"/>
      <c r="L96" s="14"/>
      <c r="M96" s="14"/>
      <c r="N96" s="20"/>
      <c r="O96" s="20"/>
      <c r="P96" s="20"/>
      <c r="Q96" s="20"/>
      <c r="R96" s="20"/>
      <c r="S96" s="20"/>
      <c r="T96" s="20"/>
      <c r="U96" s="20"/>
    </row>
    <row r="97" spans="1:21" x14ac:dyDescent="0.25">
      <c r="A97" s="14"/>
      <c r="B97" s="14"/>
      <c r="C97" s="25"/>
      <c r="D97" s="14"/>
      <c r="E97" s="14"/>
      <c r="F97" s="14"/>
      <c r="G97" s="14"/>
      <c r="H97" s="14"/>
      <c r="I97" s="14"/>
      <c r="J97" s="14"/>
      <c r="K97" s="14"/>
      <c r="L97" s="14"/>
      <c r="M97" s="14"/>
      <c r="N97" s="20"/>
      <c r="O97" s="20"/>
      <c r="P97" s="20"/>
      <c r="Q97" s="20"/>
      <c r="R97" s="20"/>
      <c r="S97" s="20"/>
      <c r="T97" s="20"/>
      <c r="U97" s="20"/>
    </row>
    <row r="98" spans="1:21" x14ac:dyDescent="0.25">
      <c r="C98" s="25"/>
      <c r="D98" s="14"/>
      <c r="E98" s="14"/>
      <c r="F98" s="14"/>
      <c r="G98" s="14"/>
      <c r="H98" s="14"/>
      <c r="I98" s="14"/>
      <c r="J98" s="14"/>
      <c r="K98" s="14"/>
      <c r="L98" s="14"/>
      <c r="M98" s="14"/>
      <c r="N98" s="20"/>
    </row>
    <row r="99" spans="1:21" x14ac:dyDescent="0.25">
      <c r="C99" s="25"/>
      <c r="D99" s="14"/>
      <c r="E99" s="14"/>
      <c r="F99" s="14"/>
      <c r="G99" s="14"/>
      <c r="H99" s="14"/>
      <c r="I99" s="14"/>
      <c r="J99" s="14"/>
      <c r="K99" s="14"/>
      <c r="L99" s="14"/>
      <c r="M99" s="14"/>
      <c r="N99" s="20"/>
    </row>
    <row r="100" spans="1:21" x14ac:dyDescent="0.25">
      <c r="C100" s="25"/>
      <c r="D100" s="14"/>
      <c r="E100" s="14"/>
      <c r="F100" s="14"/>
      <c r="G100" s="14"/>
      <c r="H100" s="14"/>
      <c r="I100" s="14"/>
      <c r="J100" s="14"/>
      <c r="K100" s="14"/>
      <c r="L100" s="14"/>
      <c r="M100" s="14"/>
      <c r="N100" s="20"/>
    </row>
    <row r="101" spans="1:21" x14ac:dyDescent="0.25">
      <c r="C101" s="25"/>
      <c r="D101" s="14"/>
      <c r="E101" s="14"/>
      <c r="F101" s="14"/>
      <c r="G101" s="14"/>
      <c r="H101" s="14"/>
      <c r="I101" s="14"/>
      <c r="J101" s="14"/>
      <c r="K101" s="14"/>
      <c r="L101" s="14"/>
      <c r="M101" s="14"/>
      <c r="N101" s="20"/>
    </row>
  </sheetData>
  <mergeCells count="78">
    <mergeCell ref="A12:A15"/>
    <mergeCell ref="B12:B15"/>
    <mergeCell ref="T12:T15"/>
    <mergeCell ref="A8:A11"/>
    <mergeCell ref="B8:B9"/>
    <mergeCell ref="B10:B11"/>
    <mergeCell ref="T8:T9"/>
    <mergeCell ref="T10:T11"/>
    <mergeCell ref="E14:E15"/>
    <mergeCell ref="T6:U6"/>
    <mergeCell ref="A1:B4"/>
    <mergeCell ref="C1:U1"/>
    <mergeCell ref="C2:U2"/>
    <mergeCell ref="D3:U3"/>
    <mergeCell ref="D4:U4"/>
    <mergeCell ref="C6:C7"/>
    <mergeCell ref="D6:E6"/>
    <mergeCell ref="F6:S6"/>
    <mergeCell ref="A6:A7"/>
    <mergeCell ref="B6:B7"/>
    <mergeCell ref="C10:C11"/>
    <mergeCell ref="D10:D11"/>
    <mergeCell ref="C12:C13"/>
    <mergeCell ref="U8:U9"/>
    <mergeCell ref="U16:U17"/>
    <mergeCell ref="E10:E11"/>
    <mergeCell ref="C8:C9"/>
    <mergeCell ref="D8:D9"/>
    <mergeCell ref="E8:E9"/>
    <mergeCell ref="C16:C17"/>
    <mergeCell ref="D16:D17"/>
    <mergeCell ref="E16:E17"/>
    <mergeCell ref="D14:D15"/>
    <mergeCell ref="D12:D13"/>
    <mergeCell ref="E12:E13"/>
    <mergeCell ref="C14:C15"/>
    <mergeCell ref="U10:U11"/>
    <mergeCell ref="U12:U13"/>
    <mergeCell ref="U14:U15"/>
    <mergeCell ref="T16:T19"/>
    <mergeCell ref="T20:T25"/>
    <mergeCell ref="C24:C25"/>
    <mergeCell ref="C26:C27"/>
    <mergeCell ref="T26:T27"/>
    <mergeCell ref="C18:C19"/>
    <mergeCell ref="C20:C21"/>
    <mergeCell ref="D18:D19"/>
    <mergeCell ref="E18:E19"/>
    <mergeCell ref="D20:D21"/>
    <mergeCell ref="E20:E21"/>
    <mergeCell ref="D26:D27"/>
    <mergeCell ref="E24:E25"/>
    <mergeCell ref="D22:D23"/>
    <mergeCell ref="E22:E23"/>
    <mergeCell ref="E26:E27"/>
    <mergeCell ref="D24:D25"/>
    <mergeCell ref="A28:S28"/>
    <mergeCell ref="U26:U27"/>
    <mergeCell ref="A16:A27"/>
    <mergeCell ref="B16:B19"/>
    <mergeCell ref="B20:B25"/>
    <mergeCell ref="B26:B27"/>
    <mergeCell ref="U24:U25"/>
    <mergeCell ref="U18:U19"/>
    <mergeCell ref="U20:U21"/>
    <mergeCell ref="U22:U23"/>
    <mergeCell ref="C22:C23"/>
    <mergeCell ref="V6:V7"/>
    <mergeCell ref="V8:V9"/>
    <mergeCell ref="V10:V11"/>
    <mergeCell ref="V12:V13"/>
    <mergeCell ref="V14:V15"/>
    <mergeCell ref="V26:V27"/>
    <mergeCell ref="V16:V17"/>
    <mergeCell ref="V18:V19"/>
    <mergeCell ref="V20:V21"/>
    <mergeCell ref="V22:V23"/>
    <mergeCell ref="V24:V25"/>
  </mergeCells>
  <printOptions horizontalCentered="1" verticalCentered="1"/>
  <pageMargins left="0" right="0" top="0" bottom="0.39370078740157483"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608"/>
  <sheetViews>
    <sheetView tabSelected="1" zoomScale="69" zoomScaleNormal="69" workbookViewId="0">
      <selection activeCell="A19" sqref="A19:A22"/>
    </sheetView>
  </sheetViews>
  <sheetFormatPr baseColWidth="10" defaultRowHeight="15" x14ac:dyDescent="0.25"/>
  <cols>
    <col min="2" max="2" width="39.7109375" customWidth="1"/>
    <col min="3" max="3" width="22.7109375" customWidth="1"/>
    <col min="4" max="4" width="16.28515625" customWidth="1"/>
    <col min="5" max="6" width="23" customWidth="1"/>
    <col min="7" max="7" width="21.85546875" style="64" bestFit="1" customWidth="1"/>
    <col min="8" max="8" width="21.28515625" bestFit="1" customWidth="1"/>
    <col min="9" max="9" width="4.42578125" hidden="1" customWidth="1"/>
    <col min="10" max="11" width="21.28515625" bestFit="1" customWidth="1"/>
    <col min="12" max="12" width="21.28515625" style="63" bestFit="1" customWidth="1"/>
    <col min="13" max="13" width="10.14062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62" customWidth="1"/>
    <col min="28" max="28" width="16" style="62" customWidth="1"/>
    <col min="29" max="29" width="3.140625" style="62" customWidth="1"/>
    <col min="30" max="30" width="14" style="62" customWidth="1"/>
    <col min="31" max="31" width="2.5703125" style="62" customWidth="1"/>
    <col min="32" max="32" width="23.42578125" style="62" customWidth="1"/>
    <col min="33" max="34" width="2.5703125" style="62" customWidth="1"/>
    <col min="35" max="35" width="13.28515625" style="62" customWidth="1"/>
    <col min="36" max="36" width="4" style="61" customWidth="1"/>
    <col min="37" max="37" width="15" style="61" customWidth="1"/>
  </cols>
  <sheetData>
    <row r="1" spans="1:37" ht="15" customHeight="1" x14ac:dyDescent="0.25">
      <c r="A1" s="430"/>
      <c r="B1" s="431"/>
      <c r="C1" s="431"/>
      <c r="D1" s="431"/>
      <c r="E1" s="436" t="s">
        <v>0</v>
      </c>
      <c r="F1" s="436"/>
      <c r="G1" s="436"/>
      <c r="H1" s="436"/>
      <c r="I1" s="436"/>
      <c r="J1" s="436"/>
      <c r="K1" s="436"/>
      <c r="L1" s="436"/>
      <c r="M1" s="436"/>
      <c r="N1" s="436"/>
      <c r="O1" s="436"/>
      <c r="P1" s="436"/>
      <c r="Q1" s="436"/>
      <c r="R1" s="436"/>
      <c r="S1" s="436"/>
      <c r="T1" s="436"/>
      <c r="U1" s="436"/>
      <c r="V1" s="436"/>
      <c r="W1" s="436"/>
      <c r="X1" s="436"/>
      <c r="Y1" s="437"/>
    </row>
    <row r="2" spans="1:37" ht="15" customHeight="1" x14ac:dyDescent="0.25">
      <c r="A2" s="432"/>
      <c r="B2" s="433"/>
      <c r="C2" s="433"/>
      <c r="D2" s="433"/>
      <c r="E2" s="438" t="s">
        <v>116</v>
      </c>
      <c r="F2" s="438"/>
      <c r="G2" s="438"/>
      <c r="H2" s="438"/>
      <c r="I2" s="438"/>
      <c r="J2" s="438"/>
      <c r="K2" s="438"/>
      <c r="L2" s="438"/>
      <c r="M2" s="438"/>
      <c r="N2" s="438"/>
      <c r="O2" s="438"/>
      <c r="P2" s="438"/>
      <c r="Q2" s="438"/>
      <c r="R2" s="438"/>
      <c r="S2" s="438"/>
      <c r="T2" s="438"/>
      <c r="U2" s="438"/>
      <c r="V2" s="438"/>
      <c r="W2" s="438"/>
      <c r="X2" s="438"/>
      <c r="Y2" s="439"/>
    </row>
    <row r="3" spans="1:37" ht="29.25" customHeight="1" x14ac:dyDescent="0.25">
      <c r="A3" s="432"/>
      <c r="B3" s="433"/>
      <c r="C3" s="433"/>
      <c r="D3" s="433"/>
      <c r="E3" s="440" t="s">
        <v>34</v>
      </c>
      <c r="F3" s="440"/>
      <c r="G3" s="438" t="s">
        <v>133</v>
      </c>
      <c r="H3" s="438"/>
      <c r="I3" s="438"/>
      <c r="J3" s="438"/>
      <c r="K3" s="438"/>
      <c r="L3" s="438"/>
      <c r="M3" s="438"/>
      <c r="N3" s="438"/>
      <c r="O3" s="438"/>
      <c r="P3" s="438"/>
      <c r="Q3" s="438"/>
      <c r="R3" s="440"/>
      <c r="S3" s="440"/>
      <c r="T3" s="440"/>
      <c r="U3" s="440"/>
      <c r="V3" s="440"/>
      <c r="W3" s="440"/>
      <c r="X3" s="440"/>
      <c r="Y3" s="441"/>
      <c r="Z3" s="62"/>
      <c r="AC3" s="61"/>
      <c r="AD3" s="61"/>
      <c r="AE3"/>
      <c r="AF3"/>
      <c r="AG3"/>
      <c r="AH3"/>
      <c r="AI3"/>
      <c r="AJ3"/>
      <c r="AK3"/>
    </row>
    <row r="4" spans="1:37" ht="27.75" customHeight="1" thickBot="1" x14ac:dyDescent="0.3">
      <c r="A4" s="434"/>
      <c r="B4" s="435"/>
      <c r="C4" s="435"/>
      <c r="D4" s="435"/>
      <c r="E4" s="442" t="s">
        <v>35</v>
      </c>
      <c r="F4" s="442"/>
      <c r="G4" s="443">
        <v>2018</v>
      </c>
      <c r="H4" s="443"/>
      <c r="I4" s="443"/>
      <c r="J4" s="443"/>
      <c r="K4" s="443"/>
      <c r="L4" s="443"/>
      <c r="M4" s="443"/>
      <c r="N4" s="443"/>
      <c r="O4" s="443"/>
      <c r="P4" s="443"/>
      <c r="Q4" s="443"/>
      <c r="R4" s="442"/>
      <c r="S4" s="442"/>
      <c r="T4" s="442"/>
      <c r="U4" s="442"/>
      <c r="V4" s="442"/>
      <c r="W4" s="442"/>
      <c r="X4" s="442"/>
      <c r="Y4" s="444"/>
      <c r="Z4" s="62"/>
      <c r="AC4" s="61"/>
      <c r="AD4" s="61"/>
      <c r="AE4"/>
      <c r="AF4"/>
      <c r="AG4"/>
      <c r="AH4"/>
      <c r="AI4"/>
      <c r="AJ4"/>
      <c r="AK4"/>
    </row>
    <row r="5" spans="1:37" ht="26.25" customHeight="1" x14ac:dyDescent="0.25">
      <c r="A5" s="406" t="s">
        <v>42</v>
      </c>
      <c r="B5" s="407" t="s">
        <v>43</v>
      </c>
      <c r="C5" s="407" t="s">
        <v>115</v>
      </c>
      <c r="D5" s="407" t="s">
        <v>44</v>
      </c>
      <c r="E5" s="407" t="s">
        <v>45</v>
      </c>
      <c r="F5" s="428" t="s">
        <v>114</v>
      </c>
      <c r="G5" s="429"/>
      <c r="H5" s="429"/>
      <c r="I5" s="429"/>
      <c r="J5" s="407" t="s">
        <v>195</v>
      </c>
      <c r="K5" s="407"/>
      <c r="L5" s="407"/>
      <c r="M5" s="407"/>
      <c r="N5" s="407" t="s">
        <v>46</v>
      </c>
      <c r="O5" s="407"/>
      <c r="P5" s="407"/>
      <c r="Q5" s="407"/>
      <c r="R5" s="407"/>
      <c r="S5" s="407" t="s">
        <v>52</v>
      </c>
      <c r="T5" s="407"/>
      <c r="U5" s="407"/>
      <c r="V5" s="407"/>
      <c r="W5" s="407"/>
      <c r="X5" s="407"/>
      <c r="Y5" s="427"/>
      <c r="Z5" s="62"/>
      <c r="AE5" s="61"/>
      <c r="AF5" s="61"/>
      <c r="AG5"/>
      <c r="AH5"/>
      <c r="AI5"/>
      <c r="AJ5"/>
      <c r="AK5"/>
    </row>
    <row r="6" spans="1:37" ht="38.450000000000003" customHeight="1" thickBot="1" x14ac:dyDescent="0.3">
      <c r="A6" s="410" t="s">
        <v>36</v>
      </c>
      <c r="B6" s="411"/>
      <c r="C6" s="411"/>
      <c r="D6" s="411"/>
      <c r="E6" s="411"/>
      <c r="F6" s="82" t="s">
        <v>113</v>
      </c>
      <c r="G6" s="82" t="s">
        <v>112</v>
      </c>
      <c r="H6" s="82" t="s">
        <v>111</v>
      </c>
      <c r="I6" s="82" t="s">
        <v>110</v>
      </c>
      <c r="J6" s="82" t="s">
        <v>113</v>
      </c>
      <c r="K6" s="82" t="s">
        <v>112</v>
      </c>
      <c r="L6" s="82" t="s">
        <v>111</v>
      </c>
      <c r="M6" s="82" t="s">
        <v>110</v>
      </c>
      <c r="N6" s="60" t="s">
        <v>47</v>
      </c>
      <c r="O6" s="60" t="s">
        <v>48</v>
      </c>
      <c r="P6" s="60" t="s">
        <v>49</v>
      </c>
      <c r="Q6" s="60" t="s">
        <v>50</v>
      </c>
      <c r="R6" s="139" t="s">
        <v>51</v>
      </c>
      <c r="S6" s="60" t="s">
        <v>53</v>
      </c>
      <c r="T6" s="60" t="s">
        <v>54</v>
      </c>
      <c r="U6" s="60" t="s">
        <v>109</v>
      </c>
      <c r="V6" s="60" t="s">
        <v>55</v>
      </c>
      <c r="W6" s="60" t="s">
        <v>56</v>
      </c>
      <c r="X6" s="79" t="s">
        <v>57</v>
      </c>
      <c r="Y6" s="78" t="s">
        <v>58</v>
      </c>
      <c r="Z6" s="62"/>
      <c r="AE6" s="61"/>
      <c r="AF6" s="61"/>
      <c r="AG6"/>
      <c r="AH6"/>
      <c r="AI6"/>
      <c r="AJ6"/>
      <c r="AK6"/>
    </row>
    <row r="7" spans="1:37" ht="24" customHeight="1" x14ac:dyDescent="0.25">
      <c r="A7" s="426">
        <v>1</v>
      </c>
      <c r="B7" s="402" t="s">
        <v>154</v>
      </c>
      <c r="C7" s="393" t="s">
        <v>108</v>
      </c>
      <c r="D7" s="77" t="s">
        <v>37</v>
      </c>
      <c r="E7" s="118">
        <f>+INVERSIÓN!H9</f>
        <v>4</v>
      </c>
      <c r="F7" s="119">
        <f>+INVERSIÓN!S9</f>
        <v>1</v>
      </c>
      <c r="G7" s="119">
        <f>+INVERSIÓN!U9</f>
        <v>1</v>
      </c>
      <c r="H7" s="119">
        <f>+INVERSIÓN!V9</f>
        <v>1</v>
      </c>
      <c r="I7" s="119"/>
      <c r="J7" s="119">
        <f>+INVERSIÓN!AK9</f>
        <v>0.19</v>
      </c>
      <c r="K7" s="119">
        <f>+INVERSIÓN!AL9</f>
        <v>0.46</v>
      </c>
      <c r="L7" s="119">
        <f>+INVERSIÓN!AM9</f>
        <v>0.73</v>
      </c>
      <c r="M7" s="119">
        <f>+INVERSIÓN!AN9</f>
        <v>0</v>
      </c>
      <c r="N7" s="396" t="s">
        <v>108</v>
      </c>
      <c r="O7" s="425" t="s">
        <v>159</v>
      </c>
      <c r="P7" s="425" t="s">
        <v>159</v>
      </c>
      <c r="Q7" s="425" t="s">
        <v>159</v>
      </c>
      <c r="R7" s="425" t="s">
        <v>158</v>
      </c>
      <c r="S7" s="386" t="s">
        <v>196</v>
      </c>
      <c r="T7" s="386" t="s">
        <v>196</v>
      </c>
      <c r="U7" s="386" t="s">
        <v>196</v>
      </c>
      <c r="V7" s="384" t="s">
        <v>161</v>
      </c>
      <c r="W7" s="384" t="s">
        <v>161</v>
      </c>
      <c r="X7" s="384" t="s">
        <v>160</v>
      </c>
      <c r="Y7" s="421">
        <v>8181047</v>
      </c>
      <c r="AA7"/>
      <c r="AB7"/>
      <c r="AC7"/>
      <c r="AD7"/>
      <c r="AE7"/>
      <c r="AF7"/>
      <c r="AG7"/>
      <c r="AH7"/>
      <c r="AI7"/>
      <c r="AJ7"/>
      <c r="AK7"/>
    </row>
    <row r="8" spans="1:37" ht="24" customHeight="1" x14ac:dyDescent="0.25">
      <c r="A8" s="389"/>
      <c r="B8" s="403"/>
      <c r="C8" s="394"/>
      <c r="D8" s="75" t="s">
        <v>38</v>
      </c>
      <c r="E8" s="118">
        <f>+INVERSIÓN!H10</f>
        <v>649221030</v>
      </c>
      <c r="F8" s="119">
        <f>+INVERSIÓN!S10</f>
        <v>60082000</v>
      </c>
      <c r="G8" s="119">
        <f>+INVERSIÓN!U10</f>
        <v>60082000</v>
      </c>
      <c r="H8" s="119">
        <f>+INVERSIÓN!V10</f>
        <v>60082000</v>
      </c>
      <c r="I8" s="119"/>
      <c r="J8" s="119">
        <f>+INVERSIÓN!AK10</f>
        <v>60081800</v>
      </c>
      <c r="K8" s="119">
        <f>+INVERSIÓN!AL10</f>
        <v>60081800</v>
      </c>
      <c r="L8" s="119">
        <f>+INVERSIÓN!AM10</f>
        <v>60081800</v>
      </c>
      <c r="M8" s="119">
        <f>+INVERSIÓN!AN10</f>
        <v>0</v>
      </c>
      <c r="N8" s="397"/>
      <c r="O8" s="400"/>
      <c r="P8" s="400"/>
      <c r="Q8" s="400"/>
      <c r="R8" s="400"/>
      <c r="S8" s="387"/>
      <c r="T8" s="387"/>
      <c r="U8" s="387"/>
      <c r="V8" s="354"/>
      <c r="W8" s="354"/>
      <c r="X8" s="354"/>
      <c r="Y8" s="422"/>
      <c r="AA8"/>
      <c r="AB8"/>
      <c r="AC8"/>
      <c r="AD8"/>
      <c r="AE8"/>
      <c r="AF8"/>
      <c r="AG8"/>
      <c r="AH8"/>
      <c r="AI8"/>
      <c r="AJ8"/>
      <c r="AK8"/>
    </row>
    <row r="9" spans="1:37" ht="24" customHeight="1" x14ac:dyDescent="0.25">
      <c r="A9" s="389"/>
      <c r="B9" s="403"/>
      <c r="C9" s="394"/>
      <c r="D9" s="75" t="s">
        <v>39</v>
      </c>
      <c r="E9" s="213">
        <f>+INVERSIÓN!H11</f>
        <v>0</v>
      </c>
      <c r="F9" s="213">
        <v>0</v>
      </c>
      <c r="G9" s="213">
        <f>+INVERSIÓN!U11</f>
        <v>0</v>
      </c>
      <c r="H9" s="213">
        <f>+INVERSIÓN!V11</f>
        <v>0</v>
      </c>
      <c r="I9" s="213"/>
      <c r="J9" s="213">
        <f>+INVERSIÓN!AK11</f>
        <v>0</v>
      </c>
      <c r="K9" s="213">
        <f>+INVERSIÓN!AL11</f>
        <v>0</v>
      </c>
      <c r="L9" s="213">
        <f>+INVERSIÓN!AM11</f>
        <v>0</v>
      </c>
      <c r="M9" s="120">
        <f>+INVERSIÓN!AN11</f>
        <v>0</v>
      </c>
      <c r="N9" s="397"/>
      <c r="O9" s="400"/>
      <c r="P9" s="400"/>
      <c r="Q9" s="400"/>
      <c r="R9" s="400"/>
      <c r="S9" s="387"/>
      <c r="T9" s="387"/>
      <c r="U9" s="387"/>
      <c r="V9" s="354"/>
      <c r="W9" s="354"/>
      <c r="X9" s="354"/>
      <c r="Y9" s="422"/>
      <c r="AA9"/>
      <c r="AB9"/>
      <c r="AC9"/>
      <c r="AD9"/>
      <c r="AE9"/>
      <c r="AF9"/>
      <c r="AG9"/>
      <c r="AH9"/>
      <c r="AI9"/>
      <c r="AJ9"/>
      <c r="AK9"/>
    </row>
    <row r="10" spans="1:37" ht="24" customHeight="1" thickBot="1" x14ac:dyDescent="0.3">
      <c r="A10" s="389"/>
      <c r="B10" s="404"/>
      <c r="C10" s="395"/>
      <c r="D10" s="74" t="s">
        <v>40</v>
      </c>
      <c r="E10" s="550">
        <v>0</v>
      </c>
      <c r="F10" s="550">
        <f>+INVERSIÓN!S12</f>
        <v>5962667</v>
      </c>
      <c r="G10" s="550">
        <f>+INVERSIÓN!U12</f>
        <v>5962667</v>
      </c>
      <c r="H10" s="550">
        <f>+INVERSIÓN!V12</f>
        <v>5962667</v>
      </c>
      <c r="I10" s="550"/>
      <c r="J10" s="550">
        <f>+INVERSIÓN!AK12</f>
        <v>5962667</v>
      </c>
      <c r="K10" s="550">
        <f>+INVERSIÓN!AL12</f>
        <v>5962667</v>
      </c>
      <c r="L10" s="550">
        <f>+INVERSIÓN!AM12</f>
        <v>5962667</v>
      </c>
      <c r="M10" s="121">
        <f>+INVERSIÓN!AN12</f>
        <v>0</v>
      </c>
      <c r="N10" s="398"/>
      <c r="O10" s="401"/>
      <c r="P10" s="401"/>
      <c r="Q10" s="401"/>
      <c r="R10" s="401"/>
      <c r="S10" s="388"/>
      <c r="T10" s="388"/>
      <c r="U10" s="388"/>
      <c r="V10" s="424"/>
      <c r="W10" s="424"/>
      <c r="X10" s="424"/>
      <c r="Y10" s="423"/>
      <c r="AA10"/>
      <c r="AB10"/>
      <c r="AC10"/>
      <c r="AD10"/>
      <c r="AE10"/>
      <c r="AF10"/>
      <c r="AG10"/>
      <c r="AH10"/>
      <c r="AI10"/>
      <c r="AJ10"/>
      <c r="AK10"/>
    </row>
    <row r="11" spans="1:37" ht="24" customHeight="1" x14ac:dyDescent="0.25">
      <c r="A11" s="389">
        <v>2</v>
      </c>
      <c r="B11" s="402" t="s">
        <v>155</v>
      </c>
      <c r="C11" s="393" t="s">
        <v>156</v>
      </c>
      <c r="D11" s="76" t="s">
        <v>37</v>
      </c>
      <c r="E11" s="122">
        <f>+INVERSIÓN!H15</f>
        <v>6</v>
      </c>
      <c r="F11" s="119">
        <f>+INVERSIÓN!S15</f>
        <v>2</v>
      </c>
      <c r="G11" s="119">
        <f>+INVERSIÓN!U15</f>
        <v>2</v>
      </c>
      <c r="H11" s="119">
        <f>+INVERSIÓN!V15</f>
        <v>2</v>
      </c>
      <c r="I11" s="119"/>
      <c r="J11" s="119">
        <f>+INVERSIÓN!AK15</f>
        <v>0.4</v>
      </c>
      <c r="K11" s="119">
        <f>+INVERSIÓN!AL15</f>
        <v>1</v>
      </c>
      <c r="L11" s="119">
        <f>+INVERSIÓN!AM15</f>
        <v>1.6</v>
      </c>
      <c r="M11" s="119">
        <f>+INVERSIÓN!AN15</f>
        <v>0</v>
      </c>
      <c r="N11" s="396" t="s">
        <v>108</v>
      </c>
      <c r="O11" s="399" t="s">
        <v>159</v>
      </c>
      <c r="P11" s="399" t="s">
        <v>159</v>
      </c>
      <c r="Q11" s="399" t="s">
        <v>159</v>
      </c>
      <c r="R11" s="399" t="s">
        <v>158</v>
      </c>
      <c r="S11" s="386" t="s">
        <v>196</v>
      </c>
      <c r="T11" s="386" t="s">
        <v>196</v>
      </c>
      <c r="U11" s="386" t="s">
        <v>196</v>
      </c>
      <c r="V11" s="384" t="s">
        <v>161</v>
      </c>
      <c r="W11" s="384" t="s">
        <v>161</v>
      </c>
      <c r="X11" s="384" t="s">
        <v>160</v>
      </c>
      <c r="Y11" s="421">
        <v>8181047</v>
      </c>
      <c r="AA11"/>
      <c r="AB11"/>
      <c r="AC11"/>
      <c r="AD11"/>
      <c r="AE11"/>
      <c r="AF11"/>
      <c r="AG11"/>
      <c r="AH11"/>
      <c r="AI11"/>
      <c r="AJ11"/>
      <c r="AK11"/>
    </row>
    <row r="12" spans="1:37" ht="24" customHeight="1" x14ac:dyDescent="0.25">
      <c r="A12" s="389"/>
      <c r="B12" s="403"/>
      <c r="C12" s="394"/>
      <c r="D12" s="75" t="s">
        <v>38</v>
      </c>
      <c r="E12" s="118">
        <f>+INVERSIÓN!H16</f>
        <v>465040774</v>
      </c>
      <c r="F12" s="119">
        <f>+INVERSIÓN!S16</f>
        <v>93148000</v>
      </c>
      <c r="G12" s="119">
        <f>+INVERSIÓN!U16</f>
        <v>93148000</v>
      </c>
      <c r="H12" s="119">
        <f>+INVERSIÓN!V16</f>
        <v>81184000</v>
      </c>
      <c r="I12" s="119"/>
      <c r="J12" s="119">
        <f>+INVERSIÓN!AK16</f>
        <v>40908000</v>
      </c>
      <c r="K12" s="119">
        <f>+INVERSIÓN!AL16</f>
        <v>40908000</v>
      </c>
      <c r="L12" s="119">
        <f>+INVERSIÓN!AM16</f>
        <v>76098000</v>
      </c>
      <c r="M12" s="119">
        <f>+INVERSIÓN!AN16</f>
        <v>0</v>
      </c>
      <c r="N12" s="397"/>
      <c r="O12" s="400"/>
      <c r="P12" s="400"/>
      <c r="Q12" s="400"/>
      <c r="R12" s="400"/>
      <c r="S12" s="387"/>
      <c r="T12" s="387"/>
      <c r="U12" s="387"/>
      <c r="V12" s="354"/>
      <c r="W12" s="354"/>
      <c r="X12" s="354"/>
      <c r="Y12" s="422"/>
      <c r="AA12"/>
      <c r="AB12"/>
      <c r="AC12"/>
      <c r="AD12"/>
      <c r="AE12"/>
      <c r="AF12"/>
      <c r="AG12"/>
      <c r="AH12"/>
      <c r="AI12"/>
      <c r="AJ12"/>
      <c r="AK12"/>
    </row>
    <row r="13" spans="1:37" ht="24" customHeight="1" x14ac:dyDescent="0.25">
      <c r="A13" s="389"/>
      <c r="B13" s="403"/>
      <c r="C13" s="394"/>
      <c r="D13" s="75" t="s">
        <v>39</v>
      </c>
      <c r="E13" s="213">
        <v>0</v>
      </c>
      <c r="F13" s="119">
        <f>+INVERSIÓN!S17</f>
        <v>0</v>
      </c>
      <c r="G13" s="119">
        <f>+INVERSIÓN!U17</f>
        <v>0</v>
      </c>
      <c r="H13" s="119">
        <f>+INVERSIÓN!V17</f>
        <v>0</v>
      </c>
      <c r="I13" s="119"/>
      <c r="J13" s="119">
        <f>+INVERSIÓN!AK17</f>
        <v>0</v>
      </c>
      <c r="K13" s="119">
        <f>+INVERSIÓN!AL17</f>
        <v>0</v>
      </c>
      <c r="L13" s="119">
        <f>+INVERSIÓN!AM17</f>
        <v>0</v>
      </c>
      <c r="M13" s="129">
        <f>+INVERSIÓN!AN17</f>
        <v>0</v>
      </c>
      <c r="N13" s="397"/>
      <c r="O13" s="400"/>
      <c r="P13" s="400"/>
      <c r="Q13" s="400"/>
      <c r="R13" s="400"/>
      <c r="S13" s="387"/>
      <c r="T13" s="387"/>
      <c r="U13" s="387"/>
      <c r="V13" s="354"/>
      <c r="W13" s="354"/>
      <c r="X13" s="354"/>
      <c r="Y13" s="422"/>
      <c r="AA13"/>
      <c r="AB13"/>
      <c r="AC13"/>
      <c r="AD13"/>
      <c r="AE13"/>
      <c r="AF13"/>
      <c r="AG13"/>
      <c r="AH13"/>
      <c r="AI13"/>
      <c r="AJ13"/>
      <c r="AK13"/>
    </row>
    <row r="14" spans="1:37" ht="24" customHeight="1" thickBot="1" x14ac:dyDescent="0.3">
      <c r="A14" s="389"/>
      <c r="B14" s="404"/>
      <c r="C14" s="395"/>
      <c r="D14" s="74" t="s">
        <v>40</v>
      </c>
      <c r="E14" s="550">
        <v>0</v>
      </c>
      <c r="F14" s="130">
        <f>+INVERSIÓN!S18</f>
        <v>8554100</v>
      </c>
      <c r="G14" s="130">
        <f>+INVERSIÓN!U18</f>
        <v>8554100</v>
      </c>
      <c r="H14" s="130">
        <f>+INVERSIÓN!V18</f>
        <v>8554100</v>
      </c>
      <c r="I14" s="130"/>
      <c r="J14" s="130">
        <f>+INVERSIÓN!AK18</f>
        <v>8554100</v>
      </c>
      <c r="K14" s="130">
        <f>+INVERSIÓN!AL18</f>
        <v>8554100</v>
      </c>
      <c r="L14" s="130">
        <f>+INVERSIÓN!AM18</f>
        <v>8554100</v>
      </c>
      <c r="M14" s="130">
        <f>+INVERSIÓN!AN18</f>
        <v>0</v>
      </c>
      <c r="N14" s="398"/>
      <c r="O14" s="401"/>
      <c r="P14" s="401"/>
      <c r="Q14" s="401"/>
      <c r="R14" s="401"/>
      <c r="S14" s="388"/>
      <c r="T14" s="388"/>
      <c r="U14" s="388"/>
      <c r="V14" s="424"/>
      <c r="W14" s="424"/>
      <c r="X14" s="424"/>
      <c r="Y14" s="423"/>
      <c r="AA14"/>
      <c r="AB14"/>
      <c r="AC14"/>
      <c r="AD14"/>
      <c r="AE14"/>
      <c r="AF14"/>
      <c r="AG14"/>
      <c r="AH14"/>
      <c r="AI14"/>
      <c r="AJ14"/>
      <c r="AK14"/>
    </row>
    <row r="15" spans="1:37" ht="29.45" customHeight="1" x14ac:dyDescent="0.25">
      <c r="A15" s="389">
        <v>3</v>
      </c>
      <c r="B15" s="402" t="s">
        <v>157</v>
      </c>
      <c r="C15" s="393" t="s">
        <v>108</v>
      </c>
      <c r="D15" s="76" t="s">
        <v>37</v>
      </c>
      <c r="E15" s="118">
        <f>+INVERSIÓN!H21</f>
        <v>10</v>
      </c>
      <c r="F15" s="118">
        <f>+INVERSIÓN!S21</f>
        <v>2</v>
      </c>
      <c r="G15" s="212">
        <f>+INVERSIÓN!U21</f>
        <v>2</v>
      </c>
      <c r="H15" s="212">
        <f>+INVERSIÓN!V21</f>
        <v>2</v>
      </c>
      <c r="I15" s="118"/>
      <c r="J15" s="132">
        <f>+INVERSIÓN!AK21</f>
        <v>0.5</v>
      </c>
      <c r="K15" s="132">
        <f>+INVERSIÓN!AL21</f>
        <v>1</v>
      </c>
      <c r="L15" s="132">
        <f>+INVERSIÓN!AM21</f>
        <v>1.5</v>
      </c>
      <c r="M15" s="133">
        <f>+INVERSIÓN!AN21</f>
        <v>0</v>
      </c>
      <c r="N15" s="396" t="s">
        <v>108</v>
      </c>
      <c r="O15" s="399" t="s">
        <v>159</v>
      </c>
      <c r="P15" s="399" t="s">
        <v>159</v>
      </c>
      <c r="Q15" s="399" t="s">
        <v>159</v>
      </c>
      <c r="R15" s="399" t="s">
        <v>158</v>
      </c>
      <c r="S15" s="386" t="s">
        <v>196</v>
      </c>
      <c r="T15" s="386" t="s">
        <v>196</v>
      </c>
      <c r="U15" s="386" t="s">
        <v>196</v>
      </c>
      <c r="V15" s="384" t="s">
        <v>161</v>
      </c>
      <c r="W15" s="384" t="s">
        <v>161</v>
      </c>
      <c r="X15" s="384" t="s">
        <v>160</v>
      </c>
      <c r="Y15" s="421">
        <v>8181047</v>
      </c>
      <c r="AA15"/>
      <c r="AB15"/>
      <c r="AC15"/>
      <c r="AD15"/>
      <c r="AE15"/>
      <c r="AF15"/>
      <c r="AG15"/>
      <c r="AH15"/>
      <c r="AI15"/>
      <c r="AJ15"/>
      <c r="AK15"/>
    </row>
    <row r="16" spans="1:37" ht="29.45" customHeight="1" x14ac:dyDescent="0.25">
      <c r="A16" s="389"/>
      <c r="B16" s="403"/>
      <c r="C16" s="394"/>
      <c r="D16" s="75" t="s">
        <v>38</v>
      </c>
      <c r="E16" s="551">
        <f>+INVERSIÓN!H22</f>
        <v>5379266247</v>
      </c>
      <c r="F16" s="118">
        <f>+INVERSIÓN!S22</f>
        <v>1323082000</v>
      </c>
      <c r="G16" s="212">
        <f>+INVERSIÓN!U22</f>
        <v>1323082000</v>
      </c>
      <c r="H16" s="212">
        <f>+INVERSIÓN!V22</f>
        <v>1308293800</v>
      </c>
      <c r="I16" s="118"/>
      <c r="J16" s="118">
        <f>+INVERSIÓN!AK22</f>
        <v>1059165000</v>
      </c>
      <c r="K16" s="118">
        <f>+INVERSIÓN!AL22</f>
        <v>1059185400</v>
      </c>
      <c r="L16" s="118">
        <f>+INVERSIÓN!AM22</f>
        <v>1104158800</v>
      </c>
      <c r="M16" s="134">
        <f>+INVERSIÓN!AN22</f>
        <v>0</v>
      </c>
      <c r="N16" s="397"/>
      <c r="O16" s="400"/>
      <c r="P16" s="400"/>
      <c r="Q16" s="400"/>
      <c r="R16" s="400"/>
      <c r="S16" s="387"/>
      <c r="T16" s="387"/>
      <c r="U16" s="387"/>
      <c r="V16" s="354"/>
      <c r="W16" s="354"/>
      <c r="X16" s="354"/>
      <c r="Y16" s="422"/>
      <c r="AA16"/>
      <c r="AB16"/>
      <c r="AC16"/>
      <c r="AD16"/>
      <c r="AE16"/>
      <c r="AF16"/>
      <c r="AG16"/>
      <c r="AH16"/>
      <c r="AI16"/>
      <c r="AJ16"/>
      <c r="AK16"/>
    </row>
    <row r="17" spans="1:37" ht="29.45" customHeight="1" x14ac:dyDescent="0.25">
      <c r="A17" s="389"/>
      <c r="B17" s="403"/>
      <c r="C17" s="394"/>
      <c r="D17" s="75" t="s">
        <v>39</v>
      </c>
      <c r="E17" s="213">
        <v>0</v>
      </c>
      <c r="F17" s="118">
        <f>+INVERSIÓN!S23</f>
        <v>0</v>
      </c>
      <c r="G17" s="212">
        <f>+INVERSIÓN!U23</f>
        <v>0</v>
      </c>
      <c r="H17" s="212">
        <f>+INVERSIÓN!V23</f>
        <v>0</v>
      </c>
      <c r="I17" s="118"/>
      <c r="J17" s="118">
        <f>+INVERSIÓN!AK23</f>
        <v>0</v>
      </c>
      <c r="K17" s="118">
        <f>+INVERSIÓN!AL23</f>
        <v>0</v>
      </c>
      <c r="L17" s="118">
        <f>+INVERSIÓN!AM23</f>
        <v>0</v>
      </c>
      <c r="M17" s="135">
        <f>+INVERSIÓN!AN23</f>
        <v>0</v>
      </c>
      <c r="N17" s="397"/>
      <c r="O17" s="400"/>
      <c r="P17" s="400"/>
      <c r="Q17" s="400"/>
      <c r="R17" s="400"/>
      <c r="S17" s="387"/>
      <c r="T17" s="387"/>
      <c r="U17" s="387"/>
      <c r="V17" s="354"/>
      <c r="W17" s="354"/>
      <c r="X17" s="354"/>
      <c r="Y17" s="422"/>
      <c r="AA17"/>
      <c r="AB17"/>
      <c r="AC17"/>
      <c r="AD17"/>
      <c r="AE17"/>
      <c r="AF17"/>
      <c r="AG17"/>
      <c r="AH17"/>
      <c r="AI17"/>
      <c r="AJ17"/>
      <c r="AK17"/>
    </row>
    <row r="18" spans="1:37" ht="29.45" customHeight="1" thickBot="1" x14ac:dyDescent="0.3">
      <c r="A18" s="389"/>
      <c r="B18" s="404"/>
      <c r="C18" s="395"/>
      <c r="D18" s="74" t="s">
        <v>40</v>
      </c>
      <c r="E18" s="550">
        <v>0</v>
      </c>
      <c r="F18" s="118">
        <f>+INVERSIÓN!S24</f>
        <v>79725568</v>
      </c>
      <c r="G18" s="137">
        <f>+INVERSIÓN!U24</f>
        <v>79581500</v>
      </c>
      <c r="H18" s="137">
        <f>+INVERSIÓN!V24</f>
        <v>79581500</v>
      </c>
      <c r="I18" s="118"/>
      <c r="J18" s="136">
        <f>+INVERSIÓN!AK24</f>
        <v>68968933</v>
      </c>
      <c r="K18" s="136">
        <f>+INVERSIÓN!AL24</f>
        <v>77325733</v>
      </c>
      <c r="L18" s="136">
        <f>+INVERSIÓN!AM24</f>
        <v>79581500</v>
      </c>
      <c r="M18" s="137">
        <f>+INVERSIÓN!AN24</f>
        <v>0</v>
      </c>
      <c r="N18" s="398"/>
      <c r="O18" s="401"/>
      <c r="P18" s="401"/>
      <c r="Q18" s="401"/>
      <c r="R18" s="401"/>
      <c r="S18" s="388"/>
      <c r="T18" s="388"/>
      <c r="U18" s="388"/>
      <c r="V18" s="424"/>
      <c r="W18" s="424"/>
      <c r="X18" s="424"/>
      <c r="Y18" s="423"/>
      <c r="AA18"/>
      <c r="AB18"/>
      <c r="AC18"/>
      <c r="AD18"/>
      <c r="AE18"/>
      <c r="AF18"/>
      <c r="AG18"/>
      <c r="AH18"/>
      <c r="AI18"/>
      <c r="AJ18"/>
      <c r="AK18"/>
    </row>
    <row r="19" spans="1:37" ht="24" customHeight="1" x14ac:dyDescent="0.25">
      <c r="A19" s="389">
        <v>4</v>
      </c>
      <c r="B19" s="402" t="s">
        <v>144</v>
      </c>
      <c r="C19" s="393" t="s">
        <v>108</v>
      </c>
      <c r="D19" s="77" t="s">
        <v>37</v>
      </c>
      <c r="E19" s="552">
        <f>+INVERSIÓN!H27</f>
        <v>10</v>
      </c>
      <c r="F19" s="552">
        <f>+INVERSIÓN!S27</f>
        <v>3</v>
      </c>
      <c r="G19" s="212">
        <f>+INVERSIÓN!U27</f>
        <v>3</v>
      </c>
      <c r="H19" s="212">
        <f>+INVERSIÓN!V27</f>
        <v>3</v>
      </c>
      <c r="I19" s="552"/>
      <c r="J19" s="553">
        <f>+INVERSIÓN!AK27</f>
        <v>0.64</v>
      </c>
      <c r="K19" s="553">
        <f>+INVERSIÓN!AL27</f>
        <v>1.4</v>
      </c>
      <c r="L19" s="553">
        <f>+INVERSIÓN!AM27</f>
        <v>2.2599999999999998</v>
      </c>
      <c r="M19" s="138">
        <f>+INVERSIÓN!AN27</f>
        <v>0</v>
      </c>
      <c r="N19" s="396" t="s">
        <v>108</v>
      </c>
      <c r="O19" s="399" t="s">
        <v>159</v>
      </c>
      <c r="P19" s="399" t="s">
        <v>159</v>
      </c>
      <c r="Q19" s="399" t="s">
        <v>159</v>
      </c>
      <c r="R19" s="399" t="s">
        <v>158</v>
      </c>
      <c r="S19" s="386" t="s">
        <v>196</v>
      </c>
      <c r="T19" s="386" t="s">
        <v>196</v>
      </c>
      <c r="U19" s="386" t="s">
        <v>196</v>
      </c>
      <c r="V19" s="384" t="s">
        <v>161</v>
      </c>
      <c r="W19" s="384" t="s">
        <v>161</v>
      </c>
      <c r="X19" s="384" t="s">
        <v>160</v>
      </c>
      <c r="Y19" s="421">
        <v>8181047</v>
      </c>
      <c r="AA19"/>
      <c r="AB19"/>
      <c r="AC19"/>
      <c r="AD19"/>
      <c r="AE19"/>
      <c r="AF19"/>
      <c r="AG19"/>
      <c r="AH19"/>
      <c r="AI19"/>
      <c r="AJ19"/>
      <c r="AK19"/>
    </row>
    <row r="20" spans="1:37" ht="24" customHeight="1" x14ac:dyDescent="0.25">
      <c r="A20" s="389"/>
      <c r="B20" s="403"/>
      <c r="C20" s="394"/>
      <c r="D20" s="75" t="s">
        <v>38</v>
      </c>
      <c r="E20" s="551">
        <f>+INVERSIÓN!H28</f>
        <v>1103026977</v>
      </c>
      <c r="F20" s="551">
        <f>+INVERSIÓN!S28</f>
        <v>229241000</v>
      </c>
      <c r="G20" s="212">
        <f>+INVERSIÓN!U28</f>
        <v>229241000</v>
      </c>
      <c r="H20" s="212">
        <f>+INVERSIÓN!V28</f>
        <v>228770000</v>
      </c>
      <c r="I20" s="551"/>
      <c r="J20" s="551">
        <f>+INVERSIÓN!AK28</f>
        <v>188910000</v>
      </c>
      <c r="K20" s="551">
        <f>+INVERSIÓN!AL28</f>
        <v>188910000</v>
      </c>
      <c r="L20" s="551">
        <f>+INVERSIÓN!AM28</f>
        <v>218770000</v>
      </c>
      <c r="M20" s="123">
        <f>+INVERSIÓN!AN28</f>
        <v>0</v>
      </c>
      <c r="N20" s="397"/>
      <c r="O20" s="400"/>
      <c r="P20" s="400"/>
      <c r="Q20" s="400"/>
      <c r="R20" s="400"/>
      <c r="S20" s="387"/>
      <c r="T20" s="387"/>
      <c r="U20" s="387"/>
      <c r="V20" s="354"/>
      <c r="W20" s="354"/>
      <c r="X20" s="354"/>
      <c r="Y20" s="422"/>
      <c r="AA20"/>
      <c r="AB20"/>
      <c r="AC20"/>
      <c r="AD20"/>
      <c r="AE20"/>
      <c r="AF20"/>
      <c r="AG20"/>
      <c r="AH20"/>
      <c r="AI20"/>
      <c r="AJ20"/>
      <c r="AK20"/>
    </row>
    <row r="21" spans="1:37" ht="24" customHeight="1" x14ac:dyDescent="0.25">
      <c r="A21" s="389"/>
      <c r="B21" s="403"/>
      <c r="C21" s="394"/>
      <c r="D21" s="75" t="s">
        <v>39</v>
      </c>
      <c r="E21" s="213">
        <v>0</v>
      </c>
      <c r="F21" s="213">
        <f>+INVERSIÓN!S29</f>
        <v>0</v>
      </c>
      <c r="G21" s="212">
        <f>+INVERSIÓN!U29</f>
        <v>0</v>
      </c>
      <c r="H21" s="212">
        <f>+INVERSIÓN!V29</f>
        <v>0</v>
      </c>
      <c r="I21" s="213"/>
      <c r="J21" s="213">
        <f>+INVERSIÓN!AK29</f>
        <v>0</v>
      </c>
      <c r="K21" s="213">
        <f>+INVERSIÓN!AL29</f>
        <v>0</v>
      </c>
      <c r="L21" s="213">
        <f>+INVERSIÓN!AM29</f>
        <v>0</v>
      </c>
      <c r="M21" s="120">
        <f>+INVERSIÓN!AN29</f>
        <v>0</v>
      </c>
      <c r="N21" s="397"/>
      <c r="O21" s="400"/>
      <c r="P21" s="400"/>
      <c r="Q21" s="400"/>
      <c r="R21" s="400"/>
      <c r="S21" s="387"/>
      <c r="T21" s="387"/>
      <c r="U21" s="387"/>
      <c r="V21" s="354"/>
      <c r="W21" s="354"/>
      <c r="X21" s="354"/>
      <c r="Y21" s="422"/>
      <c r="AA21"/>
      <c r="AB21"/>
      <c r="AC21"/>
      <c r="AD21"/>
      <c r="AE21"/>
      <c r="AF21"/>
      <c r="AG21"/>
      <c r="AH21"/>
      <c r="AI21"/>
      <c r="AJ21"/>
      <c r="AK21"/>
    </row>
    <row r="22" spans="1:37" ht="24" customHeight="1" thickBot="1" x14ac:dyDescent="0.3">
      <c r="A22" s="389"/>
      <c r="B22" s="404"/>
      <c r="C22" s="395"/>
      <c r="D22" s="73" t="s">
        <v>40</v>
      </c>
      <c r="E22" s="550">
        <v>0</v>
      </c>
      <c r="F22" s="554">
        <f>+INVERSIÓN!S30</f>
        <v>13967066</v>
      </c>
      <c r="G22" s="137">
        <f>+INVERSIÓN!U30</f>
        <v>13967066</v>
      </c>
      <c r="H22" s="137">
        <f>+INVERSIÓN!V30</f>
        <v>13967066</v>
      </c>
      <c r="I22" s="554"/>
      <c r="J22" s="554">
        <f>+INVERSIÓN!AK30</f>
        <v>13967066</v>
      </c>
      <c r="K22" s="554">
        <f>+INVERSIÓN!AL30</f>
        <v>13967066</v>
      </c>
      <c r="L22" s="554">
        <f>+INVERSIÓN!AM30</f>
        <v>13967066</v>
      </c>
      <c r="M22" s="131">
        <f>+INVERSIÓN!AN30</f>
        <v>0</v>
      </c>
      <c r="N22" s="398"/>
      <c r="O22" s="401"/>
      <c r="P22" s="401"/>
      <c r="Q22" s="401"/>
      <c r="R22" s="401"/>
      <c r="S22" s="388"/>
      <c r="T22" s="388"/>
      <c r="U22" s="388"/>
      <c r="V22" s="424"/>
      <c r="W22" s="424"/>
      <c r="X22" s="424"/>
      <c r="Y22" s="423"/>
      <c r="AA22"/>
      <c r="AB22"/>
      <c r="AC22"/>
      <c r="AD22"/>
      <c r="AE22"/>
      <c r="AF22"/>
      <c r="AG22"/>
      <c r="AH22"/>
      <c r="AI22"/>
      <c r="AJ22"/>
      <c r="AK22"/>
    </row>
    <row r="23" spans="1:37" ht="34.9" customHeight="1" x14ac:dyDescent="0.25">
      <c r="A23" s="389">
        <v>5</v>
      </c>
      <c r="B23" s="402" t="s">
        <v>145</v>
      </c>
      <c r="C23" s="393" t="s">
        <v>108</v>
      </c>
      <c r="D23" s="77" t="s">
        <v>37</v>
      </c>
      <c r="E23" s="552">
        <f>+INVERSIÓN!H33</f>
        <v>14</v>
      </c>
      <c r="F23" s="552">
        <f>+INVERSIÓN!S33</f>
        <v>4</v>
      </c>
      <c r="G23" s="552">
        <f>+INVERSIÓN!U33</f>
        <v>4</v>
      </c>
      <c r="H23" s="552">
        <f>+INVERSIÓN!V33</f>
        <v>4</v>
      </c>
      <c r="I23" s="552"/>
      <c r="J23" s="552">
        <f>+INVERSIÓN!AK33</f>
        <v>1</v>
      </c>
      <c r="K23" s="552">
        <f>+INVERSIÓN!AL33</f>
        <v>2</v>
      </c>
      <c r="L23" s="552">
        <f>+INVERSIÓN!AM33</f>
        <v>3</v>
      </c>
      <c r="M23" s="124">
        <f>+INVERSIÓN!AN33</f>
        <v>0</v>
      </c>
      <c r="N23" s="396" t="s">
        <v>108</v>
      </c>
      <c r="O23" s="399" t="s">
        <v>159</v>
      </c>
      <c r="P23" s="399" t="s">
        <v>159</v>
      </c>
      <c r="Q23" s="399" t="s">
        <v>159</v>
      </c>
      <c r="R23" s="399" t="s">
        <v>158</v>
      </c>
      <c r="S23" s="386" t="s">
        <v>196</v>
      </c>
      <c r="T23" s="386" t="s">
        <v>196</v>
      </c>
      <c r="U23" s="386" t="s">
        <v>196</v>
      </c>
      <c r="V23" s="384" t="s">
        <v>161</v>
      </c>
      <c r="W23" s="384" t="s">
        <v>161</v>
      </c>
      <c r="X23" s="384" t="s">
        <v>160</v>
      </c>
      <c r="Y23" s="421">
        <v>8181047</v>
      </c>
      <c r="AA23"/>
      <c r="AB23"/>
      <c r="AC23"/>
      <c r="AD23"/>
      <c r="AE23"/>
      <c r="AF23"/>
      <c r="AG23"/>
      <c r="AH23"/>
      <c r="AI23"/>
      <c r="AJ23"/>
      <c r="AK23"/>
    </row>
    <row r="24" spans="1:37" ht="34.9" customHeight="1" x14ac:dyDescent="0.25">
      <c r="A24" s="389"/>
      <c r="B24" s="403"/>
      <c r="C24" s="394"/>
      <c r="D24" s="75" t="s">
        <v>38</v>
      </c>
      <c r="E24" s="555">
        <f>+INVERSIÓN!H34</f>
        <v>1948484220</v>
      </c>
      <c r="F24" s="555">
        <f>+INVERSIÓN!S34</f>
        <v>437659000</v>
      </c>
      <c r="G24" s="555">
        <f>+INVERSIÓN!U34</f>
        <v>437659000</v>
      </c>
      <c r="H24" s="555">
        <f>+INVERSIÓN!V34</f>
        <v>459745200</v>
      </c>
      <c r="I24" s="555"/>
      <c r="J24" s="555">
        <f>+INVERSIÓN!AK34</f>
        <v>405935200</v>
      </c>
      <c r="K24" s="555">
        <f>+INVERSIÓN!AL34</f>
        <v>405935200</v>
      </c>
      <c r="L24" s="555">
        <f>+INVERSIÓN!AM34</f>
        <v>459745200</v>
      </c>
      <c r="M24" s="125">
        <f>+INVERSIÓN!AN34</f>
        <v>0</v>
      </c>
      <c r="N24" s="397"/>
      <c r="O24" s="400"/>
      <c r="P24" s="400"/>
      <c r="Q24" s="400"/>
      <c r="R24" s="400"/>
      <c r="S24" s="387"/>
      <c r="T24" s="387"/>
      <c r="U24" s="387"/>
      <c r="V24" s="354"/>
      <c r="W24" s="354"/>
      <c r="X24" s="354"/>
      <c r="Y24" s="422"/>
      <c r="AA24"/>
      <c r="AB24"/>
      <c r="AC24"/>
      <c r="AD24"/>
      <c r="AE24"/>
      <c r="AF24"/>
      <c r="AG24"/>
      <c r="AH24"/>
      <c r="AI24"/>
      <c r="AJ24"/>
      <c r="AK24"/>
    </row>
    <row r="25" spans="1:37" ht="34.9" customHeight="1" x14ac:dyDescent="0.25">
      <c r="A25" s="389"/>
      <c r="B25" s="403"/>
      <c r="C25" s="394"/>
      <c r="D25" s="75" t="s">
        <v>39</v>
      </c>
      <c r="E25" s="213">
        <v>0</v>
      </c>
      <c r="F25" s="213">
        <f>+INVERSIÓN!S35</f>
        <v>0</v>
      </c>
      <c r="G25" s="213">
        <f>+INVERSIÓN!U35</f>
        <v>0</v>
      </c>
      <c r="H25" s="213">
        <f>+INVERSIÓN!V35</f>
        <v>0</v>
      </c>
      <c r="I25" s="213"/>
      <c r="J25" s="213">
        <f>+INVERSIÓN!AK35</f>
        <v>0</v>
      </c>
      <c r="K25" s="213">
        <f>+INVERSIÓN!AL35</f>
        <v>0</v>
      </c>
      <c r="L25" s="213">
        <f>+INVERSIÓN!AM35</f>
        <v>0</v>
      </c>
      <c r="M25" s="120">
        <f>+INVERSIÓN!AN35</f>
        <v>0</v>
      </c>
      <c r="N25" s="397"/>
      <c r="O25" s="400"/>
      <c r="P25" s="400"/>
      <c r="Q25" s="400"/>
      <c r="R25" s="400"/>
      <c r="S25" s="387"/>
      <c r="T25" s="387"/>
      <c r="U25" s="387"/>
      <c r="V25" s="354"/>
      <c r="W25" s="354"/>
      <c r="X25" s="354"/>
      <c r="Y25" s="422"/>
      <c r="AA25"/>
      <c r="AB25"/>
      <c r="AC25"/>
      <c r="AD25"/>
      <c r="AE25"/>
      <c r="AF25"/>
      <c r="AG25"/>
      <c r="AH25"/>
      <c r="AI25"/>
      <c r="AJ25"/>
      <c r="AK25"/>
    </row>
    <row r="26" spans="1:37" ht="34.9" customHeight="1" thickBot="1" x14ac:dyDescent="0.3">
      <c r="A26" s="389"/>
      <c r="B26" s="404"/>
      <c r="C26" s="395"/>
      <c r="D26" s="74" t="s">
        <v>40</v>
      </c>
      <c r="E26" s="550">
        <v>0</v>
      </c>
      <c r="F26" s="550">
        <f>+INVERSIÓN!S36</f>
        <v>25113733</v>
      </c>
      <c r="G26" s="550">
        <f>+INVERSIÓN!U36</f>
        <v>22986466</v>
      </c>
      <c r="H26" s="550">
        <f>+INVERSIÓN!V36</f>
        <v>22986466</v>
      </c>
      <c r="I26" s="550"/>
      <c r="J26" s="550">
        <f>+INVERSIÓN!AK36</f>
        <v>22986466</v>
      </c>
      <c r="K26" s="550">
        <f>+INVERSIÓN!AL36</f>
        <v>22986466</v>
      </c>
      <c r="L26" s="550">
        <f>+INVERSIÓN!AM36</f>
        <v>22986466</v>
      </c>
      <c r="M26" s="121">
        <f>+INVERSIÓN!AN36</f>
        <v>0</v>
      </c>
      <c r="N26" s="398"/>
      <c r="O26" s="401"/>
      <c r="P26" s="401"/>
      <c r="Q26" s="401"/>
      <c r="R26" s="401"/>
      <c r="S26" s="388"/>
      <c r="T26" s="388"/>
      <c r="U26" s="388"/>
      <c r="V26" s="424"/>
      <c r="W26" s="424"/>
      <c r="X26" s="424"/>
      <c r="Y26" s="423"/>
      <c r="AA26"/>
      <c r="AB26"/>
      <c r="AC26"/>
      <c r="AD26"/>
      <c r="AE26"/>
      <c r="AF26"/>
      <c r="AG26"/>
      <c r="AH26"/>
      <c r="AI26"/>
      <c r="AJ26"/>
      <c r="AK26"/>
    </row>
    <row r="27" spans="1:37" ht="41.45" customHeight="1" x14ac:dyDescent="0.25">
      <c r="A27" s="389">
        <v>6</v>
      </c>
      <c r="B27" s="390" t="s">
        <v>146</v>
      </c>
      <c r="C27" s="393" t="s">
        <v>108</v>
      </c>
      <c r="D27" s="76" t="s">
        <v>37</v>
      </c>
      <c r="E27" s="552">
        <f>+INVERSIÓN!H39</f>
        <v>24</v>
      </c>
      <c r="F27" s="552">
        <f>+INVERSIÓN!S39</f>
        <v>6</v>
      </c>
      <c r="G27" s="552">
        <f>+INVERSIÓN!U39</f>
        <v>6</v>
      </c>
      <c r="H27" s="552">
        <f>+INVERSIÓN!V39</f>
        <v>6</v>
      </c>
      <c r="I27" s="552"/>
      <c r="J27" s="552">
        <f>+INVERSIÓN!AK39</f>
        <v>1</v>
      </c>
      <c r="K27" s="552">
        <f>+INVERSIÓN!AL39</f>
        <v>3</v>
      </c>
      <c r="L27" s="552">
        <f>+INVERSIÓN!AM39</f>
        <v>4</v>
      </c>
      <c r="M27" s="124">
        <f>+INVERSIÓN!AN39</f>
        <v>0</v>
      </c>
      <c r="N27" s="396" t="s">
        <v>108</v>
      </c>
      <c r="O27" s="399" t="s">
        <v>159</v>
      </c>
      <c r="P27" s="399" t="s">
        <v>159</v>
      </c>
      <c r="Q27" s="399" t="s">
        <v>159</v>
      </c>
      <c r="R27" s="399" t="s">
        <v>158</v>
      </c>
      <c r="S27" s="386" t="s">
        <v>196</v>
      </c>
      <c r="T27" s="386" t="s">
        <v>196</v>
      </c>
      <c r="U27" s="386" t="s">
        <v>196</v>
      </c>
      <c r="V27" s="384" t="s">
        <v>161</v>
      </c>
      <c r="W27" s="384" t="s">
        <v>161</v>
      </c>
      <c r="X27" s="384" t="s">
        <v>160</v>
      </c>
      <c r="Y27" s="421">
        <v>8181047</v>
      </c>
      <c r="AA27"/>
      <c r="AB27"/>
      <c r="AC27"/>
      <c r="AD27"/>
      <c r="AE27"/>
      <c r="AF27"/>
      <c r="AG27"/>
      <c r="AH27"/>
      <c r="AI27"/>
      <c r="AJ27"/>
      <c r="AK27"/>
    </row>
    <row r="28" spans="1:37" ht="41.45" customHeight="1" x14ac:dyDescent="0.25">
      <c r="A28" s="389"/>
      <c r="B28" s="391"/>
      <c r="C28" s="394"/>
      <c r="D28" s="75" t="s">
        <v>38</v>
      </c>
      <c r="E28" s="555">
        <f>+INVERSIÓN!H40</f>
        <v>950933386</v>
      </c>
      <c r="F28" s="555">
        <f>+INVERSIÓN!S40</f>
        <v>156788000</v>
      </c>
      <c r="G28" s="555">
        <f>+INVERSIÓN!U40</f>
        <v>156788000</v>
      </c>
      <c r="H28" s="555">
        <f>+INVERSIÓN!V40</f>
        <v>153275000</v>
      </c>
      <c r="I28" s="555"/>
      <c r="J28" s="555">
        <f>+INVERSIÓN!AK40</f>
        <v>93515000</v>
      </c>
      <c r="K28" s="555">
        <f>+INVERSIÓN!AL40</f>
        <v>93515000</v>
      </c>
      <c r="L28" s="555">
        <f>+INVERSIÓN!AM40</f>
        <v>103275000</v>
      </c>
      <c r="M28" s="125">
        <f>+INVERSIÓN!AN40</f>
        <v>0</v>
      </c>
      <c r="N28" s="397"/>
      <c r="O28" s="400"/>
      <c r="P28" s="400"/>
      <c r="Q28" s="400"/>
      <c r="R28" s="400"/>
      <c r="S28" s="387"/>
      <c r="T28" s="387"/>
      <c r="U28" s="387"/>
      <c r="V28" s="354"/>
      <c r="W28" s="354"/>
      <c r="X28" s="354"/>
      <c r="Y28" s="422"/>
      <c r="AA28"/>
      <c r="AB28"/>
      <c r="AC28"/>
      <c r="AD28"/>
      <c r="AE28"/>
      <c r="AF28"/>
      <c r="AG28"/>
      <c r="AH28"/>
      <c r="AI28"/>
      <c r="AJ28"/>
      <c r="AK28"/>
    </row>
    <row r="29" spans="1:37" ht="41.45" customHeight="1" x14ac:dyDescent="0.25">
      <c r="A29" s="389"/>
      <c r="B29" s="391"/>
      <c r="C29" s="394"/>
      <c r="D29" s="75" t="s">
        <v>39</v>
      </c>
      <c r="E29" s="213">
        <v>0</v>
      </c>
      <c r="F29" s="213">
        <f>+INVERSIÓN!S41</f>
        <v>0</v>
      </c>
      <c r="G29" s="213">
        <f>+INVERSIÓN!U41</f>
        <v>0</v>
      </c>
      <c r="H29" s="213">
        <f>+INVERSIÓN!V41</f>
        <v>0</v>
      </c>
      <c r="I29" s="213"/>
      <c r="J29" s="213">
        <f>+INVERSIÓN!AK41</f>
        <v>0</v>
      </c>
      <c r="K29" s="213">
        <f>+INVERSIÓN!AL41</f>
        <v>0</v>
      </c>
      <c r="L29" s="213">
        <f>+INVERSIÓN!AM41</f>
        <v>0</v>
      </c>
      <c r="M29" s="120">
        <f>+INVERSIÓN!AN41</f>
        <v>0</v>
      </c>
      <c r="N29" s="397"/>
      <c r="O29" s="400"/>
      <c r="P29" s="400"/>
      <c r="Q29" s="400"/>
      <c r="R29" s="400"/>
      <c r="S29" s="387"/>
      <c r="T29" s="387"/>
      <c r="U29" s="387"/>
      <c r="V29" s="354"/>
      <c r="W29" s="354"/>
      <c r="X29" s="354"/>
      <c r="Y29" s="422"/>
      <c r="AA29"/>
      <c r="AB29"/>
      <c r="AC29"/>
      <c r="AD29"/>
      <c r="AE29"/>
      <c r="AF29"/>
      <c r="AG29"/>
      <c r="AH29"/>
      <c r="AI29"/>
      <c r="AJ29"/>
      <c r="AK29"/>
    </row>
    <row r="30" spans="1:37" ht="41.45" customHeight="1" thickBot="1" x14ac:dyDescent="0.3">
      <c r="A30" s="389"/>
      <c r="B30" s="392"/>
      <c r="C30" s="395"/>
      <c r="D30" s="74" t="s">
        <v>40</v>
      </c>
      <c r="E30" s="550">
        <v>0</v>
      </c>
      <c r="F30" s="550">
        <f>+INVERSIÓN!S42</f>
        <v>14781100</v>
      </c>
      <c r="G30" s="550">
        <f>+INVERSIÓN!U42</f>
        <v>14781100</v>
      </c>
      <c r="H30" s="550">
        <f>+INVERSIÓN!V42</f>
        <v>14781100</v>
      </c>
      <c r="I30" s="550"/>
      <c r="J30" s="550">
        <f>+INVERSIÓN!AK42</f>
        <v>10614467</v>
      </c>
      <c r="K30" s="550">
        <f>+INVERSIÓN!AL42</f>
        <v>10614467</v>
      </c>
      <c r="L30" s="550">
        <f>+INVERSIÓN!AM42</f>
        <v>10614467</v>
      </c>
      <c r="M30" s="121">
        <f>+INVERSIÓN!AN42</f>
        <v>0</v>
      </c>
      <c r="N30" s="398"/>
      <c r="O30" s="401"/>
      <c r="P30" s="401"/>
      <c r="Q30" s="401"/>
      <c r="R30" s="401"/>
      <c r="S30" s="388"/>
      <c r="T30" s="388"/>
      <c r="U30" s="388"/>
      <c r="V30" s="424"/>
      <c r="W30" s="424"/>
      <c r="X30" s="424"/>
      <c r="Y30" s="423"/>
      <c r="AA30"/>
      <c r="AB30"/>
      <c r="AC30"/>
      <c r="AD30"/>
      <c r="AE30"/>
      <c r="AF30"/>
      <c r="AG30"/>
      <c r="AH30"/>
      <c r="AI30"/>
      <c r="AJ30"/>
      <c r="AK30"/>
    </row>
    <row r="31" spans="1:37" ht="29.25" customHeight="1" x14ac:dyDescent="0.25">
      <c r="A31" s="406" t="s">
        <v>41</v>
      </c>
      <c r="B31" s="407"/>
      <c r="C31" s="407"/>
      <c r="D31" s="72" t="s">
        <v>107</v>
      </c>
      <c r="E31" s="126">
        <f>+E28+E24+E20+E16+E12+E8</f>
        <v>10495972634</v>
      </c>
      <c r="F31" s="126">
        <f>+F28+F24+F20+F16+F12+F8</f>
        <v>2300000000</v>
      </c>
      <c r="G31" s="126">
        <f>+G28+G24+G20+G16+G12+G8</f>
        <v>2300000000</v>
      </c>
      <c r="H31" s="126">
        <f>+H28+H24+H20+H16+H12+H8</f>
        <v>2291350000</v>
      </c>
      <c r="I31" s="126">
        <f>+I28+I24+I20+I16+I12+I8</f>
        <v>0</v>
      </c>
      <c r="J31" s="126">
        <f t="shared" ref="J31:M31" si="0">+J28+J24+J20+J16+J12+J8</f>
        <v>1848515000</v>
      </c>
      <c r="K31" s="126">
        <f t="shared" si="0"/>
        <v>1848535400</v>
      </c>
      <c r="L31" s="126">
        <f t="shared" si="0"/>
        <v>2022128800</v>
      </c>
      <c r="M31" s="126">
        <f t="shared" si="0"/>
        <v>0</v>
      </c>
      <c r="N31" s="412"/>
      <c r="O31" s="413"/>
      <c r="P31" s="413"/>
      <c r="Q31" s="413"/>
      <c r="R31" s="414"/>
      <c r="S31" s="413"/>
      <c r="T31" s="413"/>
      <c r="U31" s="413"/>
      <c r="V31" s="413"/>
      <c r="W31" s="413"/>
      <c r="X31" s="413"/>
      <c r="Y31" s="415"/>
      <c r="AA31"/>
      <c r="AB31"/>
      <c r="AC31"/>
      <c r="AD31"/>
      <c r="AE31"/>
      <c r="AF31"/>
      <c r="AG31"/>
      <c r="AH31"/>
      <c r="AI31"/>
      <c r="AJ31"/>
      <c r="AK31"/>
    </row>
    <row r="32" spans="1:37" ht="29.25" customHeight="1" x14ac:dyDescent="0.25">
      <c r="A32" s="408"/>
      <c r="B32" s="409"/>
      <c r="C32" s="409"/>
      <c r="D32" s="71" t="s">
        <v>106</v>
      </c>
      <c r="E32" s="127">
        <f>+E30+E26+E22+E18+E14+E10</f>
        <v>0</v>
      </c>
      <c r="F32" s="127">
        <f>+F30+F26+F22+F18+F14+F10</f>
        <v>148104234</v>
      </c>
      <c r="G32" s="127">
        <f>+G30+G26+G22+G18+G14+G10</f>
        <v>145832899</v>
      </c>
      <c r="H32" s="127">
        <f>+H30+H26+H22+H18+H14+H10</f>
        <v>145832899</v>
      </c>
      <c r="I32" s="127">
        <f>+I30+I26+I22+I18+I14+I10</f>
        <v>0</v>
      </c>
      <c r="J32" s="127">
        <f t="shared" ref="J32:M32" si="1">+J30+J26+J22+J18+J14+J10</f>
        <v>131053699</v>
      </c>
      <c r="K32" s="127">
        <f t="shared" si="1"/>
        <v>139410499</v>
      </c>
      <c r="L32" s="127">
        <f t="shared" si="1"/>
        <v>141666266</v>
      </c>
      <c r="M32" s="127">
        <f t="shared" si="1"/>
        <v>0</v>
      </c>
      <c r="N32" s="416"/>
      <c r="O32" s="414"/>
      <c r="P32" s="414"/>
      <c r="Q32" s="414"/>
      <c r="R32" s="414"/>
      <c r="S32" s="414"/>
      <c r="T32" s="414"/>
      <c r="U32" s="414"/>
      <c r="V32" s="414"/>
      <c r="W32" s="414"/>
      <c r="X32" s="414"/>
      <c r="Y32" s="417"/>
      <c r="AA32"/>
      <c r="AB32"/>
      <c r="AC32"/>
      <c r="AD32"/>
      <c r="AE32"/>
      <c r="AF32"/>
      <c r="AG32"/>
      <c r="AH32"/>
      <c r="AI32"/>
      <c r="AJ32"/>
      <c r="AK32"/>
    </row>
    <row r="33" spans="1:37" ht="29.25" customHeight="1" thickBot="1" x14ac:dyDescent="0.3">
      <c r="A33" s="410"/>
      <c r="B33" s="411"/>
      <c r="C33" s="411"/>
      <c r="D33" s="70" t="s">
        <v>105</v>
      </c>
      <c r="E33" s="128">
        <f>+E31+E32</f>
        <v>10495972634</v>
      </c>
      <c r="F33" s="128">
        <f t="shared" ref="F33:I33" si="2">+F31+F32</f>
        <v>2448104234</v>
      </c>
      <c r="G33" s="128">
        <f t="shared" si="2"/>
        <v>2445832899</v>
      </c>
      <c r="H33" s="128">
        <f t="shared" si="2"/>
        <v>2437182899</v>
      </c>
      <c r="I33" s="128">
        <f t="shared" si="2"/>
        <v>0</v>
      </c>
      <c r="J33" s="128">
        <f t="shared" ref="J33" si="3">+J31+J32</f>
        <v>1979568699</v>
      </c>
      <c r="K33" s="128">
        <f t="shared" ref="K33" si="4">+K31+K32</f>
        <v>1987945899</v>
      </c>
      <c r="L33" s="128">
        <f t="shared" ref="L33" si="5">+L31+L32</f>
        <v>2163795066</v>
      </c>
      <c r="M33" s="128">
        <f t="shared" ref="M33" si="6">+M31+M32</f>
        <v>0</v>
      </c>
      <c r="N33" s="418"/>
      <c r="O33" s="419"/>
      <c r="P33" s="419"/>
      <c r="Q33" s="419"/>
      <c r="R33" s="419"/>
      <c r="S33" s="419"/>
      <c r="T33" s="419"/>
      <c r="U33" s="419"/>
      <c r="V33" s="419"/>
      <c r="W33" s="419"/>
      <c r="X33" s="419"/>
      <c r="Y33" s="420"/>
      <c r="AA33"/>
      <c r="AB33"/>
      <c r="AC33"/>
      <c r="AD33"/>
      <c r="AE33"/>
      <c r="AF33"/>
      <c r="AG33"/>
      <c r="AH33"/>
      <c r="AI33"/>
      <c r="AJ33"/>
      <c r="AK33"/>
    </row>
    <row r="34" spans="1:37" x14ac:dyDescent="0.25">
      <c r="G34" s="1"/>
      <c r="L34" s="4"/>
    </row>
    <row r="35" spans="1:37" ht="15.75" x14ac:dyDescent="0.25">
      <c r="B35" s="66"/>
      <c r="C35" s="66"/>
      <c r="D35" s="66"/>
      <c r="E35" s="1"/>
      <c r="F35" s="1"/>
      <c r="G35" s="1"/>
      <c r="H35" s="1"/>
      <c r="I35" s="1"/>
      <c r="J35" s="1"/>
      <c r="K35" s="1"/>
      <c r="L35" s="1"/>
      <c r="M35" s="1"/>
      <c r="N35" s="1"/>
      <c r="O35" s="1"/>
      <c r="P35" s="1"/>
      <c r="Q35" s="66"/>
      <c r="R35" s="66"/>
      <c r="S35" s="66"/>
      <c r="T35" s="66"/>
      <c r="U35" s="66"/>
      <c r="V35" s="405" t="s">
        <v>130</v>
      </c>
      <c r="W35" s="405"/>
      <c r="X35" s="405"/>
      <c r="Y35" s="405"/>
    </row>
    <row r="36" spans="1:37" ht="18" x14ac:dyDescent="0.25">
      <c r="B36" s="66"/>
      <c r="C36" s="66"/>
      <c r="D36" s="66"/>
      <c r="E36" s="1"/>
      <c r="F36" s="1"/>
      <c r="G36" s="1"/>
      <c r="H36" s="1"/>
      <c r="I36" s="1"/>
      <c r="J36" s="1"/>
      <c r="K36" s="1"/>
      <c r="L36" s="1"/>
      <c r="M36" s="1"/>
      <c r="N36" s="1"/>
      <c r="O36" s="1"/>
      <c r="P36" s="1"/>
      <c r="Q36" s="69"/>
      <c r="R36" s="69"/>
      <c r="S36" s="69"/>
      <c r="T36" s="66"/>
      <c r="U36" s="66"/>
      <c r="V36" s="68"/>
      <c r="W36" s="68"/>
      <c r="X36" s="68"/>
      <c r="Y36" s="68"/>
    </row>
    <row r="37" spans="1:37" ht="29.25" customHeight="1" x14ac:dyDescent="0.25">
      <c r="B37" s="66"/>
      <c r="C37" s="66"/>
      <c r="D37" s="66"/>
      <c r="E37" s="1"/>
      <c r="F37" s="1"/>
      <c r="G37" s="1"/>
      <c r="H37" s="1"/>
      <c r="I37" s="1"/>
      <c r="J37" s="1"/>
      <c r="K37" s="1"/>
      <c r="L37" s="1"/>
      <c r="M37" s="1"/>
      <c r="N37" s="1"/>
      <c r="O37" s="1"/>
      <c r="P37" s="1"/>
      <c r="Q37" s="67"/>
      <c r="R37" s="67"/>
      <c r="S37" s="67"/>
      <c r="T37" s="66"/>
      <c r="U37" s="66"/>
      <c r="V37" s="66"/>
      <c r="W37" s="66"/>
      <c r="X37" s="66"/>
      <c r="Y37" s="66"/>
    </row>
    <row r="38" spans="1:37" x14ac:dyDescent="0.25">
      <c r="B38" s="66"/>
      <c r="C38" s="66"/>
      <c r="D38" s="66"/>
      <c r="E38" s="1"/>
      <c r="F38" s="1"/>
      <c r="G38" s="1"/>
      <c r="H38" s="1"/>
      <c r="I38" s="1"/>
      <c r="J38" s="1"/>
      <c r="K38" s="1"/>
      <c r="L38" s="1"/>
      <c r="M38" s="1"/>
      <c r="N38" s="1"/>
      <c r="O38" s="1"/>
      <c r="P38" s="1"/>
      <c r="Q38" s="66"/>
      <c r="R38" s="66"/>
      <c r="S38" s="66"/>
      <c r="T38" s="66"/>
      <c r="U38" s="66"/>
      <c r="V38" s="66"/>
      <c r="W38" s="66"/>
      <c r="X38" s="66"/>
      <c r="Y38" s="66"/>
    </row>
    <row r="39" spans="1:37" ht="18" x14ac:dyDescent="0.25">
      <c r="B39" s="66"/>
      <c r="C39" s="66"/>
      <c r="D39" s="66"/>
      <c r="E39" s="1"/>
      <c r="F39" s="1"/>
      <c r="G39" s="1"/>
      <c r="H39" s="1"/>
      <c r="I39" s="1"/>
      <c r="J39" s="1"/>
      <c r="K39" s="1"/>
      <c r="L39" s="1"/>
      <c r="M39" s="1"/>
      <c r="N39" s="1"/>
      <c r="O39" s="1"/>
      <c r="P39" s="1"/>
      <c r="Q39" s="65"/>
      <c r="R39" s="65"/>
      <c r="S39" s="65"/>
      <c r="T39" s="65"/>
      <c r="U39" s="65"/>
      <c r="V39" s="68"/>
      <c r="W39" s="68"/>
      <c r="X39" s="68"/>
      <c r="Y39" s="68"/>
    </row>
    <row r="40" spans="1:37" ht="18" x14ac:dyDescent="0.25">
      <c r="B40" s="66"/>
      <c r="C40" s="66"/>
      <c r="D40" s="66"/>
      <c r="E40" s="1"/>
      <c r="F40" s="1"/>
      <c r="G40" s="1"/>
      <c r="H40" s="1"/>
      <c r="I40" s="1"/>
      <c r="J40" s="1"/>
      <c r="K40" s="1"/>
      <c r="L40" s="1"/>
      <c r="M40" s="1"/>
      <c r="N40" s="1"/>
      <c r="O40" s="1"/>
      <c r="P40" s="1"/>
      <c r="Q40" s="65"/>
      <c r="R40" s="65"/>
      <c r="S40" s="65"/>
      <c r="T40" s="65"/>
      <c r="U40" s="65"/>
      <c r="V40" s="67"/>
      <c r="W40" s="67"/>
      <c r="X40" s="67"/>
      <c r="Y40" s="67"/>
    </row>
    <row r="41" spans="1:37" ht="18" x14ac:dyDescent="0.25">
      <c r="B41" s="66"/>
      <c r="C41" s="66"/>
      <c r="D41" s="66"/>
      <c r="E41" s="1"/>
      <c r="F41" s="1"/>
      <c r="G41" s="1"/>
      <c r="H41" s="1"/>
      <c r="I41" s="1"/>
      <c r="J41" s="1"/>
      <c r="K41" s="1"/>
      <c r="L41" s="1"/>
      <c r="M41" s="1"/>
      <c r="N41" s="1"/>
      <c r="O41" s="1"/>
      <c r="P41" s="1"/>
      <c r="Q41" s="65"/>
      <c r="R41" s="65"/>
      <c r="S41" s="65"/>
      <c r="T41" s="65"/>
      <c r="U41" s="65"/>
      <c r="V41" s="65"/>
      <c r="W41" s="65"/>
      <c r="X41" s="65"/>
      <c r="Y41" s="65"/>
    </row>
    <row r="42" spans="1:37" x14ac:dyDescent="0.25">
      <c r="E42" s="1"/>
      <c r="F42" s="1"/>
      <c r="G42" s="1"/>
      <c r="H42" s="1"/>
      <c r="I42" s="1"/>
      <c r="J42" s="1"/>
      <c r="K42" s="1"/>
      <c r="L42" s="1"/>
      <c r="M42" s="1"/>
      <c r="N42" s="1"/>
      <c r="O42" s="1"/>
      <c r="P42" s="1"/>
    </row>
    <row r="43" spans="1:37" x14ac:dyDescent="0.25">
      <c r="E43" s="1"/>
      <c r="F43" s="1"/>
      <c r="G43" s="1"/>
      <c r="H43" s="1"/>
      <c r="I43" s="1"/>
      <c r="J43" s="1"/>
      <c r="K43" s="1"/>
      <c r="L43" s="1"/>
      <c r="M43" s="1"/>
      <c r="N43" s="1"/>
      <c r="O43" s="1"/>
      <c r="P43" s="1"/>
    </row>
    <row r="44" spans="1:37" x14ac:dyDescent="0.25">
      <c r="G44" s="1"/>
      <c r="H44" s="1"/>
      <c r="I44" s="1"/>
      <c r="J44" s="1"/>
      <c r="K44" s="1"/>
      <c r="L44" s="1"/>
    </row>
    <row r="45" spans="1:37" x14ac:dyDescent="0.25">
      <c r="G45" s="1"/>
      <c r="H45" s="1"/>
      <c r="I45" s="1"/>
      <c r="J45" s="1"/>
      <c r="K45" s="1"/>
      <c r="L45" s="1"/>
    </row>
    <row r="46" spans="1:37" x14ac:dyDescent="0.25">
      <c r="G46" s="1"/>
      <c r="H46" s="1"/>
      <c r="I46" s="1"/>
      <c r="J46" s="1"/>
      <c r="K46" s="1"/>
      <c r="L46" s="1"/>
    </row>
    <row r="47" spans="1:37" x14ac:dyDescent="0.25">
      <c r="G47" s="1"/>
      <c r="H47" s="1"/>
      <c r="I47" s="1"/>
      <c r="J47" s="1"/>
      <c r="K47" s="1"/>
      <c r="L47" s="1"/>
    </row>
    <row r="48" spans="1:37"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sheetData>
  <mergeCells count="113">
    <mergeCell ref="A1:D4"/>
    <mergeCell ref="E1:Q1"/>
    <mergeCell ref="R1:Y1"/>
    <mergeCell ref="E2:Q2"/>
    <mergeCell ref="R2:Y2"/>
    <mergeCell ref="E3:F3"/>
    <mergeCell ref="G3:Q3"/>
    <mergeCell ref="R3:Y3"/>
    <mergeCell ref="E4:F4"/>
    <mergeCell ref="G4:Q4"/>
    <mergeCell ref="R4:Y4"/>
    <mergeCell ref="T7:T10"/>
    <mergeCell ref="U7:U10"/>
    <mergeCell ref="Q7:Q10"/>
    <mergeCell ref="R7:R10"/>
    <mergeCell ref="B5:B6"/>
    <mergeCell ref="C5:C6"/>
    <mergeCell ref="D5:D6"/>
    <mergeCell ref="E5:E6"/>
    <mergeCell ref="A7:A10"/>
    <mergeCell ref="B7:B10"/>
    <mergeCell ref="C7:C10"/>
    <mergeCell ref="J5:M5"/>
    <mergeCell ref="N5:R5"/>
    <mergeCell ref="S5:Y5"/>
    <mergeCell ref="F5:I5"/>
    <mergeCell ref="A5:A6"/>
    <mergeCell ref="N7:N10"/>
    <mergeCell ref="O7:O10"/>
    <mergeCell ref="P7:P10"/>
    <mergeCell ref="S7:S10"/>
    <mergeCell ref="V7:V10"/>
    <mergeCell ref="W7:W10"/>
    <mergeCell ref="X7:X10"/>
    <mergeCell ref="Y7:Y10"/>
    <mergeCell ref="A11:A14"/>
    <mergeCell ref="B11:B14"/>
    <mergeCell ref="Q11:Q14"/>
    <mergeCell ref="R11:R14"/>
    <mergeCell ref="V11:V14"/>
    <mergeCell ref="W11:W14"/>
    <mergeCell ref="A15:A18"/>
    <mergeCell ref="B15:B18"/>
    <mergeCell ref="N11:N14"/>
    <mergeCell ref="O11:O14"/>
    <mergeCell ref="P11:P14"/>
    <mergeCell ref="C11:C14"/>
    <mergeCell ref="Y15:Y18"/>
    <mergeCell ref="C15:C18"/>
    <mergeCell ref="N15:N18"/>
    <mergeCell ref="O15:O18"/>
    <mergeCell ref="P15:P18"/>
    <mergeCell ref="Y11:Y14"/>
    <mergeCell ref="C19:C22"/>
    <mergeCell ref="N19:N22"/>
    <mergeCell ref="O19:O22"/>
    <mergeCell ref="P19:P22"/>
    <mergeCell ref="Q19:Q22"/>
    <mergeCell ref="R19:R22"/>
    <mergeCell ref="V19:V22"/>
    <mergeCell ref="X11:X14"/>
    <mergeCell ref="Q15:Q18"/>
    <mergeCell ref="R15:R18"/>
    <mergeCell ref="V15:V18"/>
    <mergeCell ref="W15:W18"/>
    <mergeCell ref="X15:X18"/>
    <mergeCell ref="W19:W22"/>
    <mergeCell ref="X19:X22"/>
    <mergeCell ref="U11:U14"/>
    <mergeCell ref="U15:U18"/>
    <mergeCell ref="U19:U22"/>
    <mergeCell ref="Y19:Y22"/>
    <mergeCell ref="V27:V30"/>
    <mergeCell ref="W27:W30"/>
    <mergeCell ref="X27:X30"/>
    <mergeCell ref="Y27:Y30"/>
    <mergeCell ref="V23:V26"/>
    <mergeCell ref="W23:W26"/>
    <mergeCell ref="X23:X26"/>
    <mergeCell ref="Y23:Y26"/>
    <mergeCell ref="V35:Y35"/>
    <mergeCell ref="A31:C33"/>
    <mergeCell ref="N31:Y33"/>
    <mergeCell ref="C27:C30"/>
    <mergeCell ref="N27:N30"/>
    <mergeCell ref="O27:O30"/>
    <mergeCell ref="P27:P30"/>
    <mergeCell ref="Q27:Q30"/>
    <mergeCell ref="R27:R30"/>
    <mergeCell ref="U23:U26"/>
    <mergeCell ref="U27:U30"/>
    <mergeCell ref="A27:A30"/>
    <mergeCell ref="B27:B30"/>
    <mergeCell ref="C23:C26"/>
    <mergeCell ref="S11:S14"/>
    <mergeCell ref="T11:T14"/>
    <mergeCell ref="S15:S18"/>
    <mergeCell ref="T15:T18"/>
    <mergeCell ref="S19:S22"/>
    <mergeCell ref="T19:T22"/>
    <mergeCell ref="S23:S26"/>
    <mergeCell ref="T23:T26"/>
    <mergeCell ref="S27:S30"/>
    <mergeCell ref="T27:T30"/>
    <mergeCell ref="N23:N26"/>
    <mergeCell ref="O23:O26"/>
    <mergeCell ref="P23:P26"/>
    <mergeCell ref="Q23:Q26"/>
    <mergeCell ref="R23:R26"/>
    <mergeCell ref="A23:A26"/>
    <mergeCell ref="B23:B26"/>
    <mergeCell ref="A19:A22"/>
    <mergeCell ref="B19:B22"/>
  </mergeCells>
  <dataValidations count="2">
    <dataValidation type="list" allowBlank="1" showInputMessage="1" showErrorMessage="1" sqref="O15 O11 N7:N30 V7:X7 O7 C19:C22 V11:X11 V15:X15 V19:X19 V23:X23 V27:X27" xr:uid="{00000000-0002-0000-0300-000000000000}">
      <formula1>#REF!</formula1>
    </dataValidation>
    <dataValidation type="list" allowBlank="1" showInputMessage="1" showErrorMessage="1" sqref="C23:C30" xr:uid="{00000000-0002-0000-0300-000001000000}">
      <formula1>$R$31:$R$33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2018-10-14T20:59:34Z</cp:lastPrinted>
  <dcterms:created xsi:type="dcterms:W3CDTF">2010-03-25T16:40:43Z</dcterms:created>
  <dcterms:modified xsi:type="dcterms:W3CDTF">2018-11-13T20:03:11Z</dcterms:modified>
</cp:coreProperties>
</file>