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1"/>
  </bookViews>
  <sheets>
    <sheet name="GESTIÓN" sheetId="1" r:id="rId1"/>
    <sheet name="INVERSIÓN" sheetId="2" r:id="rId2"/>
    <sheet name="ACTIVIDADES" sheetId="3" r:id="rId3"/>
    <sheet name="TERRITORIALIZACIÓN" sheetId="4" r:id="rId4"/>
  </sheets>
  <definedNames>
    <definedName name="GRUPO_ETAREOS">#REF!</definedName>
    <definedName name="GRUPO_ETARIO">#REF!</definedName>
    <definedName name="GRUPO_ETNICO">#REF!</definedName>
    <definedName name="GRUPOETNICO">#REF!</definedName>
    <definedName name="LOCALIDAD">#REF!</definedName>
    <definedName name="LOCALIZACION">#REF!</definedName>
  </definedNames>
  <calcPr fullCalcOnLoad="1"/>
</workbook>
</file>

<file path=xl/comments1.xml><?xml version="1.0" encoding="utf-8"?>
<comments xmlns="http://schemas.openxmlformats.org/spreadsheetml/2006/main">
  <authors>
    <author>YULIED.PENARANDA</author>
  </authors>
  <commentList>
    <comment ref="AM24" authorId="0">
      <text>
        <r>
          <rPr>
            <b/>
            <sz val="9"/>
            <rFont val="Tahoma"/>
            <family val="2"/>
          </rPr>
          <t>El incremento en las concentraciones de PM 2.5 fue consecuencia de la variación de las condiciones meteorológicas a nivel regional y local representados en fuertes inversiones térmicas en las mañanas, a vientos provenientes del occidente con mayor intensidad y frecuencia a lo habitual y a los incendios forestales localizados en municipios aledaños a la ciudad, en los llanos orientales y en Venezuela.</t>
        </r>
      </text>
    </comment>
  </commentList>
</comments>
</file>

<file path=xl/sharedStrings.xml><?xml version="1.0" encoding="utf-8"?>
<sst xmlns="http://schemas.openxmlformats.org/spreadsheetml/2006/main" count="2524" uniqueCount="666">
  <si>
    <t>DIRECCIONAMIENTO ESTRATÉGICO</t>
  </si>
  <si>
    <t>PROGRAMACIÓN, ACTUALIZACIÓN Y SEGUIMIENTO DEL PLAN DE ACCIÓN
Actualización y seguimiento al componente de gestión</t>
  </si>
  <si>
    <t>PROGRAMACIÓN, ACTUALIZACIÓN Y SEGUIMIENTO DEL PLAN DE ACCIÓN
Actualización y seguimiento al componente de inversión</t>
  </si>
  <si>
    <t>PROGRAMACIÓN, ACTUALIZACIÓN Y SEGUIMIENTO DEL PLAN DE ACCIÓN
Actualización y seguimiento a las actividades</t>
  </si>
  <si>
    <t>Codigo: PE01-PR02-F2</t>
  </si>
  <si>
    <t>Versión: 11</t>
  </si>
  <si>
    <t>DEPENDENCIA:</t>
  </si>
  <si>
    <t>Dirección de Control Ambiental</t>
  </si>
  <si>
    <t>CÓDIGO Y NOMBRE PROYECTO:</t>
  </si>
  <si>
    <t>979 - Control a los factores de deterioro de los recursos naturales en la zona urbana del Distrito Capital</t>
  </si>
  <si>
    <t>1, LÍNEA DE ACCIÓN</t>
  </si>
  <si>
    <t>2, META DE PROYECTO</t>
  </si>
  <si>
    <t>3, ACTIVIDAD</t>
  </si>
  <si>
    <t>4, SE EJECUTA CON RECURSOS DE:</t>
  </si>
  <si>
    <t>5, PONDERACIÓN HORIZONTAL AÑO: 2019</t>
  </si>
  <si>
    <t>Eje Plan de Desarrollo</t>
  </si>
  <si>
    <t xml:space="preserve">6,PONDERACIÓN VERTICAL </t>
  </si>
  <si>
    <t>Sostenibilidad Ambiental Basada en Eficiencia Energética</t>
  </si>
  <si>
    <t>Programa Plan de Desarrollo</t>
  </si>
  <si>
    <t xml:space="preserve"> Ambiente Sano para la equidad y disfrute del ciudadano</t>
  </si>
  <si>
    <t>4,1 VIGENCIA</t>
  </si>
  <si>
    <t>4,2 RESERVA</t>
  </si>
  <si>
    <t>VARIABLES</t>
  </si>
  <si>
    <t>Ene</t>
  </si>
  <si>
    <t>Feb</t>
  </si>
  <si>
    <t>Mar</t>
  </si>
  <si>
    <t>Abr</t>
  </si>
  <si>
    <t>May</t>
  </si>
  <si>
    <t>Jun</t>
  </si>
  <si>
    <t>Jul</t>
  </si>
  <si>
    <t>Ago</t>
  </si>
  <si>
    <t>Sep</t>
  </si>
  <si>
    <t>Oct</t>
  </si>
  <si>
    <t>Nov</t>
  </si>
  <si>
    <t>Dic</t>
  </si>
  <si>
    <t>Total</t>
  </si>
  <si>
    <t>6,1 META</t>
  </si>
  <si>
    <t>6,2 ACTIVIDAD</t>
  </si>
  <si>
    <t xml:space="preserve">RECURSO HIDRICO Y SUELO
</t>
  </si>
  <si>
    <t>Atender 1.846 solicitudes de permiso de vertimientos en el perímetro urbano</t>
  </si>
  <si>
    <t>1. Realizar la evaluación técnica de las solicitudes de permiso a usuarios generadores de vertimientos al alcantarillado público, fuentes superficiales y suelo.</t>
  </si>
  <si>
    <t>X</t>
  </si>
  <si>
    <t>PRIMERA CATEGORIA</t>
  </si>
  <si>
    <t>Programado</t>
  </si>
  <si>
    <t xml:space="preserve"> 2, META PLAN DE DESARROLLO</t>
  </si>
  <si>
    <t>3, INDICADOR ASOCIADO A LA META PLAN DE DESARROLLO</t>
  </si>
  <si>
    <t>2,  META DE PROYECTO</t>
  </si>
  <si>
    <t>4, % CUMPLIMIENTO ACUMULADO
(Vigencia)</t>
  </si>
  <si>
    <t>3, COD. META PDD A QUE SE ASOCIA META PROY</t>
  </si>
  <si>
    <t>5, % DE AVANCE CUATRIENIO</t>
  </si>
  <si>
    <t>6, DESCRIPCIÓN DE LOS AVANCES Y LOGROS ALCANZADOS</t>
  </si>
  <si>
    <t>7, RETRASOS</t>
  </si>
  <si>
    <t>8, SOLUCIONES PLANTEADAS</t>
  </si>
  <si>
    <t>9, BENEFICIOS</t>
  </si>
  <si>
    <t>4, COD. META PROYECTO PRIORITARIO O ESTRATÉGICO</t>
  </si>
  <si>
    <t>10, FUENTE DE EVIDENCIAS</t>
  </si>
  <si>
    <t>5, VARIABLE REQUERIDA</t>
  </si>
  <si>
    <t>6, MAGNITUD PD INCIAL CUATRIENIO</t>
  </si>
  <si>
    <t>7, PROGRAMACIÓN - ACTUALIZACIÓN</t>
  </si>
  <si>
    <t>8, EJECUCIÓN</t>
  </si>
  <si>
    <t>Programa</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</si>
  <si>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</si>
  <si>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</si>
  <si>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</si>
  <si>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</si>
  <si>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</si>
  <si>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</si>
  <si>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</si>
  <si>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Ejecutado</t>
  </si>
  <si>
    <t>1,1 COD.</t>
  </si>
  <si>
    <t xml:space="preserve">1,2 PROYECTO </t>
  </si>
  <si>
    <t>2,1 COD.</t>
  </si>
  <si>
    <t>2,2  META PLAN DE DESARROLLO</t>
  </si>
  <si>
    <t>3,1 COD.</t>
  </si>
  <si>
    <t>3,2 INDICADOR</t>
  </si>
  <si>
    <t>3,3 UNIDAD DE MEDIDA</t>
  </si>
  <si>
    <t>3,4 TIPOLOGÍA</t>
  </si>
  <si>
    <t>3,5 MAGNITUD PD</t>
  </si>
  <si>
    <t>8,1 SEGUIMIENTO VIGENCIA ACTUAL</t>
  </si>
  <si>
    <t>3,6 PROGRAMACIÓN - ACTUALIZACIÓN</t>
  </si>
  <si>
    <t>3,7 SEGUIMIENTO VIGENCIA ACTUAL</t>
  </si>
  <si>
    <t>2,2 META</t>
  </si>
  <si>
    <t>2,3 TIPOLOGÍA</t>
  </si>
  <si>
    <t>PROGRAMACIÓN ANUAL</t>
  </si>
  <si>
    <t>PROGR. ANUAL CORTE  SEPT</t>
  </si>
  <si>
    <t>PROGR. ANUAL CORTE  DIC</t>
  </si>
  <si>
    <t>EJECUTADO</t>
  </si>
  <si>
    <t>REPROGRAMACIÓN VIGENCIA</t>
  </si>
  <si>
    <t>PROGR. ANUAL CORTE  MAR</t>
  </si>
  <si>
    <t>PROGR. ANUAL CORTE  JUN</t>
  </si>
  <si>
    <t>PROGR. ANUAL CORTE DIC</t>
  </si>
  <si>
    <t>2, Emitir actuaciones administrativas que impulsan y/o deciden de fondo el tramite de permiso  de evaluación y seguimiento a vertimientos de interés sanitario y ambiental en el D. C</t>
  </si>
  <si>
    <t>MAR</t>
  </si>
  <si>
    <t>JUN</t>
  </si>
  <si>
    <t>SEPT</t>
  </si>
  <si>
    <t>DIC</t>
  </si>
  <si>
    <t>PROGRAMACIÓN INICIAL CUATRIENIO</t>
  </si>
  <si>
    <t>3, Realizar la  cartografía física y digital y la georreferenciación de los objetos geográficos de la SRHS.</t>
  </si>
  <si>
    <t>Suma</t>
  </si>
  <si>
    <t xml:space="preserve"> Ambiente Sano</t>
  </si>
  <si>
    <t>Aumentar la calidad de los 20,12 km de río en el área urbana que cuentan con calidad aceptable o superior (WQI &gt;65) a buena o superior
(WQI &gt;80) y adicionar 10 km de ríos en el área urbana del Distrito con calidad de agua aceptable o superior (WQI</t>
  </si>
  <si>
    <t>MAGNITUD META</t>
  </si>
  <si>
    <t>Número de km de ríos urbanos con índice de Calidad del Agua buena o superior (WQI &gt;80)</t>
  </si>
  <si>
    <t>Km</t>
  </si>
  <si>
    <t>SUMA</t>
  </si>
  <si>
    <t>RECURSO HIDRICO Y SUELO</t>
  </si>
  <si>
    <t>Ejecutar el 100% del programa de control y seguimiento a usuarios del recurso hídrico y del suelo en el D. C.</t>
  </si>
  <si>
    <t>4, Elaborar y/o actualizar el programa de control y seguimiento a usuarios del recurso hídrico y del suelo en el D.C, y emitir las actuaciones técnicas</t>
  </si>
  <si>
    <t>5, Realizar control y seguimiento a usuarios del recurso hídrico y del suelo en el D.C, y emitir las actuaciones técnicas</t>
  </si>
  <si>
    <t>N/A</t>
  </si>
  <si>
    <t xml:space="preserve">Con el fin de contar con los datos para determinar la calidad de estos cuerpos de agua, la Secretaría Distrital de Ambiente, adelanta el control a los usuarios y a actividades que generan descargas de vertimientos sobre el sistema hídrico superficial y el sistema de alcantarillado de Bogotá y para tal efecto opera la RCHB, en su componente tradicional, como una herramienta  que  monitorea  la  calidad  del  agua  en  treinta  (30)  estaciones  o  puntos ubicadas en los diferentes tramos de los rios principales, incluyendo dos (2) en el Río Bogotá (desde la parte alta a sus desembocaduras en el río Bogotá), realizando caracterizaciones de parámetros físicos, químicos y microbiológicos. 
El conocimiento adquirido mediante la RCHB-T ha hecho posible que la ciudad avance en el ordenamiento del recurso y cuente con elementos de planificación enfocados en el mejoramiento, como son los OC y metas de reducción de cargas contaminantes. Además de la identificación de los sectores productivos y áreas de la ciudad que impactan de manera considerable los cuerpos hídricos. </t>
  </si>
  <si>
    <t>Referencia: Informe Tecnico No. 04245, 29 de diciembre del 2018
ÍNDICE DE CALIDAD HÍDRICA - WQI 2017-2018
RED DE CALIDAD HÍDRICA TRADICIONAL DE
BOGOTÁ, Radicación #: 2018IE312956 Proc #: 4165825.</t>
  </si>
  <si>
    <t>Número de km de ríos urbanos adicionales con índice de Calidad del Agua aceptable (WQI &gt;65)</t>
  </si>
  <si>
    <t xml:space="preserve">Se realizará la verificación de las solicitudes requeridas con el fin de dar continuidad con el trámite para otorgar, negar o desistir del trámite; así como el impulso procesal a los tramites permisivos que se encuentren suspendidos por los términos de un requerimiento y sean potenciales actuaciones definitivas por desistimientos tácitos.
Igualmente se plantea realizar un incremento en el número de operativos de control y vigilancia durante los meses de abril a junio, a establecimientos que por las características de su actividad requieren de dicho trámite y cumplan con las reglamentaciones específicas de uso del suelo.
</t>
  </si>
  <si>
    <t xml:space="preserve">6, Realizar el seguimiento al cumplimiento de las obligaciones establecidas en el PSMV de la EAB </t>
  </si>
  <si>
    <t>Al propender que más usuarios cuenten con permisos de vertimientos se garantiza que las aguas residuales generadas de los procesos productivos o industriales sean entregadas en unas condiciones que sean aceptadas por el recurso natural, lo que influye directamente en la disminución del grado de afectación del agua o el suelo como consecuencia de dichos vertimientos, así se están protegiendo los recursos naturales, la vida de seres humanos, los animales y las plantas.</t>
  </si>
  <si>
    <t>Formato de Entrega SRHS 979 Marzo 2019.</t>
  </si>
  <si>
    <t>Ejecutar el Plan de Saneamiento y Manejo de Vertimientos - PSMV, entre otros proyectos prioritarios.</t>
  </si>
  <si>
    <t>Porcentaje de seguimiento a la ejecución del Plan de Saneamiento y Manejo de Vertimientos (PSMV)</t>
  </si>
  <si>
    <t>%</t>
  </si>
  <si>
    <t>7, Proyectar las actuaciones administrativas de  control y seguimiento a vertimientos de interés sanitario y ambiental en el D. C</t>
  </si>
  <si>
    <t>PRESUPUESTO VIGENCIA</t>
  </si>
  <si>
    <t>8. Realizar visitas de control ambiental a entidades públicas y a establecimientos prestadores de salud y similares</t>
  </si>
  <si>
    <t>MAGNITUD META DE RESERVAS</t>
  </si>
  <si>
    <t>9. Generar requerimientos y/o conceptos técnicos a entidades públicas y a establecimientos prestadores de salud y similares</t>
  </si>
  <si>
    <t>El Plan de Saneamiento y Manejo de Vertimientos (PSMV) de Bogotá D.C.,  es un instrumento de control al recurso hídrico superficial que contempla programas, proyectos y actividades orientadas a avanzar en el saneamiento y tratamiento de los vertimientos generados en la ciudad, el cual involucra la recolección, transporte, tratamiento y disposición final de las aguas residuales descargadas por el sistema público de alcantarillado a las principales fuentes superficiales del Distrito. Este instrumento se articula con reducción de carga contaminante para cada tramo de los ríos urbanos de la ciudad de Bogotá.</t>
  </si>
  <si>
    <t>Documento con numero 2018ER294100 del 12 de diciembre de 2018</t>
  </si>
  <si>
    <t>Intervenir 27 hectáreas de suelo degradado y/o contaminado</t>
  </si>
  <si>
    <t>Número de hectáreas de suelo degradado y/o contaminado intervenidas</t>
  </si>
  <si>
    <t>Ha</t>
  </si>
  <si>
    <t xml:space="preserve"> </t>
  </si>
  <si>
    <t>RESERVA PRESUPUESTAL</t>
  </si>
  <si>
    <t>Ninguno</t>
  </si>
  <si>
    <t>NA</t>
  </si>
  <si>
    <t>Recuperación del recurso suelo y protección al recurso hídrico subterráneo</t>
  </si>
  <si>
    <t xml:space="preserve">10. Generar acciones de control ambiental entidades públicas y a establecimientos prestadores de salud y similares </t>
  </si>
  <si>
    <t>Formato de Entrega SRHS 979 Primer Trimestre 2019.</t>
  </si>
  <si>
    <t xml:space="preserve"> Ambiente Sano </t>
  </si>
  <si>
    <t xml:space="preserve">Identificar areas (has)/ predios con suelo degradado y/o contaminado.
</t>
  </si>
  <si>
    <t>Trámite de las solicitudes concepto de diagnóstico ambiental relacionadas con el cambio de uso de suelo o con sospecha de contaminación de los predios del área urbana</t>
  </si>
  <si>
    <t>TOTAL MAGNITUD META</t>
  </si>
  <si>
    <t>Realizar el seguimiento ambiental al 100% de los Predios afectados por actividad extractiva de minerales  en el perímetro urbano del D. C. con PMA y PMRRA</t>
  </si>
  <si>
    <t>11. Elaborar y/o actualizar el programa de control y seguimiento ambiental a   los predios con antigua actividad extractiva de minerales o que se esté desarrollando en el área urbana del D. C.</t>
  </si>
  <si>
    <t>La cuenca hídrica del Rio Bogotá en proceso de descontaminación a través de acciones de corto y mediano plazo</t>
  </si>
  <si>
    <t>Porcentaje de acatamiento Sentencia Río Bogotá - obligaciones DCA</t>
  </si>
  <si>
    <t xml:space="preserve">El avance acumulado al Plan de Desarrollo "Bogotá Mejor Para Todos" 2016-2020, corresponde a un 90%, de lo acatado de la Sentencia del Rio en Bogotá, desagregado así: vigencia 2016 en un diez (10%), en la vigencia 2017 en un veinticinco (25%), para la vigencia 2018 en un veinticinco (25%) y para la vigencia 2019 en un treinta (30%) frente a las acciones que le han sido asignadas.
Es importante tener en cuenta que a las ocho (8) ordenes de sentencia de Rio Bogotá se les ha venido dando cumplimiento anual del 100%.
Para la acción 4.21: Se dio cumplimiento en la vigencia 2017.
Para la acción 4.26 inciso I, II, III y IV: La única organización que se encuentra enmarcada en el inciso I y II) referido, es la denominada LADRILLERA ZIGURAT S.AS., toda vez que esta cuenta con Contrato de Concesión No. 14810 del 28/09/2003, con vigencia hasta 28/04/2024. La SDA, en el marco de sus funciones, legalizó, mediante Resolución No.1423 del 13/11/2012, la medida preventiva de suspensión de actividades de explotación minera por parte de la Sociedad LADRILLERA ZIGURAT S.A., en el frente Norte por encontrarse en el Parque Ecológico Distrital de Montaña Entrenubes. El área de esta explotación se encuentra dentro del Polígono 1 de las zonas compatibles con las actividades mineras, establecidas en Artículo Quinto de la Resolución No. 2001 del 02/12/2016 del Ministerio de Ambiente y Desarrollo Sostenible, así mismo el inciso III) Cantera el Cedro San Carlos – Expediente DM-06-2002-1106 - Localidad de Usaquén - Registro Minero de Cantera No. 060 otorgado por la Autoridad Minera desde el 25/07/1994. Plan de Manejo de Recuperación y Restauración Ambiental - PMRRA: Resolución No. 00198 del 25/02/2016 – Radicado 2016EE35498.
Para la orden 4.58: En el marco de las funciones y competencias de la Secretaría Distrital de Ambiente como autoridad ambiental urbana del Distrito Capital históricamente se ha venido ejecutando el Programa de Monitoreo de Afluentes y Efluentes del Distrito Capital (PMAE), desde el año 2013 se desarrollaron las fases XI, XII, XIII y XIV. Si bien la orden se cumplió se ha dado continuidad en la adopción de las medidas administrativas y económicas para monitorear la cantidad y calidad del recurso hídrico.
Para la orden 4.59: Se dio cumplimiento en la vigencia 2017.
Para la orden 4.64:  Durante el periodo de enero a marzo de 2019, se ejecutó operativo de control ambiental el día 18 de febrero de 2019 concluyendo con la imposición de dos medidas de suspensión de actividades por emisiones de calderas, en un segundo operativo el día 21 de febrero de 2019 se efectuó seguimiento al acatamiento de 50 medidas preventivas impuestas bajo la Resolución 02964 de 2018, este concluyó con una reimposición de sellos. Aunados a los operativos de años anteriores el sector industrial del barrio San Benito cuenta con 76 Medidas de suspensión de actividades por incumplimiento ambiental. </t>
  </si>
  <si>
    <t xml:space="preserve">Durante el primer trimestre del año, no se tiene contemplada realizar esta activdad. </t>
  </si>
  <si>
    <t xml:space="preserve">TOTAL PRESUPUESTO </t>
  </si>
  <si>
    <t xml:space="preserve">Descontaminación de la cuenca hídrica del Rio Bogotá. </t>
  </si>
  <si>
    <t>Archivo de la DCA</t>
  </si>
  <si>
    <t>12. Elaborar lo conceptos técnicos derivados de la evaluación, control y seguimiento  ambiental a los predios con antigua actividad extractiva de minerales o que se esté desarrollando en el área urbana del D. C.</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</si>
  <si>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</si>
  <si>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Actuaciones de control realizadas/actuaciones de control programadas</t>
  </si>
  <si>
    <t>Actuaciones</t>
  </si>
  <si>
    <t>CRECIENTE</t>
  </si>
  <si>
    <t>13. Realizar la verificación topográfica de las áreas de los PMRRA y PMA presentados emitiendo los reportes de seguimiento correspondientes.</t>
  </si>
  <si>
    <t>14. Desarrollar el levantamiento topográfico de las áreas afectadas por actividad extractiva que no cuentan con instrumento administrativo de manejo y control ambiental</t>
  </si>
  <si>
    <r>
      <t xml:space="preserve">Para el cumplimiento de las regulaciones y controles ambientales a la silvicultura, la Secretaría Distrital de Ambiente, en lo corrido del Plan de Desarrollo “Bogotá Mejor Para Todos” ha ejecutado el 86,32% de las actuaciones previstas para el cuatrienio, equivalente a </t>
    </r>
    <r>
      <rPr>
        <b/>
        <sz val="10"/>
        <rFont val="Calibri"/>
        <family val="2"/>
      </rPr>
      <t xml:space="preserve">69.058 </t>
    </r>
    <r>
      <rPr>
        <sz val="10"/>
        <rFont val="Calibri"/>
        <family val="2"/>
      </rPr>
      <t xml:space="preserve">actuaciones técnico – jurídicas de evaluación, control, seguimiento y prevención sobre el manejo del arbolado urbano en el Distrito Capital, de las cuales, 3.579 fueron ejecutadas en la vigencia 2016, 23.882 en 2017, 35.818 en 2018 y 5.779 en el primer trimestre de 2019. 
Las </t>
    </r>
    <r>
      <rPr>
        <b/>
        <sz val="10"/>
        <rFont val="Calibri"/>
        <family val="2"/>
      </rPr>
      <t>5.779</t>
    </r>
    <r>
      <rPr>
        <sz val="10"/>
        <rFont val="Calibri"/>
        <family val="2"/>
      </rPr>
      <t xml:space="preserve"> actuaciones ejecutadas, corresponden a 1.663 visitas técnicas de evaluación y seguimiento, 1.088 conceptos técnicos de manejo, emergencia e infraestructura, 90 Informes técnicos de evaluación y seguimiento, 1.008 conceptos técnicos de seguimiento a autorizaciones de tratamiento silvicultural y plantaciones, 35 conceptos técnicos contravencionales, 8 Informes técnicos contravencionales, 1.635 oficios de respuesta a comunicaciones y PQRS, y  sustanciación de 252 actos administrativos (162 autos y 90 resoluciones).</t>
    </r>
  </si>
  <si>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</si>
  <si>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Actas de visita, Conceptos Técnicos, Informes Técnicos, Bases de Datos, Salvoconductos, FOREST, SIA,  y oficios</t>
  </si>
  <si>
    <t>Formular, adoptar y ejecutar el Plan Distrital de Silvicultura Urbana, Zonas verdes y Jardinería con prospectiva de ejecución a 12 años, definido en el Decreto 531 de 2010 y adelantar su implementación en un 30%.</t>
  </si>
  <si>
    <t>Un Plan Distrital de Silvicultura Urbana, Zonas verdes y Jardinería formulado, adoptado y en ejecución</t>
  </si>
  <si>
    <t>15. Elaborar las actuaciones administrativas en ejercicio de la autoridad ambiental sobre los predios con actividad extractiva de minerales en el área urbana del D. C.</t>
  </si>
  <si>
    <t>Plan</t>
  </si>
  <si>
    <t xml:space="preserve">Evaluar el 100% de las solicitudes de instrumentos ambientales  asociados a la protección de la contaminación del recurso hídrico superficial, subterráneo y suelo de usuarios asociados a hidrocarburos </t>
  </si>
  <si>
    <t xml:space="preserve">16. Realizar la evaluación de las solicitudes de instrumentos ambientales de los usuarios asociados a hidrocarburos  y emitir las actuaciones técnicas </t>
  </si>
  <si>
    <t>No se registra beneficio, por cuanto el documento requiere de su adopción para entenderse de obligatorio cumplimiento.</t>
  </si>
  <si>
    <t xml:space="preserve">Formato Plan de Acción: Plan Distrital de Silvicultura Urbana, Zonas Verdes y Jardinería </t>
  </si>
  <si>
    <t>Ejecutar 45.000 actuaciones técnico jurídicas de evaluación, control, seguimiento, prevención e investigación para conservar, proteger y disminuir el tráfico ilegal de la flora y de la fauna silvestre.</t>
  </si>
  <si>
    <t>ACTUACIONES</t>
  </si>
  <si>
    <t>17. Emitir las actuaciones administrativas que impulsan y/o decidan de fondo el tramite permisivo  en ejercicio de la autoridad ambiental sobre asociados a hidrocarburos</t>
  </si>
  <si>
    <r>
      <t xml:space="preserve">La Secretaría Distrital de Ambiente, en lo corrido del Plan de Desarrollo “Bogotá Mejor Para Todos” ha ejecutado el </t>
    </r>
    <r>
      <rPr>
        <b/>
        <sz val="10"/>
        <rFont val="Calibri"/>
        <family val="2"/>
      </rPr>
      <t>72,59%</t>
    </r>
    <r>
      <rPr>
        <sz val="10"/>
        <rFont val="Calibri"/>
        <family val="2"/>
      </rPr>
      <t xml:space="preserve"> de las actuaciones previstas para el cuatrienio, equivalente a </t>
    </r>
    <r>
      <rPr>
        <b/>
        <sz val="10"/>
        <rFont val="Calibri"/>
        <family val="2"/>
      </rPr>
      <t>32.667</t>
    </r>
    <r>
      <rPr>
        <sz val="10"/>
        <rFont val="Calibri"/>
        <family val="2"/>
      </rPr>
      <t xml:space="preserve"> actuaciones técnico – jurídicas de evaluación, control, seguimiento y prevención sobre los recursos flora y fauna silvestre en el Distrito Capital, de las cuales, 4.352 fueron ejecutadas en 2016, 12.333 en 2017, 12.965 en 2018 y</t>
    </r>
    <r>
      <rPr>
        <b/>
        <sz val="10"/>
        <rFont val="Calibri"/>
        <family val="2"/>
      </rPr>
      <t xml:space="preserve"> 3.017</t>
    </r>
    <r>
      <rPr>
        <sz val="10"/>
        <rFont val="Calibri"/>
        <family val="2"/>
      </rPr>
      <t xml:space="preserve"> en el primer trimestre de la vigencia 2019 (2.200 el recurso Fauna, 627 en el recurso Flora y 190 en los dos recursos).
Las </t>
    </r>
    <r>
      <rPr>
        <b/>
        <sz val="10"/>
        <rFont val="Calibri"/>
        <family val="2"/>
      </rPr>
      <t>2.200</t>
    </r>
    <r>
      <rPr>
        <sz val="10"/>
        <rFont val="Calibri"/>
        <family val="2"/>
      </rPr>
      <t xml:space="preserve"> actuaciones técnicas ejecutadas sobre la fauna silvestre corresponden a: 1 Operativo de Control, 1.122 solicitudes atendidas por concepto de presencia, tenencia o comercialización, 34 conceptos técnicos por incautación, 58 visitas de verificación de Cites y No Cites, 23 visitas para expedición de salvoconductos, 31 actividades de evaluación y seguimiento a permisos, 4 capacitaciones,  48 verificaciones e inspecciones, 878 animales silvestres liberados en sus zonas de vida y 1 animal reubicado.  
En cuanto al recurso flora silvestre, las</t>
    </r>
    <r>
      <rPr>
        <b/>
        <sz val="10"/>
        <rFont val="Calibri"/>
        <family val="2"/>
      </rPr>
      <t xml:space="preserve"> 627</t>
    </r>
    <r>
      <rPr>
        <sz val="10"/>
        <rFont val="Calibri"/>
        <family val="2"/>
      </rPr>
      <t xml:space="preserve"> actuaciones técnicas corresponden a: 8 Operativos de Control, 131 visitas de evaluación y seguimiento, 9 inventarios de control, 4 nuevos registros en el libro de operaciones, 1 visita para expedición de salvoconducto, 55 visitas de verificación de CITES y NO CITES, 376 reportes del libro de operaciones ingresados a FOREST, 21 certificaciones de exportación e importación, 20 certificaciones de registro, 1 capacitación y 1 recepción para guarda y custodia de especímenes de flora. 
Finalmente,  se realizaron </t>
    </r>
    <r>
      <rPr>
        <b/>
        <sz val="10"/>
        <rFont val="Calibri"/>
        <family val="2"/>
      </rPr>
      <t xml:space="preserve">132 </t>
    </r>
    <r>
      <rPr>
        <sz val="10"/>
        <rFont val="Calibri"/>
        <family val="2"/>
      </rPr>
      <t xml:space="preserve">rondas de control, preventivas y de seguimiento en las terminales de transporte terrestre y aéreo y </t>
    </r>
    <r>
      <rPr>
        <b/>
        <sz val="10"/>
        <rFont val="Calibri"/>
        <family val="2"/>
      </rPr>
      <t>58</t>
    </r>
    <r>
      <rPr>
        <sz val="10"/>
        <rFont val="Calibri"/>
        <family val="2"/>
      </rPr>
      <t xml:space="preserve"> jornadas de capacitación y sensibilización orientadas a la protección de estos recursos.  </t>
    </r>
  </si>
  <si>
    <t xml:space="preserve">
Optimizar esfuerzos y recursos, con el fin de realizar las actuaciones técnicas respectivas a los usuarios priorizados que fueron establecidos dentro del Programa de Control y Seguimiento a usuarios del Recurso Hídrico y del Suelo en el D.C., así como a los usuarios generadores de residuos peligrosos y vertimientos ubicados dentro de la jurisdicción del D.C. Es importante mencionar que con las acciones de Control se identifican nuevos usuarios, para ejercer seguimiento y control. 
</t>
  </si>
  <si>
    <t>Con la ejecución de las actuaciones de evaluación, control y seguimiento sobre el recurso fauna silvestre, se ha contribuido de manera benéfica sobre la población, logrando la recuperación y liberación de 878 individuos que cumplen con diversas funciones ecológicas, no solo en ambientes naturales, sino también en zonas intervenidas de nuestra ciudad y del país.
Así mismo, mediante acciones educativas, se realizaron diferentes capacitaciones tendientes a informar y sensibilizar a la comunidad con el ánimo de generar la toma de conciencia frente a la tenencia y tráfico ilegal de fauna silvestre, con el fin de disminuir su demanda y de propiciar una convivencia armónica con las especies. 
Con relación a la Flora, el beneficio de las actuaciones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</si>
  <si>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Actas de Visita, Actas de Reunión, informes técnicos, conceptos técnicos, salvoconductos, libro de operaciones, certificaciones, bases de datos,  FOREST.</t>
  </si>
  <si>
    <t>Verificar 503 usuarios asociados a hidrocarburos para Identificar y Diagnosticar en sus  predios la posible afectación del recurso hídrico superficial, subterráneo y suelo</t>
  </si>
  <si>
    <t>18. Realizar visitas técnicas de control y seguimiento  ambiental a usuarios asociados a hidrocarburos para Identificar y Diagnosticar en sus  predios la posible afectación del recurso hídrico superficial, subterráneo y suelo</t>
  </si>
  <si>
    <t>Mantener las concentraciones promedio anuales de PM10 y PM2,5 en todo el territorio distrital por debajo de la norma *50 mg/m3 de PM10 y **25 mg/m3 de PM2,5</t>
  </si>
  <si>
    <t>Concentración promedio anual de material particulado de diámetro menor a 10 micras (PM10) por debajo de 50 µg/m3</t>
  </si>
  <si>
    <t xml:space="preserve"> µg/m3</t>
  </si>
  <si>
    <t>CONSTANTE</t>
  </si>
  <si>
    <t>19. Elaborar los conceptos técnicos derivados del control y seguimiento  ambiental a usuarios asociados a hidrocarburos para Identificar y Diagnosticar en sus  predios la posible afectación del recurso hídrico superficial, subterráneo y suelo</t>
  </si>
  <si>
    <t>20. Elaborar los requerimientos y/o actuaciones administrativas en ejercicio de la autoridad ambiental sobre la afectación  del recurso hídrico superficial, subterráneo y suelo de los usuarios asociados a hidrocarburos</t>
  </si>
  <si>
    <t>Atender el 100% de las solicitudes de instrumentos ambientales asociadas al aprovechamiento del recurso Hídrico Subterráneo en el D. C.</t>
  </si>
  <si>
    <t>N.A</t>
  </si>
  <si>
    <t xml:space="preserve">Mantener las condiciones ambientales atmosféricas de la ciudad, de acuerdo con la norma nacional de calidad del aire (50 mg/m3), con el objetivo de mejorar las condiciones de vida de la población de la ciudad </t>
  </si>
  <si>
    <t>http://201.245.192.252:81/</t>
  </si>
  <si>
    <t>Concentración promedio anual de material particulado de diámetro menor a 2.5 micras (PM2.5) por debajo de 25 µg/m4</t>
  </si>
  <si>
    <t xml:space="preserve">Mantener las condiciones ambientales atmosféricas de la ciudad, de acuerdo con la norma nacional de calidad del aire (25 mg/m3), con el objetivo de mejorar las condiciones de vida de la población de la ciudad </t>
  </si>
  <si>
    <t>Reducir en 5% los niveles de ruido en las zonas críticas de la ciudad</t>
  </si>
  <si>
    <t>Reducción de niveles de ruido en las zonas críticas, dado en decibeles.</t>
  </si>
  <si>
    <t>Decibeles</t>
  </si>
  <si>
    <t>DECRECIENTE</t>
  </si>
  <si>
    <t xml:space="preserve">22. Emitir  las actuaciones jurídicas requeridas para resolver de fondo las solicitudes de aprovechamiento del recurso hídrico subterráneo. </t>
  </si>
  <si>
    <t>Realizar seguimiento y control ambiental al 100% de los puntos de captación de agua subterránea inventariados por la SDA</t>
  </si>
  <si>
    <t>23. Elaborar los productos técnicos asociados al seguimiento a las concesiones vigentes de aguas subterráneas, así como al control y vigilancia de los puntos de captación de aguas inventariados por la SDA.</t>
  </si>
  <si>
    <t>En el marco de las acciones realizadas durante las vigencias 2016, 2017 y 2018, se realizó la intervención en nueve (9) zonas críticas por parte de la Subdirección de Calidad del Aire Auditiva y Visual, según lo cual los niveles de ruido en las zonas críticas se encontraban en 72,97 dB(A). Para la vigencia 2019 se priorizaron 4 zonas para intervenir, lo cual permite reportar lo siguiente los operativos realizados en las zonas priorizadas, de los cuales se derivan las actuaciones técnicas correspondientes: 
Enero:
Zona 1: Localidad de Antonio Nariño, UPZ Restrepo, Barrio Restrepo. Establecimientos de alto impacto (Bares). Entre Carrera 16 y 17 y entre Calle 17 Sur a 19 Sur, en esta zona se realizaron dos (2) operativos.
Zona 2: Localidad de Teusaquillo, UPZ Galerías, Barrio Galerías. Establecimientos de alto impacto (Bares). Entre Carrera 24 y 30 y entre Calle 51 y 53. Entre Carrera 27 y 30 y entre Calle 53 y 53 B, en esta zona se realizó un (1) operativo.
Zona 3: Localidad de Chapinero, UPZ Chico Lago, Barrio la Cabrera. Establecimientos de alto impacto (Bares). Entre Carrera 11 y 15 y entre Calle 80 y 86, en esta zona se realizó un (1) operativo.
Zona 4: Localidad de Fontibón, UPZ Modelia, Barrio Modelia. Establecimientos de alto impacto (Bares). Entre Carrera 75 y 80 C y entre Calle 24 y 24 D, en esta zona se realizó un (1) operativo.
Para las zonas críticas se identificó el polígono de atención, se determinó la línea base en dB(A), el número de establecimientos intervenidos y el porcentaje de establecimientos Imperceptibles Al Exterior (IAE) todo con información del 2018, según lo establece la metodología; así como la cantidad de PQR´S que ingresaron por zona. 
Febrero:
Zona 1: Localidad de Antonio Nariño, UPZ Restrepo, Barrio Restrepo, en esta zona se realizaron dos (2) operativos.
Zona 2: Localidad de Teusaquillo, UPZ Galerías, Barrio Galerías, en esta zona se realizó un (1) operativo.
Zona 3: Localidad de Chapinero, UPZ Chico Lago, Barrio la Cabrera, en esta zona se realizó un (1) operativo.
Zona 4: Localidad de Fontibón, UPZ Modelia, Barrio Modelia, en esta zona se realizaron dos (2).
Marzo:
Zona 1: Localidad de Antonio Nariño, UPZ Restrepo, Barrio Restrepo, en esta zona se realizaron dos (2) operativos.
Zona 2: Localidad de Teusaquillo, UPZ Galerías, Barrio Galerías. Establecimientos de alto impacto (Bares), en esta zona se realizó un (1) operativo.
Zona 3: Localidad de Chapinero, UPZ Chicó Lago, Barrio la Cabrera, en esta zona se realizó un (1) operativo.
Zona 4: Localidad de Fontibón, UPZ Modelia, Barrio Modelia, en esta zona se realizó un (1) operativo.
El reporte de cumplimiento de la meta es del orden anual, según la metodología establecida en el MATRIZ DE SEGUIMIENTO PORCENTAJE DE REDUCCIÓN DE CONTAMINACIÓN POR RUIDO- ÁREA TÉCNICA DE RUIDO, por lo que los resultados de la intervención se podrán reportar al finalizar el año y no aplica reportes parciales por trimestre.</t>
  </si>
  <si>
    <t>El reporte de cumplimiento de la meta es del orden anual, según la metodología establecida en el MATRIZ DE SEGUIMIENTO PORCENTAJE DE REDUCCIÓN DE CONTAMINACIÓN POR RUIDO- ÁREA TÉCNICA DE RUIDO, por lo que los resultados de la intervención se podrán reportar al finalizar el año y no aplica reportes parciales por trimestre.</t>
  </si>
  <si>
    <t>Intervención en los establecimientos que impactan a la comunidad por altos índices de contaminación sonora, lo que permite mejorar la calidad del vida de los habitantes circundantes a las zonas críticas por presión sonora.</t>
  </si>
  <si>
    <t>Servidor de la SDA- SCAAV  \\192.168.175.124</t>
  </si>
  <si>
    <t xml:space="preserve">Implementar acciones de control </t>
  </si>
  <si>
    <t xml:space="preserve">Número de acciones de control de  ruido en las zonas críticas de la ciudad </t>
  </si>
  <si>
    <t>Acciones</t>
  </si>
  <si>
    <t>24. Elaborar los actos administrativos que acojan jurídicamente los productos técnicos relacionados con seguimiento, control y vigilancia al aprovechamiento del recurso hídrico subterráneo.</t>
  </si>
  <si>
    <t xml:space="preserve">Durante lo transcurrido del Plan de desarrollo "Bogotá mejor para todos" el acumulado de esta meta corresponde a 10.883 actuaciones:
Para la vigencia 2016 se presentó un avance de 252 acciones de control.
Para la vigencia 2017 se realizaron 5.197 acciones de control.
Para la vigencia 2018 se presenta un avance de 4.102 accione4s de control.
A marzo de 2019 se presenta un acumulado de 1.332 actuaciones a través de las acciones de control de la Subdirección de Calidad del Aire, Auditiva y Visual en materia de ruido así:
- Actuaciones técnicas:
Enero: 45 visitas de las cueles 33 son efectivas y 12 no efectivas. Del total, 29 corresponden al sector comercial, 9 al industrial, 7 a los servicios.
Febrero: 45 visitas de las cuales 25 son efectivas y 20 no efectivas. Del total, 26 corresponden al sector comercial, 8 al sector industrial, 11 al sector servicios.
Marzo: 32 visitas de las cuales 15 son efectivas y 17 no efectivas. Del total, 21 corresponden al sector comercial, 6 al sector industrial, 4 al sector servicios, 1 a eventos.
Las visitas, se realizan de acuerdo con las especificaciones establecidas en la Resolución 0627 de 2006 “por la cual se establece la norma nacional de emisión de ruido y ruido ambiental”, emitida por el entonces, Ministerio De Ambiente, Vivienda Y Desarrollo Territorial hoy Ministerio de Ambiente y Desarrollo Sostenible, a aquellos presuntos infractores que en el desarrollo de actividades económicas de carácter legal generen afectación por ruido.
Las visitas no efectivas ocurren por las condiciones Meteorológicas (Art. 20 Res. 0627/2006), o porque la afectación ya no existe, o en su defecto la nomenclatura reportada en la petición no se encuentra en campo.
- Atención a PQRS:
336 en enero, de éstas, 185 son del sector comercial, 4 son eventos de aglomeración, 45 al industrial, 7 son de carácter residencial, 65 a los servicios y 30 donde no se especifica sector económico generador.
278 en febrero, de éstas, 135 son del sector comercial, 5 son eventos de aglomeración, 56 al industrial, 2 son de carácter residencial, 61 a los servicios y 19 donde no se especifica sector económico generador. Adicionalmente se tramitaron 90 conceptos previos para el desarrollo de eventos de aglomeración de público.
268 en marzo, de éstas, 144 son del sector comercial, 2 son eventos de aglomeración, 47 al industrial, 1 es de carácter residencial, 42 a los servicios y 1 donde no especifican sector económico. Adicionalmente se tramitaron 73 conceptos previos para el desarrollo de eventos de aglomeración de público.
- Actuaciones jurídicas:
77 en enero, 68 corresponden a autos administrativos y 9 a resoluciones.
62 en febrero, 42 corresponden a autos administrativos y 20 a resoluciones.
26 en marzo, 17 corresponden a autos administrativos y 9 a resoluciones
Estas actuaciones son tramitadas según lo establece la ley 1333 de 2009 que plantea una serie de etapas que se deben cumplir en su totalidad para garantizar el debido proceso.
</t>
  </si>
  <si>
    <t>Constante</t>
  </si>
  <si>
    <t>Intervención en los establecimientos que impactan a la comunidad por altos índices de contaminación sonora, lo que permite mejorar la calidad del vida de los habitantes circundantes a las zonas críticas por presión sonora</t>
  </si>
  <si>
    <t>Realizar operativos de control y limpieza de las rutas tradicionalmente cubierta por publicidad exterior visual ilegal</t>
  </si>
  <si>
    <t>Número de operativos de control y limpieza de rutas cubiertas por publicidad</t>
  </si>
  <si>
    <t>25. Verificar el correcto funcionamiento de los medidores</t>
  </si>
  <si>
    <t>Número</t>
  </si>
  <si>
    <t>Durante lo transcurrido del Plan de desarrollo "Bogotá mejor para todos" el acumulado de esta meta corresponde a 955 operativos en las rutas criticas priorizadas: 
Durante la vigencia 2016 se reporta la Secretaria Distrital de Ambiente realizó 72 operativos de limpieza en la ciudad.
Durante la vigencia 2017 se realizaron 721 operativos de limpieza de Publicidad Exterior Visual.
Durante la vigencia 2018 se realizaron 144 operativos de limpieza de Publicidad Exterior Visual en las rutas criticas priorizadas.
Para el primer trimestre de la vigencia 2019 se realizaron sobre rutas críticas dieciocho (18) operativos de la siguiente manera:
- Enero: Cinco (05) operativos de sensibilización - 80 establecimientos
- Febrero: Seis (06) Operativos de sensibilización - 82 establecimientos 
- Marzo: Siete (07) Operativos (4 Operativos de Control - 3 Operativos de Sensibilización) - 63 establecimientos.</t>
  </si>
  <si>
    <t>* Disminución de la afectación paisajistica originada por la sobreexposición de elementos publicitarios en Bogotá.
* Legalización de la publicidad exterior visual en la ciudad.</t>
  </si>
  <si>
    <t>Información generada por el equipo de trabajo de Publicidad Exterior Visual - PEV.
Fotos e informes evidenciados en el servidor del Grupo de Publicidad Exterior Visual.</t>
  </si>
  <si>
    <t>Ambiente Sano</t>
  </si>
  <si>
    <t>Otorgar las concesiones, permisos y autorizaciones (50% sanciones y 50% permisos) solicitados a la autoridad ambiental con fines de
regularización ambiental del Distrito</t>
  </si>
  <si>
    <t>Porcentaje de concesiones otorgadas con fines de regularización ambiental del Distrito</t>
  </si>
  <si>
    <t>A medida que se avanza en la implementacion de los instrumentos ambientales correspondientse, se tiene un aumento en las áreas reconformadas y recuperadas ambientalmente, asi como la mitigación de la amenaza por remoción en masa al reducir la calificaciòn de la misma, lo cual conduce a la obtencion de los predios adecuados para un uso postmineria.</t>
  </si>
  <si>
    <t>26. Ejecutar las brigadas de toma de niveles.</t>
  </si>
  <si>
    <t xml:space="preserve">*Concepto Técnico No. 01286 del 06/02/2019 - Proceso 4277196 
*Concepto Técnico No. 01287del 06/02/2019 - Proceso 4275585.
</t>
  </si>
  <si>
    <t>El avance acumulado al Plan de Desarrollo "Bogotá Mejor Para Todos" 2016-2020, corresponde a un 56.04%.
Durante la vigencia 2019 no se realizó la atención de ninguna de las concesiones pendientes de las vigencias anteriores por lo que no se presenta avance en la citada meta.</t>
  </si>
  <si>
    <t>Se presenta retraso en la magnitud programada para la meta debido a que los procesos requeridos se encuentran en revisión documental.</t>
  </si>
  <si>
    <t>Depuración del archivo del proceso para dar tramite a las solicitudes pendientes de atención.</t>
  </si>
  <si>
    <t>Mejorar la oportunidad en la atención de las concesiones requeridas ante la Secretaria Distrital de Ambiente para dar un adecuado manejo a los recursos ambientales del distrito.</t>
  </si>
  <si>
    <t>Porcentaje de permisos otorgados con fines de regularización ambiental del Distrito</t>
  </si>
  <si>
    <t>Atender el 100% de las solicitudes concepto de diagnóstico ambiental relacionadas con el cambio de uso de suelo o con sospecha de contaminación de los predios del área urbana</t>
  </si>
  <si>
    <t>El avance acumulado al Plan de Desarrollo "Bogotá Mejor Para Todos" 2016-2020, corresponde a un 77.70%
Durante la vigencia 2019 el total de los permisos solicitados y pendientes de vigencias anteriores corresponde a 2239 y el total de los permisos atendidos es de 1.004.
Los permisos atendidos corresponden a:
Permiso de vertimientos.
Permiso o autorización para aprovechamiento forestal de árboles aislados.</t>
  </si>
  <si>
    <t xml:space="preserve">27. Emitir los productos técnicos asociados al diagnostico de predios con sospecha de contaminación o con solicitudes de cambio de uso de suelo. </t>
  </si>
  <si>
    <t>Mejorar la oportunidad en la atención de los permisos requeridos ante la Secretaria Distrital de Ambiente para dar un adecuado manejo a los recursos ambientales del distrito.</t>
  </si>
  <si>
    <t>Porcentaje de autorizaciones otorgadas con fines de regularización ambiental del Distrito</t>
  </si>
  <si>
    <t>El avance acumulado al Plan de Desarrollo "Bogotá Mejor Para Todos" 2016-2020, corresponde a un 53.08%
Durante la vigencia 2019 el total de las autorizaciones solicitadas y pendientes de vigencias anteriores corresponde a 6279 y el total de las autorizaciones atendidas es de 329.
Las autorizaciones atendidas corresponden a:
Certificación ambiental para la habilitación de los centros de diagnóstico automotor.
Inscripción en el registro de generadores de residuos o desechos peligrosos.
Evaluación Ambiental de Solicitudes de Registro de Vertimientos.
Registro del Libro de Operaciones Forestales.
Salvoconducto Único Nacional para la Movilización de Especímenes de la Diversidad Biológica - Flora y Arbolado Urbano.
Autorización para Exportar o Importar Especímenes de Fauna Silvestre (CITES y NO CITES).
Verificación para Expo o Impo Especímenes de Flora Silvestre Amparados con Permisos CITES y NO CITES.
Certificación para Importar o Exportar Productos de la Flora Silvestre no Obtenidos Mediante Aprovechamiento del Medio Natural.
Permiso o autorización para aprovechamiento forestal de árboles aislados.
Salvoconducto Único Nacional para la Movilización de Especímenes de la Diversidad Biológica - Fauna Silvestre.</t>
  </si>
  <si>
    <t>Mejorar la oportunidad en la atención de las autorizaciones requeridas ante la Secretaria Distrital de Ambiente para dar un adecuado manejo a los recursos ambientales del distrito.</t>
  </si>
  <si>
    <t>Realizar el 100% de las actuaciones de inspección, vigilancia, control (IVC), seguimiento y monitoreo</t>
  </si>
  <si>
    <t>Porcentaje de actuaciones de inspección, vigilancia, control (IVC), seguimiento y monitoreo en calidad del aire</t>
  </si>
  <si>
    <t xml:space="preserve">Durante el cuatrienio se han venido desarrollando las acciones de Inspección Vigilancia y Control establecidas en su totalidad por lo que el avance a la fecha corresponde a 68,75% de los cuales el 6,25% corresponde a la vigencia 2019.
Durante la vigencia 2016 se realizaron 678 visitas de Inspección Vigilancia y Control al Sector comercio en establecimientos de comercio abiertos al público.
Durante la vigencia 2017 se realizaron 5.888 visitas de Inspección Vigilancia y Control al Sector comercio en establecimientos de comercio abiertos al público.
Durante la vigencia 2018, se realizaron 9.353 visitas de Inspección Vigilancia y Control al Sector comercio en establecimientos de comercio abiertos al público.
Estas visitas fueron realizadas para el control de factores de deterioro ambiental.
De acuerdo con los reportes de los diferentes grupos de control ambiental, se ejecutaron las siguientes visitas durante la vigencia 2019:
Primer trimestre 1.146 visitas de inspección, vigilancia y control a establecimientos de comercio como se distribuye a continuación:
Subdirección de Calidad del Aire Auditiva y Visual (SCAAV) – RUIDO: 116
SCAAV – Publicidad Exterior Visual: 25
SCAAV – Fuentes Fijas: 124
SCAAV – Fuentes móviles concesionarios: 9
SCAAV – Fuentes móviles CDAS: 2
Subdirección del Recurso Hídrico y del Suelo (SRHS): 172
Subdirección de Silvicultura Flora y Fauna Silvestre (SSFFS) – Área Flora e Industria de la Madera (AFIM): 80
SSFFS - Fauna silvestre: 22
Subdirección de control ambiental al sector público (SCASP): Llantas 422
SCASP – RCD: 88
SCASP – Hospitalarios 86
</t>
  </si>
  <si>
    <t>Archivo DCA</t>
  </si>
  <si>
    <t>Plantar 86.000 los árboles y arbustos en el espacio Público urbano</t>
  </si>
  <si>
    <t>Número de árboles plantados</t>
  </si>
  <si>
    <t>#</t>
  </si>
  <si>
    <t>Evaluar el 100 % de las solicitudes de instrumentos ambientales asociados a la protección de la contaminación del recurso
hídrico superficial, subterráneo y suelo de usuarios asociados a hidrocarburos</t>
  </si>
  <si>
    <t xml:space="preserve">Como parte del seguimiento a los Proyectos de Inversión Local y a las Metas establecidas en los Planes Locales de Arborización Urbana –PLAU-, adoptados a través de la Resolución No. 02350 del 25 de Julio de 2018, la Secretaría Distrital de Ambiente en el I trimestre de 2019, requirió mediante comunicaciones oficiales a las 19 Alcaldías Locales para que informaran de forma clara y precisa el número de árboles plantados en lo corrido del Plan de Desarrollo “Bogotá Mejor Para Todos”, solicitando se adjunte documento (s) que contenga (n) el diseño de plantación de cada uno de los proyectos, cumpliendo con los lineamientos del Manual de Silvicultura Urbana, Zonas Verdes y Jardinería, así como la Hoja de Vida de cada uno de los árboles plantados. 
Entretanto, el 07 de febrero de 2019, se llevó a cabo mesa de trabajo con la Empresa de Acueducto y Alcantarillado de Bogotá con el objeto de hacer seguimiento a la Meta de Plantación Nueva de Arbolado establecida en los PLAUs.
Finalmente, el 14 de marzo de 2019, se llevó a cabo mesa de trabajo con el Jardín Botánico de Bogotá – JBB-, en dónde se revisó el reporte de la Meta Plan y se definió que para su cumplimiento, el Jardín Botánico deberá aumentar su magnitud en 12.391 árboles que corresponde al reporte por concepto de Convenios y Gestión Institucional, y la Secretaría deberá disminuir su magnitud en la misma proporción. </t>
  </si>
  <si>
    <t xml:space="preserve">28. Elaborar los actos administrativos que acojan los productos técnicos asociados al diagnostico de predios con sospecha de contaminación o con solicitudes de cambio de uso de suelo. </t>
  </si>
  <si>
    <t xml:space="preserve">Se realizará visita en cada una de las Alcaldías Locales que no den respuesta a la solicitud antes del 30 de abril de 2019. </t>
  </si>
  <si>
    <t xml:space="preserve">Durante el primer trimestre del año  2019 no se tenia contemplado emitir actos administrativos que atiendan los conceptos técnicos de diagnóstico emitidos. </t>
  </si>
  <si>
    <t>No se registra beneficio, debido a que en lo corrido de la vigencia 2019 no hay registro de plantación nueva de árboles y arbustos en el espacio Público Urbano.</t>
  </si>
  <si>
    <t>Actas de Reunión, Listado de Asistencia y Radicados FOREST.</t>
  </si>
  <si>
    <t xml:space="preserve">El retraso frente a las decisiones de fondo de los instrumentos ambientales, se ha generado especialmente por los tramites incompletos; los usuarios han radicado diversas solicitudes de las cuales no se han logrado evaluar con decisiones de fondo, lo que ha generado procesos de requerimientos y mesas de trabajos adicionales para complementar o ajustar las solicitudes iniciales, retrasando el avance en las diferentes etapas procesales. 
</t>
  </si>
  <si>
    <t xml:space="preserve">Se ajustaran los planes de trabajo de los profesionales Jurídicos y Técnicos para verificar los instrumentos que se encuentran en la última etapa procesal, con el fin de culminar todos los trámites y emitir los actos administrativos definitivos. </t>
  </si>
  <si>
    <t xml:space="preserve">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falta de legalidad de los usuarios asociados a hidrocarburos generando un ambiente sano cumpliendo a calidad los parámetros y lineamientos establecidos dentro del Distrito Capital. </t>
  </si>
  <si>
    <t>Ejecutar el 100% del programa de control ambiental a los predios diagnosticados con posible afectación al recurso suelo y agua subterránea</t>
  </si>
  <si>
    <t>29. Formular y actualizar  el programa de control ambiental a predios diagnosticados con posible afectación a los recursos suelo y agua subterráneo.</t>
  </si>
  <si>
    <t>Base de datos con la información correspondiente al seguimiento realizado durante el I trimestre del año.</t>
  </si>
  <si>
    <t>CONTROL DE CAMBIOS</t>
  </si>
  <si>
    <t>Versión</t>
  </si>
  <si>
    <t>Mediante el Informe Técnico 2019IE31367  se formula el "PROGRAMA DE CONTROL AMBIENTAL A LOS PREDIOS DIAGNOSTICADOS CON POSIBLE AFECTACIÓN AL RECURSO SUELO Y AGUA SUBTERRÁNEAINFORME DE PROGRAMACIÓN PARA EL AÑO 2019"</t>
  </si>
  <si>
    <t xml:space="preserve">Descripción de la Modificación </t>
  </si>
  <si>
    <t xml:space="preserve">30. Emitir los productos técnicos y juridicos asociados a las  actividades de investigación, evaluación de planes de trabajo, remediación de los predios que se encuentran inmersos en el programa de control ambiental. </t>
  </si>
  <si>
    <t>No. Acto Administrativo y fecha</t>
  </si>
  <si>
    <t xml:space="preserve">Durante el primer trimestre de 2019 se generaron 21 actuaciones asociadas a 16 predios de los 45 que conforman el programa de control, para el caso se generaron 4 informes técnicos, 9 requerimientos, 5 conceptos técnicos y 4 oficios. 
2019EE05542, 2019IE25076, 2019IE04988, 2019EE05628, 2019IE19719,  2019EE21955, 2019EE22787, 2019IE25080, 2019EE59605, 2019IE25084, 2019EE25705, 2019EE19182, 2019IE25081, 2019IE59185, 2019IE25082, 2019EE59617, 2019EE59573, 2019EE05538, 2019EE05539 , 2019IE25073, 2019IE61207. 
Durante el mes de Enero se generarn actuaciones de control a 11 predios y durante el mes de marzo se atendieron 5 predios. </t>
  </si>
  <si>
    <t>Se modifica el código, se incluye encabezado y control de cambios</t>
  </si>
  <si>
    <t>Radicado 2019IE63564 de marzo 19 de 2019</t>
  </si>
  <si>
    <t>RECURSO ARBOLADO URBANO, FLORA Y FAUNA SILVESTRE</t>
  </si>
  <si>
    <t>Ejecutar 80,000 actuaciones técnicas o jurídicas en evaluación, control, seguimiento, prevención e investigación sobre el
manejo del arbolado urbano en el Distrito Capital</t>
  </si>
  <si>
    <t>31. Realizar visitas de  evaluación, control y seguimiento sobre el recurso arbóreo.</t>
  </si>
  <si>
    <t xml:space="preserve">La revisión de los antecedentes, la complejidad y el volumen de los expedientes, y dado que la meta está ligada a la identificación de la contaminación, ha generado el detalle de la revisión a fondo de los procesos lo que no ha permitido evolucionar en la materialización de las evidencias encontradas en las visitas. 
Por otra parte, se presenta retraso en la magnitud programada, toda vez que  algunos contratistas hicieron entrega de los productos a corte 30 de marzo de 2019, los cuales no se incluyeron en el seguimiento.  </t>
  </si>
  <si>
    <t>Se dará prioridad a los controles por almacenamiento y distribucion de combsutible,  manejo de RESPEL y aceite usado,de esta manera se atenderan los antecedentes relacionados con los diagnosticos por  posible afectacion al recurso hidrioc y el suelo.</t>
  </si>
  <si>
    <t>Protección del recurso hídrico superficial, recurso hídrico subterráneo y suelo, para contrarrestar la degradación, deterioro de la oferta ambiental y del patrimonio natural con incidencia en la calidad de vida de los ciudadanos de Bogotá D.C., por medio del control y seguimiento a los usuarios.</t>
  </si>
  <si>
    <t>32. Emitir conceptos e informes técnicos relacionados con la evaluación técnica de árboles en el Distrito.</t>
  </si>
  <si>
    <t>33. Verificar el cumplimiento de las actividades silviculturales autorizadas y de su compensación pecuniaria o en árboles plantados.</t>
  </si>
  <si>
    <t xml:space="preserve">34. Emitir conceptos e informes técnicos contravencionales que den cuenta de la ejecución de actividades silviculturales sin autorización. </t>
  </si>
  <si>
    <t>Los retrasos presentados en los instrumentos para la vigencia 2019 asociados al aprovechamiento del recurso Hídrico Subterráneo en el D. C., corresponden a un proceso administrativo que cumple varias etapas procesales, las cuales tienen unos tiempos mayores a 30 días, para surtir su finalidad, consistentes en: recibo de la solicitud, información escrito de los requerimientos del trámite, evaluación de documentación técnica, respuesta parcial informativa de visita técnica, desarrollo de inspección técnica, desarrollo de concepto técnico, evaluación jurídica del trámite, auto de inicio con solicitud de requerimientos, evaluación de los requerimientos, desarrollo de segunda visita técnica, otorgamiento o negación bajo proceso jurídico de la solicitud.</t>
  </si>
  <si>
    <t xml:space="preserve">Garantizar como Autoridad Ambiental, la calidad del recurso hídrico subterráneo, identificando las necesidades de la población distrital como actividades de exploración y tramite de concesiones, en los diferentes usos del agua subterránea. Evitando la generación de las captaciones ilícitas generando cumplimiento y servicio en la gestión realizada en la generación de procesos de aprovechamiento. </t>
  </si>
  <si>
    <t>Formato de Entrega SRHS 979 primer trimestre 2019</t>
  </si>
  <si>
    <t>35. Emitir oficios de respuesta a comunicaciones y PQRS relacionadas con la silvicultura urbana.</t>
  </si>
  <si>
    <t>36. Proyectar y/o expedir los actos administrativos relacionados con las autorizaciones silviculturales y los procesos sancionatorios.</t>
  </si>
  <si>
    <t>Generar 8 instrumentos técnicos, científicos y de prevención para el mantenimiento y prevención en la gestión el arbolado
urbano, que propendan por su protección y prestación de los servicios ambientales inherentes</t>
  </si>
  <si>
    <t>Creciente</t>
  </si>
  <si>
    <t>37. Identificar y estudiar las coberturas vegetales que contribuyan a la adaptación al cambio climático, a través de sus efectos en la atenuación del efecto Isla de Calor</t>
  </si>
  <si>
    <t>De acuerdo a los tiempos establecidos por la entidad para finalizar los trámites correspondientes a control y seguimiento, durante el primer trimestre se realizaron las visitas y el desarrollo de los conceptos se encuentra en tramite</t>
  </si>
  <si>
    <t xml:space="preserve">Se agilizará el proceso de revisión, corrección por parte de los técnicos del área, con el fin de optimizar los tiempos de respuesta. </t>
  </si>
  <si>
    <t>Generar los datos de control en el desarrollo de las visitas técnicas a través de las lecturas acumuladas de los medidores, revisando el estado ambiental de la captación, verificación del cumplimiento de la resolución de concesión, generando información que permite su evaluación, análisis, necesarios para la protección del agua subterránea. Así como la trazabilidad en el tiempo, a través de la información generada en los procesos de control y seguimiento, permitiendo evaluar el comportamiento del acuífero respecto a los usos de la población.</t>
  </si>
  <si>
    <t xml:space="preserve">38. Evaluar el comportamiento e integración del arbolado urbano con otras coberturas </t>
  </si>
  <si>
    <t>39. Evaluar la incidencia de las coberturas verdes de Bogotá en las alteraciones climáticas de la ciudad.</t>
  </si>
  <si>
    <t>40. Implementar 1 campaña de prevención para vincular a la comunidad en la protección y conservación de la cobertura arbórea de la ciudad.</t>
  </si>
  <si>
    <t>442 y 448</t>
  </si>
  <si>
    <t>Realizar 45000 actuaciones técnicas o jurídicas de evaluación, control, seguimiento, prevención e investigación sobre los recursos flora y fauna silvestre en el Distrito Capital.</t>
  </si>
  <si>
    <t>41. Realizar visitas técnicas de evaluación sobre el recurso fauna silvestre.</t>
  </si>
  <si>
    <t xml:space="preserve">Durante el mes de abril se emitirán los 2 actos administrativos que resuelven de manera definitiva las solicitudes de diagnóstico. </t>
  </si>
  <si>
    <t xml:space="preserve">Los cambios de uso de suelo que competen a la Autoridad Ambiental, deberán desarrollarse consecuente con unos lineamientos técnicos que tiendan a evitar la constitución de pasivos ambientales y puedan llegar a afectar la salud pública y/o el medio ambiente. </t>
  </si>
  <si>
    <t>Por concepto de solicitud de modificación/ renovación del permiso de aprovechamiento de fauna silvestre, en el primer trimestre de la vigencia 2019,  se realizarón 2 visitas técnicas (Enero:1; Marzo:1).</t>
  </si>
  <si>
    <t>42. Emitir los conceptos técnicos por solicitud de permisos nuevos, modificaciones y renovaciones relacionadas con fauna y flora silvestre</t>
  </si>
  <si>
    <t>La Secretaría Distrital de Ambiente a través de la Subdirección de Silvicultura, Flora y Fauna Silvestre, en el primer trimestre de la vigencia 2019, emitió 2 conceptos  técnicos por solicitud de modificación / renovacion del permiso de aprovechamiento de fauna silvestre (Enero 1; Marzo:1).</t>
  </si>
  <si>
    <t>43. Realizar actuaciones de seguimiento y control sobre el recurso fauna silvestre.</t>
  </si>
  <si>
    <t>Ejecutar 100 % el programa de control ambiental a los predios diagnosticados con posible afectación al recurso suelo y
agua subterránea.</t>
  </si>
  <si>
    <t>44. Realizar actuaciones de seguimiento y control al sector de industrias forestales ubicadas en el Distrito Capital</t>
  </si>
  <si>
    <t>La generación de una herramienta que garantice que la planeación de la ciudad en temas de renovación, restauración, desarrollo urbanistico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</si>
  <si>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45. Ejecutar acciones de prevención en el marco de las campañas de protección a especies silvestres, el pacto nacional y la alianza intersectorial por la madera legal en Bogotá.</t>
  </si>
  <si>
    <t xml:space="preserve">46. Realizar investigaciones sobre los recursos flora y fauna silvestre, orientadas a la protección y conservación de estas especies. </t>
  </si>
  <si>
    <t>RECURSO AIRE, RUIDO Y PUBLICIDAD EXTERIOR VISUAL – PEV</t>
  </si>
  <si>
    <t>Intervenir 100% de las fuentes fijas generadoras de material particulado priorizadas.</t>
  </si>
  <si>
    <t>47. Identificar e intervenir las fuentes generadoras de material particulado ubicadas en el Distrito Capital, priorizando en las que operan con combustibles sólidos y líquidos y las fuentes que requieren tramitar permiso de emisión según lo establecido en la resolución 619 de 2007. (100 industrias a intervenir en 2019)</t>
  </si>
  <si>
    <t>2019: Se  han intervenido empresas que según las bases de datos cuentan con equipos que utilizan combustibles líquidos, solidos o requieren tramitar permiso de emisiones, asi:
* Enero:  Siete (7) Intervensiones asi; Antonio Nariño (2), Bosa (1), Kennedy (1), Puente Aranda (2), Usme (1).  En cuanto a permisos de emisiones  para enero/2019;   no se recibieron solicitudes de permiso de emisiones, cabe resaltar que este trámite solo es requerido por ciertas empresas o actividades consideradas de alto impacto ambiental, de acuerdo a las condiciones establecidas en la Resolución 619 de 1997.
* Febrero: Veintiseis (26) intervenciones así: Bosa (5), Kennedy (4), Puente Aranda (6), Rafael Uribe Uribe (3), San Cristobal (3), Tunjuelito (4),  Usme (1).  En cuanto a permisos de emisiones  en el mes de febrero, no se recibieron solicitudes de permiso de emisiones, cabe resaltar que este trámite solo es requerido por ciertas empresas o actividades consideradas de alto impacto ambiental, de acuerdo a las condiciones establecidas en la Resolución 619 de 1997.  El incremento en resultados este mes se debió a operativos en flagrancia que se realizarón en atención a la Alerta Amarilla y Naranja decretara para la ciudad para los dias 15 al 20 de febrero.
* Marzo: Cinco (5) intervenciones así: Tunjuelito (2), Kennedy (1), Puente Aranda (1), Ciudad Bolivar (1)
En cuanto a permisos de emisiones  en el mes de febrero del año 2019,   no se recibieron solicitudes de permiso de emisiones, cabe resaltar que este trámite solo es requerido por ciertas empresas o actividades consideradas de alto impacto ambiental, de acuerdo a las condiciones establecidas en la Resolución 619 de 1997.</t>
  </si>
  <si>
    <t>48. Realizar el control a establecimientos  que cuenten con fuentes fijas de emisión atmosférica, generado a partir de las quejas,  derechos de petición, entes de control y demás solicitudes allegadas a la Entidad. (Total allegadas por mes)</t>
  </si>
  <si>
    <t>&gt; Enero 2019: Se realizó el control a establecimientos que cuentan con fuentes fijas de emisión atmosférica, emitiendo las correspondientes respuestas y actuaciones técnicas donde se realiza un análisis ambiental y normativo y las actividades que deben realizar los establecimientos para dar cumplimento con la normatividad ambiental, asi;  Entes de Control (4), Derechos de Petición (60), radicados (64) y quejas (12) total: 140 solicitudes atendidas.
&gt; Febrero 2019: Febrero: Sse realizó el control a establecimientos que cuentan con fuentes fijas de emisión atmosférica, emitiendo las correspondientes respuestas y actuaciones técnicas donde se realiza un análisis ambiental y normativo y las actividades que deben realizar los establecimientos para dar cumplimento con la normatividad ambiental, atendiendo las solicitudes de la siguiente manera:  Entes de Control: 8, Derechos de Petición:57, radicados: 29 y quejas: 23, total: 117 solicitudes atendidas.
&gt;Marzo: Para este periodo se realizó el control a establecimientos que cuentan con fuentes fijas de emisión atmosférica, emitiendo las correspondientes respuestas y actuaciones técnicas donde se realiza un análisis ambiental y normativo y las actividades que deben realizar los establecimientos para dar cumplimento con la normatividad ambiental, atendiendo las solicitudes de la siguiente manera:  Entes de Control: 8, Derechos de Petición:62, radicados: 117 y quejas: 77, total: 264 solicitudes atendidas.</t>
  </si>
  <si>
    <t>49. Generar los actos administrativos producto del seguimiento y control realizado a las fuentes fijas de emisiones atmosféricas ubicadas en el Distrito Capital. (Total allegadas por mes)</t>
  </si>
  <si>
    <t xml:space="preserve"> Revisar 136,000 vehículos Priorizando aquellos que utilicen combustible Diésel que circulen por la ciudad</t>
  </si>
  <si>
    <t>50. Desarrollar auditorias técnicas a los equipos  y procedimientos de acuerdo a los requisitos establecidos en las Normas Técnicas (Colombianas NTC's 4231, 4983, 5365) en los CDA´s. (equipos a auditen 300 de CDAS y los equipos de medición utilizados dentro del convenio SDM)</t>
  </si>
  <si>
    <t>51. Realizar la evaluación y  control  a vehículos reportados mediante el Programa de Requerimientos (Linea base 2018 se realizaron 2000)</t>
  </si>
  <si>
    <t>52. Realizar evaluacion, control y seguimiento de vehículos en el Programa de Autorregulación  Ambiental (linea base trabajada 2018 total empresas autorreguladas 64)</t>
  </si>
  <si>
    <t>53. Realizar la evaluación, control y seguimiento de vehiculos mediante operativos de control en vía (48.000 vehiculos a revisar en el 2019)</t>
  </si>
  <si>
    <t>Disminuir 2,1 decibeles en 8 zonas críticas</t>
  </si>
  <si>
    <t xml:space="preserve">54. Desarrollar actividades técnicas de evaluación, seguimiento y control para la atención de 4 zonas críticas:
Zona 1: Localidad Antonio Nariño-Barrio Restrepo.
Zona 2: Localidad Teusaquillo-Barrio Galerías
Zona 3: Localidad de Chapinero-Barrio Chico El Lago
Zona 4: Localidad de Fontibón-Barrio Modelia
Encaminadas al monitoreo periódico de las zonas, con el fin de determinar la evolución en la disminución de la problemática de ruido. 
Adicionalmente, determinar 2 zonas críticas a trabajar en el primer semestre del año 2020, a partir de los resultados de los Mapas Estratégicos de Ruido.
</t>
  </si>
  <si>
    <t xml:space="preserve">Nota aclaratoria: No se registra retraso, teniendo en cuenta que el avance en la magnitud se cuantifica por producto terminado, que acorde con la programación realizada en el componente de actividades, la entrega de un (1) instrumento se realizará en septiembre y de tres (3) instrumentos en diciembre.
El avance presupuestal corresponde al equipo de profesionales contratados para generar los instrumentos en un plazo promedio de 9 meses. </t>
  </si>
  <si>
    <t xml:space="preserve">Documento con la base metodológica y técnica. </t>
  </si>
  <si>
    <t>55. Resolver a través de respuestas con visitas y/u oficios, las solicitudes de la ciudadanía relacionadas con afectación por ruido en el Distrito.</t>
  </si>
  <si>
    <t>56. Llevar a cabo las actuaciones jurídicas para aquellos establecimientos establecimientos, comerciales, industriales o de servicios que superen los parámetros máximos de emisión establecidos en la Resolución 0627 de 2006 emitida por el entonces Ministerio de Ambiente, Vivienda y Desarrollo Territorial (MAVDT) o la normativa que la modifique o sustituya.</t>
  </si>
  <si>
    <t>Intervenir 18 rutas críticas tradicionalmente cubierta por PEV ilegal</t>
  </si>
  <si>
    <t>57. Realizar jornadas de sensibilización y control, a los establecimientos de comerio y ciudadanía en general, frente al tema de Publicidad Exterior Visual en las 14 rutas priorizadas para la vigencia. (meta 144 operativos de control y sensibilización)</t>
  </si>
  <si>
    <t>58. Realizar  seguimiento y control de los elementos de PEV mediante visitas realizadas por el área técnica, en atención a PQR's, Entes de Control, así como actuaciones de oficio por parte del área técnica que se requieran por parte de la comunidad, entes de control y comunidad en general.</t>
  </si>
  <si>
    <t xml:space="preserve">59. Llevar a cabo las actuaciones jurídicas para aquellos establecimientos, comerciales, industriales o de servicios que incumplan con la norma de Publicidad Exterior Visual en Bogotá. Estas actuaciones son producto de la intervención técnica realizada. </t>
  </si>
  <si>
    <t>SANCIONATORIO</t>
  </si>
  <si>
    <t>Disminuir a 90 días el tiempo de atención a los procesos de notificación de los trámites administrativos.</t>
  </si>
  <si>
    <t>60 Registrar el trámite que  surte cada expediente en la base de datos  de notificaciones de la DCA.</t>
  </si>
  <si>
    <t>A medida que se realizan los operativos y el seguimiento correspondiente, se ha logrado la reconversion tecnologica en algunas fuentes, lo que ayuda con la calidad del aire.</t>
  </si>
  <si>
    <t>Aplicativo Forest (servidor de la Entidad)</t>
  </si>
  <si>
    <t xml:space="preserve">Durante el primer trimestre de 2019 se registraron los trámites de 148 expedientes del proceso sancionatorio en la base de datos del grupo de notificaciones. </t>
  </si>
  <si>
    <t>61. Proyectar las notificaciones de los tramites administrativos y su envio y fijación oportuna.</t>
  </si>
  <si>
    <t>62. Coordinar y desarrollar el prestamo y recepción de los expedientes en custodia.</t>
  </si>
  <si>
    <t xml:space="preserve">Durante el primer trimestre de 2019 se realizo préstamo y recepción de un total de 8.346 expedientes a fin de atender las solicitudes correspondientes </t>
  </si>
  <si>
    <t>63. Actualizar y organizar los expedientes en custodia.</t>
  </si>
  <si>
    <t>Revisar 136,000 vehículos Priorizando aquellos que utilicen combustible Diesel que circulen por la ciudad</t>
  </si>
  <si>
    <t>Durante el primer trimestre de 2019 se actualizaron y organizaron los 8.346 expedientes en custodia, que fueron objeto de intervención por parte de los profesionales jurídicos de la Dirección de Control Ambiental.</t>
  </si>
  <si>
    <t>64. Actualizar los expedientes en el sistema de información de la SECRETARÍA (FOREST, o el que para ello defina la entidad)</t>
  </si>
  <si>
    <t xml:space="preserve">Durante el primer trimestre de 2019 se actualizo en el sistema forest la información de los 8.346 expedientes objeto de intervención por parte del equipo jurídico de la Dirección de Control Ambiental. </t>
  </si>
  <si>
    <t>Durante la vigencia 2019 el avance de esta corresponde a 6.488 revisiones de las cuales 2.488 se realizaron con recursos de la vigencia y 4.000  con recursos de la reserva.  El detalle de estas es el siguiente:
Enero 2019:  Se realizaron 131 operativos de control ambiental en las vías de la ciudad, con el fin de verificar el cumplimiento normativo de los límites permisibles de emisiones atmosféricas provenientes de las fuentes móviles. Producto de los operativos se reportan 3.249 revisiones de las cuales 1908 fueron aprobados, 1341 rechazados, 284 comparendos y 44 inmovilizados. Discriminadas de la siguiente manera por localidades: Usaquén 0, Chapinero 0, Santafé 0, San Cristóbal 39, Usme 218, Tunjuelito 122, Bosa 238, Kennedy 315, Fontibón 1256, Engativá 267, Suba 241, Barrios Unidos 57, Teusaquillo 0, Los Mártires 0, Antonio Nariño 59, Puente Aranda 287, Rafael Uribe 40, Ciudad Bolívar 110 revisiones.
Febrero 2019: En lo que respecta al mes de enero del año en curso se han realizado 106 operativos de control ambiental en las vías de la ciudad y en programas de la SDA, con el fin de verificar el cumplimiento normativo de los límites permisibles de emisiones atmosféricas provenientes de las fuentes móviles. Producto de los operativos se reportan 1.860 revisiones de las cuales 887 fueron aprobados, 973 rechazados, 470 comparendos y 178 inmovilizados. Discriminadas de la siguiente manera por localidades: Usaquén 27, Chapinero 0, Santafé 0, San Cristóbal 182, Usme 27, Tunjuelito 61, Bosa 200, Kennedy 185, Fontibón 575, Engativá 92, Suba 35, Barrios Unidos 0, Teusaquillo 22, Los Mártires 9, Antonio Nariño 62, Puente Aranda 256, La candelaria 0, Rafael Uribe Uribe 0, Ciudad Bolívar 127 revisiones.
Marzo 2019: Se ejecutaron 123 operativos de control en la ciudad, verificando el cumplimiento de la normatividad, referente a las emisiones atmosféricas de fuentes móviles. Como resultado de los operativos se reportaron 1379 revisiones, de las cuales 577 aprobados, 802 rechazados, 539 comparendos y 143 vehículos inmovilizados. Discriminadas de la siguiente manera por localidades: Usaquén 0, Chapinero 0, Santafé 0, San Cristóbal 0, Usme 33, Tunjuelito 51, Bosa 251, Kennedy 232, Fontibón 437, Engativá 31, Suba 80, Barrios Unidos 0, Teusaquillo 0, Los Mártires 0, Antonio Nariño 22, Puente Aranda 129, La candelaria 0, Rafael Uribe Uribe 18, Ciudad Bolívar 95 revisiones.</t>
  </si>
  <si>
    <t>Impulsar 12.000 expedientes sancionatorios mediante actos administrativos</t>
  </si>
  <si>
    <t xml:space="preserve">65. Iniciar a los procesos sancionatorios ambientales que reunan los elementos necesrios paradar inicio al sancionatorio. </t>
  </si>
  <si>
    <t>Replantear las metas establecidas para los otros tres trimestres del año 2019.</t>
  </si>
  <si>
    <t>Durante el primer trimestre de 2019 se iniciaron 177 procesos sancionatorios y se realizaron 7 indagaciones preliminares para dar inicio a los procesos.</t>
  </si>
  <si>
    <t xml:space="preserve">Los controles realizados a las fuentes moviles en vía mejoran el comportamiento ambiental del parque automotor de la ciudad ya que al imponer sanciones a los vehículos mas contaminantes, los propietarios toman medidas de autorregulación y/o mejoran el mantenimiento de dichos vehículos, lo que permite obtener resultados importantes en término de reducción de PM y por ende se contribuye a mejorar la calidad del aire de la ciudad de Bogotá. </t>
  </si>
  <si>
    <t xml:space="preserve">66. Formular cargos a los procesos sancionatorios ambientales que se encuentren en la etapa procesal respectiva y se reunan los elementos necesrios paracontiuar con el proceso sancionatorio. </t>
  </si>
  <si>
    <t>Bases de datos de computadores del grupo de fuentes móviles (\\192.168.175.124 (FUENTES MÓVILES )</t>
  </si>
  <si>
    <t>Durante el primer trimestre de 2019 se realizó la formulación de cargos de 141 procesos, se desarrollaron 86 acciones de trámite, se impusieron y legalizaron 92 medidas preventivas, se practicaron pruebas a 105 procesos.</t>
  </si>
  <si>
    <t xml:space="preserve">67. Finalizar período probatorio a los procesos sancionatorios ambientales que se encuentren en la etapa procesal respectiva y se reunan los elementos necesrios paracontiuar con el proceso sancionatorio. </t>
  </si>
  <si>
    <t>Durante el primer trimestre de 2019 se declaro la caducidad de 28 procesos sancionatorios, también se declaro la cesación de 4 procesos y se resolvieron 38 procesos.</t>
  </si>
  <si>
    <t>Decidir de fondo 1600 procesos sancionatorios</t>
  </si>
  <si>
    <t xml:space="preserve">68. Revisar la documentación correspondiente a pruebas se encuentre en el expediente y el cumplimiento de las  etapas procesales que establece la norma para el proceso sancionatorio ambiental </t>
  </si>
  <si>
    <t>Durante el primer trimestre de 2019 se revisaron 105 expedientes con el fin de revisar las pruebas compiladas en el marco del proceso sancionatorio.</t>
  </si>
  <si>
    <t>69. Generar en caso de que la sanción a imponer sea pecunaria (multa) el informe técnico de criterios en el cual se aplique la Resolución No. 2086 del 2010</t>
  </si>
  <si>
    <t xml:space="preserve">Durante el primer trimestre de 2019 se generaron un total de 31 informes de criterios aplicando la Resolución 2086. </t>
  </si>
  <si>
    <t>70. Expedir los actos administrativos que resuelvan de fondo los procesos sancionatorios sobre la responsabilidad ambiental en el uso de los recursos ambientales en el Distrito.</t>
  </si>
  <si>
    <t xml:space="preserve">Durante el primer trimestre de 2019 se emitieron y firmaron 86 actos que deciden de fondo procesos sancionatorios. </t>
  </si>
  <si>
    <t>creciente</t>
  </si>
  <si>
    <t>TOTAL PONDERACIÓN</t>
  </si>
  <si>
    <t>Durante la vigencia 2019 se han realizado los operativos en cuatro zonas priorizadas y el avance de estas se detalla a continuación:
Zona 1: Localidad de Antonio Nariño, UPZ Restrepo, Barrio Restrepo.
-Enero: 2 operativos, 4 establecimientos visitados.
-Febrero: 2 operativos, 4 establecimientos visitados.
-Marzo: 2 operativos, 1 establecimiento visitado y seguimiento a 3 medidas preventivas materializadas.
Zona 2: Localidad de Teusaquillo, UPZ Galerías, Barrio Galerías.
-Enero: 1 operativo, 2 establecimientos visitados.
-Febrero: 1 operativo, 2 establecimientos visitados.
-Marzo: 1 operativo, 2 establecimientos visitados
Zona 3: Localidad de Chapinero, UPZ Chicó Lago, Barrio la Cabrera.
-Enero: 1 operativo, 2 establecimientos visitados.
-Febrero: 1 operativo, 1 establecimiento visitado.
 -Marzo: 1 operativo programado
Zona 4: Localidad de Fontibón, UPZ Modelia, Barrio Modelia.
-Enero: 1 operativo, 1 establecimiento visitados.
-Febrero: 2 operativos, 5 establecimientos visitados.
-Marzo: 1 operativo, 1 seguimiento a medida preventiva materializada
Es de precisar que en marzo de 2019 se dio insumo para que la Policía Metropolitana realice sellamiento a 2 establecimientos de comercio por Ley 1801 en las zonas críticas.</t>
  </si>
  <si>
    <t>N.A.</t>
  </si>
  <si>
    <t>Dado que una de las mayores problemáticas ambientales en el Distrito Capital es la contaminación auditiva, generada por fuentes fijas de emisión sonora,  durante la vigencia 2019 se estima reducir los niveles de emisión de ruido en las 4 zonas críticas definidas  esto se logra  mediante la evaluación, seguimiento y control de las actividades económicas que generan la problemática ambiental para así poder contribuir en la mejora de la calidad de vida de la población inmersa en estas zonas.</t>
  </si>
  <si>
    <t xml:space="preserve">Bases de datos del grupo de ruido (\\192.168.175.124 </t>
  </si>
  <si>
    <t xml:space="preserve">Durante la vigencia 2019 se han intervenido diez (10) de las catorce (14) rutas críticas y en estas se han realizado dieciocho (18) operativos de control así:
- Ruta Crítica 1: Un (01) operativo en el mes de marzo
- Ruta Crítica 4: Un (01) operativo en el mes de marzo
- Ruta Crítica 5:  Un (01) operativo en el mes de marzo 
- Ruta Crítica 8:  Un (01) operativo en el mes de marzo 
- Ruta Crítica 9:  Un (01) operativo en el mes de marzo   
- Ruta Crítica 10: Cuatro (04) operativos en los meses de enero (02), febrero (01) y marzo (01)
- Ruta Crítica 11: Cuatro (04) operativos en los meses de enero (02), febrero (01) y marzo (01)  
- Ruta Crítica 12: Dos (02) operativos en los meses de enero (01) y febrero (01)  
- Ruta Crítica 13: Dos (02) operativos en los meses de enero (01) y febrero (01)    
- Ruta Crítica 14:  Un (01) operativo en el mes de febrero  </t>
  </si>
  <si>
    <t>De las catorce (14) rutas planeadas para el periodo, en el primer trimestre del año 2019 se intervinieron solamente diez (10) de ellas, en tanto para este periodo se recibió un número atípico de quejas y reclamaciones sobre la localidad de la candelaria (500 aproximadamente) motivo por el cual para dar cumplimiento a los tiempos de estas peticiones, tuvo que disminuirse el número de operativos sobre rutas críticas planeado.</t>
  </si>
  <si>
    <t>Para los siguientes trimestres del año, se planea intervenir las catorce (14) rutas críticas al menos dos veces por trimestre tanto con operativos de control como de sensibilización.</t>
  </si>
  <si>
    <t>* Disminución de la afectación paisajistica originada por la sobre exposición de elementos publicitarios en Bogotá especialmente sobre las catorce rutas críticas tradicionalmente cubiertas por PEV a través de la pedagogía y las actuaciones administrativas y jurídicas sobre los presuntos infractores.
* Legalización de la publicidad exterior visual en la ciudad especialmente sobre las catorce rutas críticas tradicionalmente cubiertas por PEV</t>
  </si>
  <si>
    <t>Información generada por el equipo de trabajo de Publicidad Exterior Visual - PEV.</t>
  </si>
  <si>
    <t>Decreciente</t>
  </si>
  <si>
    <t>El tiempo estimado de notificación es de 203 días, producto de que durante el primer trimestre de 2019 se han realizado 148 notificaciones de actos administrativos de carácter sancionatorio, de dichos procesos 136 fueron suscritos en 2018 y 12 en 2019.
Aviso: 26 notificaciones.
Comunicación enviada: 3 notificaciones.
Edicto: 26 notificaciones.
Personalmente: 85 notificaciones.
Publicación aviso: 8 notificaciones.
Para las notificaciones de lo recibido en el primer trimestre de 2019 el promedio de notificación es de 35 días.</t>
  </si>
  <si>
    <t>Reestructuración del proceso de acuerdo con los lineamientos de gestión de calidad.</t>
  </si>
  <si>
    <t>Informar oportunamente a la comunidad, empresas y entidades sobre el estado de los procesos en los que se encuentran vinculados con la SDA por el uso de los recursos ambientales.</t>
  </si>
  <si>
    <t>Base de datos de notificaciones en drive de la Dirección de Control Ambiental.</t>
  </si>
  <si>
    <t>443 y 458</t>
  </si>
  <si>
    <t>En el primer trimestre de 2019 se desarrollaron 608 acciones de impulso sancionatorio:
SIGLAS: SCCAV- Subdirección de Calidad del Aire Auditiva y Visual.
SSFFS - Subdirección de Silvicultura Flora y fauna Silvestre.
SCASP – Subdirección de Control Ambiental al Sector Público.
SRHS – Subdirección del Recurso Hídrico y del Suelo.
Durante el mes de enero de 2019 se suscribieron 9 actos administrativos de impulso sancionatorio, los cuales se detallan a continuación. 
Formulación de cargos: SCAAV 1.
Impone, legaliza y/o levanta medida preventiva: SCAAV 2.
Trámite: SCAAV 3, SSFFS 2, SCASP 1.
Durante el mes de febrero de 2019 se suscribieron 52 actos administrativos de impulso sancionatorio, los cuales se detallan a continuación. 
Inicio de sancionatorio: SCAAV 1, SRHS 1. 
Práctica de pruebas: SCAAV 2, SRHS 4.
Formulación de cargos: SCAAV 8.
Impone, legaliza y/o levanta medida preventiva: SCAAV 29, SRHS 1.
Tramite: SCAAV 1, SRHS 4, SCASP 1.
Durante el mes de marzo de 2019 se suscribieron 547 actos administrativos de impulso sancionatorio, los cuales se detallan a continuación. 
Indagación preliminar: SCAAV 3, SSFFS 3, SRHS 1
Inicio de sancionatorio: SCAAV 125, SSFFS 37, SRHS 6, SCASP 7. 
Práctica de pruebas: SCAAV 49, SSFFS 27, SRHS 15, SCASP 8.
Formulación de cargos: SCAAV 114, SSFFS 7, SRHS 11.
Impone, legaliza y/o levanta medida preventiva: SCAAV 58, SRHS 2.
Trámite: SCAAV 53, SSFFS 14, SRHS 7.</t>
  </si>
  <si>
    <t>Velar por la adecuada utilización de los recursos ambientales del distrito de acuerdo con la normatividad ambiental establecida, iniciando 177 procesos sancionatorios .</t>
  </si>
  <si>
    <t>Base de datos de impulso en drive de la Dirección de Control Ambiental.</t>
  </si>
  <si>
    <t xml:space="preserve">En el primer trimestre de 2019 se firmaron 86 actos administrativos que corresponden a decisiones de fondo.
SIGLAS: SCCAV- Subdirección de Calidad del Aire Auditiva y Visual.
SSFFS - Subdirección de Silvicultura Flora y fauna Silvestre.
SCASP – Subdirección de Control Ambiental al Sector Público.
SRHS – Subdirección del Recurso Hídrico y del Suelo.
Durante el mes de enero de 2019 se suscribió 1 decisión de fondo y el detalle de esta es el siguiente.
Decide proceso sancionatorio: SCASP 1.
Durante el mes de febrero de 2019 se suscribieron 2 decisiones de fondo y el detalle de estas es el siguiente:
Declara caducidad: SRHS 1.
Cesación de procedimiento sancionatorio: SRHS 1.
Durante el mes de marzo de 2019 se suscribieron 83 decisiones de fondo y el detalle de estas es el siguiente:
Cesación de proceso sancionatorio: SCAAV 3.
Decide proceso sancionatorio: SCAAV 15, SSFFS 16, SRHS 3, SCASP 3.
Resuelve recurso de reposición: SCAAV 12, SRHS 1, SCASP 1.
Declara caducidad: SCAAV 1, SSFFS 21, SRHS 4, SCASP 1.
Revoca resolución: SCAAV 2.
</t>
  </si>
  <si>
    <t>Garantizar la adecuada utilización de los recursos ambientales del distrito de acuerdo con la normatividad ambiental establecida, realizando la tasación de multas para 31 procesos y estableciendo multas a 21 establecimientos y/o empresas por valor de $6.406.581.533.</t>
  </si>
  <si>
    <t>Base de datos de decisiones de fondo en drive de la Dirección de Control Ambiental.</t>
  </si>
  <si>
    <t>Pagar 100 porcentaje compromisos de vigencias anteriores fenecidas</t>
  </si>
  <si>
    <t>TOTAL PROYECTO</t>
  </si>
  <si>
    <r>
      <t xml:space="preserve">Durante el primer trimestre  de 2019, se generaron </t>
    </r>
    <r>
      <rPr>
        <b/>
        <sz val="8"/>
        <rFont val="Arial"/>
        <family val="2"/>
      </rPr>
      <t>Dos (2)</t>
    </r>
    <r>
      <rPr>
        <sz val="8"/>
        <rFont val="Arial"/>
        <family val="2"/>
      </rPr>
      <t xml:space="preserve"> Resoluciones  de Cobro por seguimiento. 
</t>
    </r>
    <r>
      <rPr>
        <b/>
        <sz val="8"/>
        <rFont val="Arial"/>
        <family val="2"/>
      </rPr>
      <t>Ejecutados Mensualmente:
Febrero 2019</t>
    </r>
    <r>
      <rPr>
        <sz val="8"/>
        <rFont val="Arial"/>
        <family val="2"/>
      </rPr>
      <t xml:space="preserve">
Resolución Pago por seguimiento: Dos (2)</t>
    </r>
  </si>
  <si>
    <r>
      <t xml:space="preserve">Durante los meses de enero a marzo del año en curso se emitieron un total de </t>
    </r>
    <r>
      <rPr>
        <b/>
        <sz val="9"/>
        <rFont val="Arial"/>
        <family val="2"/>
      </rPr>
      <t>21</t>
    </r>
    <r>
      <rPr>
        <sz val="9"/>
        <rFont val="Arial"/>
        <family val="2"/>
      </rPr>
      <t xml:space="preserve"> actos administrativos que deciden de fondo permisos de vertimientos. 
Distribuidos así: 
</t>
    </r>
    <r>
      <rPr>
        <b/>
        <sz val="9"/>
        <rFont val="Arial"/>
        <family val="2"/>
      </rPr>
      <t>VIGENCIA</t>
    </r>
    <r>
      <rPr>
        <sz val="9"/>
        <rFont val="Arial"/>
        <family val="2"/>
      </rPr>
      <t xml:space="preserve">
Enero-Marzo: 0
</t>
    </r>
    <r>
      <rPr>
        <b/>
        <sz val="9"/>
        <rFont val="Arial"/>
        <family val="2"/>
      </rPr>
      <t xml:space="preserve">RESERVA </t>
    </r>
    <r>
      <rPr>
        <sz val="9"/>
        <rFont val="Arial"/>
        <family val="2"/>
      </rPr>
      <t xml:space="preserve">
Enero-Marzo: 21
Igualmente, dentro de las actividades misionales y de gestión se atendieron solicitudes de permisos de vertimientos, estableciendo el estado e incluyéndolas en una etapa procesal, para lo cual se tiene:
Check List/ requerimiento 631: 16 
Solicitudes: 10
Auto Inicio: 2
Auto Reunida: 1
Recurso: 5
Resolución: 21</t>
    </r>
  </si>
  <si>
    <r>
      <t xml:space="preserve">Para el 2019 se tiene programado atender </t>
    </r>
    <r>
      <rPr>
        <b/>
        <sz val="9"/>
        <color indexed="8"/>
        <rFont val="Arial"/>
        <family val="2"/>
      </rPr>
      <t>937</t>
    </r>
    <r>
      <rPr>
        <sz val="9"/>
        <color indexed="8"/>
        <rFont val="Arial"/>
        <family val="2"/>
      </rPr>
      <t xml:space="preserve"> solicitudes de permiso de vertimientos en el perímetro urbano, en promedio por mes se deben atender </t>
    </r>
    <r>
      <rPr>
        <b/>
        <sz val="9"/>
        <color indexed="8"/>
        <rFont val="Arial"/>
        <family val="2"/>
      </rPr>
      <t>78</t>
    </r>
    <r>
      <rPr>
        <sz val="9"/>
        <color indexed="8"/>
        <rFont val="Arial"/>
        <family val="2"/>
      </rPr>
      <t xml:space="preserve">, nuestro faltante de lo porgramado en este primer trimestre, es </t>
    </r>
    <r>
      <rPr>
        <b/>
        <sz val="9"/>
        <color indexed="8"/>
        <rFont val="Arial"/>
        <family val="2"/>
      </rPr>
      <t>213</t>
    </r>
    <r>
      <rPr>
        <sz val="9"/>
        <color indexed="8"/>
        <rFont val="Arial"/>
        <family val="2"/>
      </rPr>
      <t xml:space="preserve"> decisiones de fondo las cuales están sujetas a actividades y entrega de información por parte del usuario, a la verificación de la compatibilidad con el uso del suelo y la actividad desarrollado por el mismo, toda vez que sin está condición no es posible la obtención del permiso de vertimientos, entre otros. </t>
    </r>
  </si>
  <si>
    <r>
      <t xml:space="preserve">Para el año 2019, se tiene programado verificar </t>
    </r>
    <r>
      <rPr>
        <b/>
        <sz val="9"/>
        <rFont val="Arial"/>
        <family val="2"/>
      </rPr>
      <t>186</t>
    </r>
    <r>
      <rPr>
        <sz val="9"/>
        <color indexed="10"/>
        <rFont val="Arial"/>
        <family val="2"/>
      </rPr>
      <t xml:space="preserve"> </t>
    </r>
    <r>
      <rPr>
        <sz val="9"/>
        <rFont val="Arial"/>
        <family val="2"/>
      </rPr>
      <t xml:space="preserve">usuarios asociados a hidrocarburos; entre los meses de enero- marzo del 2019, se han verificado </t>
    </r>
    <r>
      <rPr>
        <b/>
        <sz val="9"/>
        <rFont val="Arial"/>
        <family val="2"/>
      </rPr>
      <t>7</t>
    </r>
    <r>
      <rPr>
        <sz val="9"/>
        <rFont val="Arial"/>
        <family val="2"/>
      </rPr>
      <t xml:space="preserve"> usuarios asociados a hidrocarburos, obteniendo un avance del 3,76%= (7/186), distribuidos así: 
RESERVA: 
1.EDS PATIO AMERICAS TRANSMILENIO, Concepto técnico 919        del 28/01/2019        2019IE21666
2.EDS TERPEL PATIO TUNAL TRANSMILENIO, Concepto técnico        916 del28/01/2019 2019IE21658
3.PATIO OPERACIONES CALLE 80 TRANSMILENIO, Concepto técnico 917 del28/01/2019 2019IE21661
4.EDS TERPEL PATIO USME TRANSMILENIO, Concepto técnico 918 del 28/01/2019 2019IE21663
5.EDS MOBIL PATIO NORTE TRANSMILENIO Concepto técnico 1962 26/02/2019 2019IE46959
6.EDS TRANSMASIVO S A - PATIO SUBA TRANSMILENIO Concepto técnico 1301         del        7/02/2019 2019IE32017
7.EDS BRIO CANEY Concepto técnico 2373 del 1/03/2019 2019IE50001  </t>
    </r>
  </si>
  <si>
    <r>
      <t xml:space="preserve">De enero a marzo se han recibido un total de </t>
    </r>
    <r>
      <rPr>
        <b/>
        <sz val="9"/>
        <rFont val="Arial"/>
        <family val="2"/>
      </rPr>
      <t>12</t>
    </r>
    <r>
      <rPr>
        <sz val="9"/>
        <rFont val="Arial"/>
        <family val="2"/>
      </rPr>
      <t xml:space="preserve"> solicitudes de concepto de diagnóstico ambiental relacionadas con el cambio de uso de suelo o con afectaciones ambientales de los predios del área urbana de las cuales se dio respuesta definitiva a </t>
    </r>
    <r>
      <rPr>
        <b/>
        <sz val="9"/>
        <rFont val="Arial"/>
        <family val="2"/>
      </rPr>
      <t>10</t>
    </r>
    <r>
      <rPr>
        <sz val="9"/>
        <rFont val="Arial"/>
        <family val="2"/>
      </rPr>
      <t xml:space="preserve"> distribuidas así: 
- Suelos contaminados: Se atendieron 4 solicitudes, correspondientes a 16 predios, generando un total de 4 productos técnicos; dos (2) Conceptos de Diagnostico (2019IE25078 y 2019IE25082) sin embargo no se ha emitido acto administrativo que decide de fondo la solitud, por lo tato no suma al cumplimiento de la magnitud de la meta, un (1) informe de diagnóstico (2019IE25074) y un memorando (2019IE55004). 
De esta manera se diagnosticaron un total de 19,89 hectáreas de las cuales 5,58 hectáreas requieren actividades de investigación como quiera que fueron clasificadas como con sospecha de afectación al recurso suelo.
- Minería: Se atendieron 8 solicitudes de diagnóstico de manera difeinitiva, correspondientes a 14 predios, generando un total de 8 actuaciones técnica, oficios diagnósticos (2019EE25387, 2019EE22139, 2019EE19166, 2019EE25106, 2019EE25260, 2019EE33167, 2019EE46760, 2019EE46763).
En ese orden de ideas se diagnosticaron 1,51 hectáreas de suelos determinando que ninguna de ellos requiere presentar un PMRRA o PRR ya que no se identifican como áreas afectadas por antigua actividad extractiva de materiales de construcción y/o arcilla. 
Teniendo en cuenta lo anterior ingresaron 12 solicitudes de diagnósticos y se atendieron de manera definitiva 10 solicitudes, obtiene un avance del 5.25% para el primer trimestre del año en curso. </t>
    </r>
  </si>
  <si>
    <r>
      <t xml:space="preserve">De acuerdo con la ficha del proyecto </t>
    </r>
    <r>
      <rPr>
        <b/>
        <sz val="9"/>
        <rFont val="Arial"/>
        <family val="2"/>
      </rPr>
      <t>2</t>
    </r>
    <r>
      <rPr>
        <sz val="9"/>
        <rFont val="Arial"/>
        <family val="2"/>
      </rPr>
      <t xml:space="preserve"> solicitudes diagnóstico no han sido atendidas de manera definitiva como quiera que está pendiente la emisión de 2 actos administrativos. </t>
    </r>
  </si>
  <si>
    <r>
      <t xml:space="preserve">En el primer trimestre de la vigencia 2019, la Secretaría Distrital de Ambiente –SDA- ejecutó </t>
    </r>
    <r>
      <rPr>
        <b/>
        <sz val="9"/>
        <rFont val="Arial"/>
        <family val="2"/>
      </rPr>
      <t xml:space="preserve">5.779 </t>
    </r>
    <r>
      <rPr>
        <sz val="9"/>
        <rFont val="Arial"/>
        <family val="2"/>
      </rPr>
      <t xml:space="preserve">actuaciones técnicas y jurídicas de evaluación, control, seguimiento y prevención para la protección y conservación del arbolado urbano, de las cuales 5.527 son técnicas y 252 Jurídicas, distribuidas así: 1.663 visitas técnicas de evaluación y seguimiento, 1.088 conceptos técnicos de manejo, emergencia e infraestructura, 90 Informes técnicos de evaluación y seguimiento, 1.008 conceptos técnicos de seguimiento a autorizaciones de tratamiento silvicultural y plantaciones, 35 conceptos técnicos contravencionales, 8 Informes técnicos contravencionales, 1.635 oficios de respuesta a comunicaciones y PQRS, y  sustanciación de 252 actos administrativos (162 autos y 90 resoluciones). </t>
    </r>
  </si>
  <si>
    <r>
      <rPr>
        <b/>
        <sz val="9"/>
        <rFont val="Arial"/>
        <family val="2"/>
      </rPr>
      <t xml:space="preserve">VIGENCIA: </t>
    </r>
    <r>
      <rPr>
        <sz val="9"/>
        <rFont val="Arial"/>
        <family val="2"/>
      </rPr>
      <t xml:space="preserve">De conformidad con el Plan Operativo de Trabajo establecido en la Subdirección de Silvicultura, Flora y Fauna Silvestre de la Secretaría Distrital de Ambiente, para la generación del instrumento técnico y de los dos instrumentos científicos previstos para la vigencia, durante el primer trimestre de 2019 se realizó revisión bibliográfica de fuentes secundarias que incluyen artículos científicos en revistas indexadas, libros, notas técnicas y notas científicas, que dieron lugar al planteamiento de la base metodológica y técnica para el desarrollo de los mismos. 
</t>
    </r>
    <r>
      <rPr>
        <b/>
        <sz val="9"/>
        <rFont val="Arial"/>
        <family val="2"/>
      </rPr>
      <t>RESERVA</t>
    </r>
    <r>
      <rPr>
        <sz val="9"/>
        <rFont val="Arial"/>
        <family val="2"/>
      </rPr>
      <t xml:space="preserve">: Durante el primer trimestre de la vigencia se realizó la verificación de las etiquetas fabricadas por la empresa Multi Impresos S.A.S, en el marco del contrato de compraventa No. 62 de 2018; con ello se procedió a establecer la estrategia metodológica para la implementación de la campaña de prevención usando como herramienta el etiquetado educativo. </t>
    </r>
  </si>
  <si>
    <r>
      <t xml:space="preserve">En el primer trimestre de la vigencia 2019, la Secretaría Distrital de Ambiente –SDA- ejecutó </t>
    </r>
    <r>
      <rPr>
        <b/>
        <sz val="9"/>
        <rFont val="Arial"/>
        <family val="2"/>
      </rPr>
      <t xml:space="preserve">3.017 </t>
    </r>
    <r>
      <rPr>
        <sz val="9"/>
        <rFont val="Arial"/>
        <family val="2"/>
      </rPr>
      <t xml:space="preserve">actuaciones técnicas de evaluación, control, seguimiento y prevención para la protección y conservación de los recursos flora y fauna silvestre, de las cuales, 2.200 se realizaron sobre el recurso fauna silvestre, 627 sobre el recurso flora silvestre y 190 sobre ambos recursos. 
Las </t>
    </r>
    <r>
      <rPr>
        <b/>
        <sz val="9"/>
        <rFont val="Arial"/>
        <family val="2"/>
      </rPr>
      <t xml:space="preserve">2.200 </t>
    </r>
    <r>
      <rPr>
        <sz val="9"/>
        <rFont val="Arial"/>
        <family val="2"/>
      </rPr>
      <t>actuaciones técnicas ejecutadas sobre la fauna silvestre corresponden a: 1 Operativo de Control, 1.122 solicitudes atendidas por concepto de presencia, tenencia o comercialización, 34 conceptos técnicos por incautación, 58 visitas de verificación de Cites y No Cites, 23 visitas para expedición de salvoconductos, 31 actividades de evaluación y seguimiento a permisos, 4 capacitaciones,  48 verificaciones e inspecciones, 878 animales silvestres liberados en sus zonas de vida y 1 animal reubicado.  
En cuanto al recurso flora silvestre, las</t>
    </r>
    <r>
      <rPr>
        <b/>
        <sz val="9"/>
        <rFont val="Arial"/>
        <family val="2"/>
      </rPr>
      <t xml:space="preserve"> 627</t>
    </r>
    <r>
      <rPr>
        <sz val="9"/>
        <rFont val="Arial"/>
        <family val="2"/>
      </rPr>
      <t xml:space="preserve"> actuaciones técnicas corresponden a: 8 Operativos de Control, 131 visitas de evaluación y seguimiento, 9 inventarios de control, 4 nuevos registros en el libro de operaciones, 1 visita para expedición de salvoconducto, 55 visitas de verificación de CITES y NO CITES, 376 reportes del libro de operaciones ingresados a FOREST, 21 certificaciones de exportación e importación, 20 certificaciones de registro, 1 capacitación y 1 recepción para guarda y custodia de especímenes de flora. 
Finalmente,  se realizaron </t>
    </r>
    <r>
      <rPr>
        <b/>
        <sz val="9"/>
        <rFont val="Arial"/>
        <family val="2"/>
      </rPr>
      <t>132</t>
    </r>
    <r>
      <rPr>
        <sz val="9"/>
        <rFont val="Arial"/>
        <family val="2"/>
      </rPr>
      <t xml:space="preserve"> rondas de control, preventivas y de seguimiento en las terminales de transporte terrestre y aéreo y </t>
    </r>
    <r>
      <rPr>
        <b/>
        <sz val="9"/>
        <rFont val="Arial"/>
        <family val="2"/>
      </rPr>
      <t>58</t>
    </r>
    <r>
      <rPr>
        <sz val="9"/>
        <rFont val="Arial"/>
        <family val="2"/>
      </rPr>
      <t xml:space="preserve"> jornadas de capacitación y sensibilización orientadas a la protección de estos recursos.  </t>
    </r>
  </si>
  <si>
    <t xml:space="preserve">%
</t>
  </si>
  <si>
    <r>
      <t xml:space="preserve">Para el año 2019 se tiene un universo </t>
    </r>
    <r>
      <rPr>
        <sz val="9"/>
        <color indexed="8"/>
        <rFont val="Arial"/>
        <family val="2"/>
      </rPr>
      <t>de</t>
    </r>
    <r>
      <rPr>
        <b/>
        <sz val="9"/>
        <color indexed="10"/>
        <rFont val="Arial"/>
        <family val="2"/>
      </rPr>
      <t xml:space="preserve"> </t>
    </r>
    <r>
      <rPr>
        <sz val="9"/>
        <color indexed="8"/>
        <rFont val="Arial"/>
        <family val="2"/>
      </rPr>
      <t>2000</t>
    </r>
    <r>
      <rPr>
        <b/>
        <sz val="9"/>
        <rFont val="Arial"/>
        <family val="2"/>
      </rPr>
      <t xml:space="preserve"> </t>
    </r>
    <r>
      <rPr>
        <sz val="9"/>
        <rFont val="Arial"/>
        <family val="2"/>
      </rPr>
      <t xml:space="preserve">usuarios a controlar según lo establecido en el programa de control y seguimiento a usuarios del recurso hídrico y del suelo en el D. C.. Ejerciendo control y seguimiento durante el primer trimestre del año 2019 en el tema de vertimientos y residuos peligrosos a 946 usuarios (Sin duplicar), representados en </t>
    </r>
    <r>
      <rPr>
        <b/>
        <sz val="9"/>
        <rFont val="Arial"/>
        <family val="2"/>
      </rPr>
      <t>1.371</t>
    </r>
    <r>
      <rPr>
        <sz val="9"/>
        <rFont val="Arial"/>
        <family val="2"/>
      </rPr>
      <t xml:space="preserve"> acciones distribuidas así: 
</t>
    </r>
    <r>
      <rPr>
        <b/>
        <sz val="9"/>
        <rFont val="Arial"/>
        <family val="2"/>
      </rPr>
      <t>COMPONENTE RESIDUOS PELIGROSOS (663 acciones-)</t>
    </r>
    <r>
      <rPr>
        <sz val="9"/>
        <rFont val="Arial"/>
        <family val="2"/>
      </rPr>
      <t xml:space="preserve">
Conceptos o informes Técnicos de control y vigilancia RESPEL:  32
Requerimientos u oficios de Control y vigilancia en Respel: 438
Cancelación de registros RESPEL: 15
Registros Generadores de Residuos Peligrosos: 88
Inscripciones Acopiadores Primarios: 83
Validación Información IDEAM:  0
Inscripción en el inventario PCB: 7
Seguimiento a Licencias Ambientales: 0
</t>
    </r>
    <r>
      <rPr>
        <b/>
        <sz val="9"/>
        <rFont val="Arial"/>
        <family val="2"/>
      </rPr>
      <t>COMPONENTE VERTIMIENTOS (463 acciones)</t>
    </r>
    <r>
      <rPr>
        <sz val="9"/>
        <rFont val="Arial"/>
        <family val="2"/>
      </rPr>
      <t xml:space="preserve">
Conceptos o informes Técnicos de control y vigilancia: 50
Requerimientos de control y vigilancia: 313
Registros de vertimientos: 91
Operativos de control: 0
Seguimiento permiso de vertimientos: 9
Así mismo se atendieron </t>
    </r>
    <r>
      <rPr>
        <b/>
        <sz val="9"/>
        <rFont val="Arial"/>
        <family val="2"/>
      </rPr>
      <t>245</t>
    </r>
    <r>
      <rPr>
        <sz val="9"/>
        <rFont val="Arial"/>
        <family val="2"/>
      </rPr>
      <t xml:space="preserve"> trámites relacionados con acciones de control en establecimientos prestadores de servicios de salud y afines ubicados en el distrito capital distribuidos así:
Análisis de caracterización de vertimientos: 64
Análisis de Informes de Gestión Anual de Residuos Hospitalarios: 169
Registro de vertimientos 12
Teniendo en cuenta lo anterior se tiene un avance del 47,3% del avance establecido para la vigencia 2019. </t>
    </r>
  </si>
  <si>
    <r>
      <rPr>
        <sz val="9"/>
        <color indexed="8"/>
        <rFont val="Arial"/>
        <family val="2"/>
      </rPr>
      <t xml:space="preserve">Para la vigencia 2019 se tiene programado realizar  el seguimiento ambiental a un total de </t>
    </r>
    <r>
      <rPr>
        <b/>
        <sz val="9"/>
        <rFont val="Arial"/>
        <family val="2"/>
      </rPr>
      <t>10</t>
    </r>
    <r>
      <rPr>
        <sz val="9"/>
        <rFont val="Arial"/>
        <family val="2"/>
      </rPr>
      <t xml:space="preserve"> predios que cuenta con un Plan de Manejo Ambiental  PMA o Planes de Manejo, Recuperación o Restauración Ambiental  PMRRA, es así como durante el periodo comprendido de enero a marzo del año en curso se ha realizado seguimiento a</t>
    </r>
    <r>
      <rPr>
        <b/>
        <sz val="9"/>
        <rFont val="Arial"/>
        <family val="2"/>
      </rPr>
      <t xml:space="preserve"> 2 </t>
    </r>
    <r>
      <rPr>
        <sz val="9"/>
        <rFont val="Arial"/>
        <family val="2"/>
      </rPr>
      <t>predios  distribuidos así: 
1). Sociedad Ladrilleras Yomasa SA - Concepto Técnico No. 01286 del 06/02/2019 - Proceso 4277196  
2). Sociedad Ladrillera Helios SA - Concepto Técnico No. 01287del 06/02/2019 - Proceso 4275585.
Teniendo en cuenta lo anterior para el primer trimestre del año se obtien un avance del 20% (2/10*100). Y gradualmente durante la vigencia se atenderá el 100% de los predios.</t>
    </r>
  </si>
  <si>
    <r>
      <t>Durante la vigencia 2019 se tiene previsto</t>
    </r>
    <r>
      <rPr>
        <sz val="9"/>
        <color indexed="10"/>
        <rFont val="Arial"/>
        <family val="2"/>
      </rPr>
      <t xml:space="preserve"> </t>
    </r>
    <r>
      <rPr>
        <sz val="9"/>
        <color indexed="8"/>
        <rFont val="Arial"/>
        <family val="2"/>
      </rPr>
      <t xml:space="preserve">atender </t>
    </r>
    <r>
      <rPr>
        <b/>
        <sz val="9"/>
        <rFont val="Arial"/>
        <family val="2"/>
      </rPr>
      <t>214</t>
    </r>
    <r>
      <rPr>
        <sz val="9"/>
        <rFont val="Arial"/>
        <family val="2"/>
      </rPr>
      <t xml:space="preserve"> solicitudes de instrumentos ambientales (170 reserva, 44 nuevas) de las cuales se han atendido un total de </t>
    </r>
    <r>
      <rPr>
        <b/>
        <sz val="9"/>
        <rFont val="Arial"/>
        <family val="2"/>
      </rPr>
      <t>38</t>
    </r>
    <r>
      <rPr>
        <sz val="9"/>
        <rFont val="Arial"/>
        <family val="2"/>
      </rPr>
      <t xml:space="preserve"> instrumentos distribuidos así: 
Planes de Contingencia de transporte: 11
Planes de Contingencia de almacenamiento: 23
Registro de Generadores de RESPEL: 4
Para el año se obtiene un avance del  17,8% correspondiente al 5,34% de la magnitud programada (38/214) </t>
    </r>
  </si>
  <si>
    <r>
      <t xml:space="preserve">Durante la vigencia 2019 se ha realizado una depuración de la base de datos con el fin de establecer el seguimiento a las industrias priorizadas y se han </t>
    </r>
    <r>
      <rPr>
        <sz val="9"/>
        <color indexed="8"/>
        <rFont val="Arial"/>
        <family val="2"/>
      </rPr>
      <t>realizado op</t>
    </r>
    <r>
      <rPr>
        <sz val="9"/>
        <color indexed="8"/>
        <rFont val="Arial"/>
        <family val="2"/>
      </rPr>
      <t>erativos para imposición de medidas preventivas en flagrancia a las empresas que no han demostrado cumplimiento normativo.
En relación con el seguimiento realizado a las fuentes fijas priorizadas que utilizan combustible sólido o liquido se establece el siguiente avance:
Enero: se realizó seguimiento a 7 fuentes fijas priorizadas.
Febrero: se realizó seguimiento a 26 fuentes fijas priorizadas.
Marzo: se realizó seguimiento a 5 fuentes fijas priorizadas.
De acuerdo con lo anterior el avance de la meta es del 38% según lo establecido para vigencia 2019.</t>
    </r>
  </si>
  <si>
    <t xml:space="preserve">Se han ocasionado retrasos en la ejecución de actividades por las siguientes razones:
&gt; Según las Normas Técnicas 4983 4231 5365 aplicables al procedimiento de medición de emisión de gases se debe cumplir con diferentes condiciones ambientales, entre esas la humedad relativa la cual debe estar entre 30% y 90%. De este modo, por temporadas de lluvias iniciadas a mediados del mes de marzo, se obstruye el procedimiento al momento de realizar las pruebas con equipo teniendo en cuenta que, Si las condiciones ambientales no cumplen con el parámetro de Las normas, el termo higrómetro se bloquea, motivo por el cual no se realizan pruebas.
&gt;Labores de calibración
&gt; Disminuyó el número de personal y móviles policiales disponibles para los operativos de control en vía, esto por procedimiento interno de la policía de tránsito de Bogotá.
&gt;Congestión vehicular, accidentabilidad, marchas a nivel nacional. </t>
  </si>
  <si>
    <t xml:space="preserve">Se ajustaran los planes de trabajo para dar cumpliento a la magnitud establecida, por lo que tanto los integrantes de las áreas tanto técnicas como jurídicas optimizaran los tiempos de respuesta. </t>
  </si>
  <si>
    <t>Teniendo en cuenta la dinámica de esta meta a diciembre de 2017 se contaba con 20,12 km de con calidad buena o superior (WQI &gt;80), sin embargo, para el 2018 se cuenta con 13,02 debido a la complejidad en cuanto al control de los factores que deterioran la calidad del río.
Durante lo corrido del Plan de Desarrollo “Bogotá mejor para todos” se presenta el avance que se detalla a continuación:
Durante la vigencia 2017, el indicador presenta el incremento de los 20,12 km de río en el área urbana que contaban con calidad aceptable o superior (WQI &gt;65) en el período 2014-2015, a buena o superior (WQI &gt;80).
Para la vigencia 2018 se establece que el número de km de río reportados con este WQI disminuyeron 7.1 en comparación con el periodo anterior 2016-2017, sin embargo, se sigue observando un aumento con respecto al número de km reportados en el periodo 2014-2015.
La Subdirección del Recurso Hídrico y del Suelo acorde al artículo 20 del Decreto 109 de 2009 tiene por objeto adelantar los procesos técnico-jurídicos necesarios para el cumplimiento de las regulaciones y controles ambientales al recurso hídrico y al suelo que sean aplicables en el Distrito, así como realizar la evaluación, control y seguimiento sobre los factores de deterioro ambiental derivados de las actividades que incidan sobre el recurso hídrico y el suelo. Por lo tanto, es la encargada de realizar entre otros; visitas de inspección, vigilancia y control a los establecimientos o actividades que puedan generar impacto al recurso hídrico y por ende influir en la variabilidad del WQI (Indicador de Calidad de Agua) del Distrito. Durante primer trimestre del año en curso (2019), en cumplimiento de estas funciones fueron generados en materia de vertimientos la siguiente relación de actuaciones de control a usuarios de la capital; 50 Conceptos y/o informes técnicos de control y vigilancia ambiental, 313 requerimientos de control y vigilancia, se atendieron 91 solicitudes de registros de vertimientos, la atención de 78 derechos de petición y/o quejas interpuestas por la ciudadanía, seguimiento ambiental a 9 permisos de vertimientos y la atención de fondo de 21 permisos de vertimientos.    
Vigencia 2019: 
NOTA: El reporte se registra en cero hasta el final de la vigencia 2019 cuando se obtiene el valor de la magnitud ejecutada según lo reportado en el informe correspondiente.</t>
  </si>
  <si>
    <t>En el primer trimestre de la vigencia 2019, la Secretaría Distrital de Ambiente a través de la Subdirección de Silvicultura, Flora y Fauna Silvestre realizó 1.663 visitas técnicas de evaluación, control y seguimiento relacionadas con actividades silviculturales.
Enero: 504 visitas
Febrero: 291 visitas
Marzo: 868 visitas</t>
  </si>
  <si>
    <t xml:space="preserve">En el primer trimestre de la vigencia 2019, la Secretaría Distrital de Ambiente emitió 1.088 conceptos técnicos de manejo, de emergencia y de infraestructura y 52 informes técnicos de evaluación. 
Enero: 496 conceptos técnicos de manejo, de emergencia, de infraestructura y 29 informes técnicos de evaluación. 
Febrero: 293 conceptos técnicos de manejo, de emergencia, de infraestructura y 15 informes técnicos de evaluación. 
Marzo: 299 conceptos técnicos de manejo, de emergencia, de infraestructura y 8 informes técnicos de evaluación. </t>
  </si>
  <si>
    <t>En el primer trimestre de la vigencia 2019, la Secretaría Distrital de Ambiente a través de la Subdirección de Silvicultura, Flora y Fauna Silvestre  ha sustanciado y expedido  252 actos administrativos de tipo permisivo y residual (Autos de archivo, autos de inicio, auto de acumulación, auto que modifica, declaratoria de pérdida de fuerza ejecutoria, desistimiento expreso, desistimiento tácito, exigencia de pago, modificatoria, recursos, revocatoria, levantamiento de sello), distribuidos en 162 autos y 90 resoluciones.
Enero: 75 autos y 54 resoluciones.
Febrero: 35 autos y 15 resoluciones.
Marzo: 52 autos y 21 resoluciones.</t>
  </si>
  <si>
    <t xml:space="preserve">Durante el primer trimestre de 2019 en el marco de la generación del instrumento relacionado con la evaluación de la incidencia de las coberturas verdes de Bogotá en las alteraciones climáticas de la ciudad se realizó la revisión bibliográfica de fuentes secundarias que incluyen artículos científicos en revistas indexadas, libros, notas técnicas y notas científicas y se establecieron los siguientes ítems como base metodológica y técnica para el desarrollo del instrumento:
• Realizar un servicio WMS (Web Map service) con la información referenciada espacialmente de las islas de calor localizadas en la jurisdicción de la Secretaría Distrital de Ambiente.
• Realizar un WMS con la información de carbono de los árboles que atenúan el efecto isla de calor.
• Realizar un WMS con la zonificación de riesgo de caída de árboles por alteraciones climáticas en la jurisdicción de la Secretaría.
</t>
  </si>
  <si>
    <t>Durante los meses de enero a marzo del año en curso se emitieron un total de 21 actos administrativos que deciden de fondo permisos de vertimientos. 
Distribuidos así: 
VIGENCIA
Enero-Marzo: 0
RESERVA 
Enero-Marzo: 21</t>
  </si>
  <si>
    <t>En el marco de la emisión de las actuaciones administrativas que impulsan y/o deciden de fondo el tramite de permiso  de evaluación y seguimiento a vertimientos se atendieron solicitudes de permisos de vertimientos, estableciendo el estado e incluyéndolas en una etapa procesal, para lo cual se tiene:
Check List/ requerimiento 631: 16 
Solicitudes: 10
Auto Inicio: 2
Auto Reunida: 1
Recurso: 5
Resolución: 21</t>
  </si>
  <si>
    <t>Durante el primer trimertre de 2019 no se realizó cartografía física y digital y la georreferenciación de los objetos geográficos de la SRHS.</t>
  </si>
  <si>
    <t>El avance durante el primer trimestre de 2019 corresponde a la actualización del programa de control  y seguimiento a usuarios del recurso hídrico y del suelo en el D.C, bajo radicado No. 2019IE71447 Proceso No. 4404181</t>
  </si>
  <si>
    <t>Se realizó control y seguimiento a 929 usuarios del recurso hídrico y del suelo en el D.C , representados en 1.156 acciones distribuidas así: 
COMPONENTE RESIDUOS PELIGROSOS (663 acciones)
Conforme al reporte realizado por los grupos de trabajo (Cuenca Salitre, Cuenca Tunjuelo, Cuenca Fucha y SCASP, se reportaron los siguientes datos, para el primer trimestre del año 2019:
Conceptos o informes Técnicos de control y vigilancia RESPEL:  32
Requerimientos u oficios de Control y vigilancia en Respel: 438
 CTES/IT, Requerimientos de control y vigilancia Acopiadores Primarios:  174*
Cancelación de registros RESPEL: 15
Registros Generadores de Residuos Peligrosos: 88
Inscripciones Acopiadores Primarios: 83
Validación Información IDEAM:  0
Inscripción en el inventario PCB: 7
Seguimiento a Licencias Ambientales: 0
*no se tienen en cuenta para POA
Así mismo desde SCASP, se atendieron 245 trámites relacionados con acciones de control en establecimientos prestadores de servicios de salud y afines ubicados en el distrito capital distribuidos así:
Análisis de caracterización de vertimientos: 64
Análisis de Informes de Gestión Anual de Residuos Hospitalarios: 169
Registro de vertimientos 12</t>
  </si>
  <si>
    <t xml:space="preserve">La Empresa de Acueducto y Alcantarillado de Bogotá radico documento con numero 2018ER294100 del 12 de diciembre de 2018, en el cual manifiesta haber tenido una serie de inconvenientes técnicos durante el año 2018, lo que deriva en el potencial incumplimiento de obras con fecha de ejecución de 2018, razón por la cual solicita se evalué la modificación algunas obligaciones establecidas en la  Resolución 03428 del 04/12/2017. Este radicado debe evaluarse jurídica y técnicamente y definir los alcances de las obligaciones de la Resolución previa emisión del ultimo seguimiento correspondiente al año 2018. </t>
  </si>
  <si>
    <t>En el marco de la proyección de las actuaciones administrativas de  control y seguimiento a vertimientos de interés sanitario y ambiental en el D.C. se han realizado 463 acciones que se detallan a continuación:
Conceptos o informes Técnicos de control y vigilancia: 50
Requerimientos de control y vigilancia: 313
Registros de vertimientos: 91
Quejas y D.P.: 78*
Operativos de control: 0
Seguimiento permiso de vertimientos: 9</t>
  </si>
  <si>
    <t xml:space="preserve">A marzo de 2019 se han realizado un total de 69 visitas distribuidas asi:  48 Visitas de seguimiento y control a entidades publicas ubicadas en el distrito capital, y 21 Visitas de seguimiento y control establecimientos prestadores de servicios de salud y afines de las cuales se proyectaron igual número de oficios de requerimiento que se encuentran en proceso de revision por parte de la coordinación del proyecto. </t>
  </si>
  <si>
    <t>Durante el primer trimestre de 2019 se atendieron 204 solicitudes de tramites relacionados con  el  registro de  generadores de Residuos  Peligrosos, de las entidades objeto de control de la SCASP las cuales estan dividadas de la siguiente manera:  
Requerimiento u oficio de Control y vigilancia (RESPEL): 143
Cancelación de registros RESPEL: 15
Atención de Registros de RESPEL : 46 registros
Asi mismo  se atendieron 245 trámites relacionados con acciones de control en establecimientos prestadores de servicios de salud y afines ubicados en el distrito capital distribuidos asi:
Análisis de caracterización de vertimientos: 64
Analisis de Informes de Gestión Anual de Residuos Hospitalarios: 169
Registro de vertimientos 12</t>
  </si>
  <si>
    <t>Durante el primer trimestre de 2019 se elaboraron los conceptos técnicos que se registran a continuación:
Cantera Humberto Abella(Proc 4374364), Cantera Juan de Jesús Borda(Proc 4374369), Cantera El Porvenir(Proc 4374373), Cantera La Quebrada (Proc 4374378), Predio Olga María Tovar Avendaño y otros - Cantera Recebera Los Sauces  Cerrito (Proc 4374383), Cantera La Piscinga (Proc 4374390), Predio Recuperación Geomorfológica  de Bogotá SAS - Cantera Recebera La Esperanza (Proc 4374393), Fábrica de Ladrillos El Progreso EU(Proc  4345622), Predio Rosa Elvira Largo y otros (Proc 4345615), Predio Adolfo Acevedo Parra (Proc 4345612), Fábrica de Tubos de Gres - Ladrillera Montebello (Proc 4345644), Predio Alejandro Ortiz Pardo - Cantera Arenera Las Tolvas ( Proc 4345678), Cantera Villa Gloría (Proc 4345685), Cantera Limas (Proc 4345679), Cantera Jorge Monastoque (Proc 4379581), Fábrica de Tubos San Marcos (Proc 4345633), Arenera San Germán (Proc 4345607), Cantera Arenera La Belleza (Proc 4345609) y Ladrillera Furatena Ltda. - IDIPRON (Proc 4345616).</t>
  </si>
  <si>
    <t>Durante el primer trimestre de 2019 se realizó seguimiento al componente topográfico  de dos (2) Planes de Manejo Ambiental - PMA, de los siguientes predios mineros: 
1). Concepto Técnico No. 01286 del 06/02/2019 - Proceso 4277196  Sociedad Ladrilleras Yomasa SA / Expediente SDA-06-2002-538 / Localidad de Usme- UPZ: 57 Gran Yomasa 
2). Concepto Técnico No. 01287del 06/02/2019 - Proceso 4275585  Sociedad Ladrillera Helios SA / Expediente DM-06-2002-503 / Localidad de Usme- UPZ: 57 Gran Yomasa 
También se proyectaron  tres (3) conceptos técnicos que se encuentran para  firma y numeración de los sguientes predios mineros:
1).Sociedad Ladrillera Prisma SAS - Seguimiento al componente topográfico  del  PMA (CT. Proceso 4300759) 
2). Cantera El Cedro San Carlos  - Seguimiento al componente topográfico del  PMRRA  (CT. Proceso 4300732) 
3). Canteras La Laja y El Milagro - Seguimiento al componente topográfico del  PMRRA  (CT. Proceso 4300774).
Para la vigencia 2019 se tiene programado atender 10 predios.</t>
  </si>
  <si>
    <t>Durante el primer trimestre de 2019 se realizó  actualización topográfica a un (1)  predio afectado por la antigua actividad extractiva de materiales de construcción que no cuenta con instrumento ambiental: 
1). Informe Técnico No. 00194 del 06/02/2019 - Proceso 4135453 Predio Recuperación Geomorfológica de Bogotá SAS "GEOBOGOTA SAS" - Cantera Recebera La Esperanza / Expedientes SDA-06-2002-137 y SDA-08-2002-1736 / Localidad de Ciudad Bolívar - UPZ: 70 Jerusalén.</t>
  </si>
  <si>
    <t>Durante la vigencia 2019 se tiene programado la atención de 10 predios y al avance durante el primer trimestre fue:
ENERO Fund. Centro de Trab. Social los Chircales, Archivo de expediente Chircal Eccehomo Castillo, Archivo de exp. Chircal Criselio Castillo, Archivo de exp. Chircal  Abel Castillo Moreno, Req de PRR Chircal Germán Pardo Pardo, Req de PRR Frente Oasis, Req de PRR Predio La Azotea, Req de PRR Ladrillera San Roque, Petición Chircal Marco Fidel Gil, Petición Chircal Marco Fidel Gil,Ajuste PMRRA Ladrillera Alemana S.A.S - Sociedad Fid. Bogotá S.A Fideicomiso La Alemana-Fidubogotá, Req PRR Sociedad Ladrillos Dolmen Cía. Ltda., Req PRR Ladrillera Chavocar, Req PMRRA Holcim Colombia S.A,Req PRR Chircal Carlos Julio Blandón López. FEBRERO Predio Eq. Universal S.A  PRR, PMA,Sociedad Ladrilleras Yomasa S.A, Cobro por seg. del PMA, Sociedad Ladrilleras Yomasa S.A,PMA,Ladrillera Helios S.A,Cobro por seg. del PMA Sociedad Ladrillera Helios S.A,PRR Chircal El Triunfo, PRR Chircal Alberto Camacho, PRR Predio La Perdigona - Sector Hugo Alfonso Corredor (Perdigo Gravas S En C S),PRR Ladrillera El Rogal</t>
  </si>
  <si>
    <t xml:space="preserve">En cuanto a la evaluación de las solicitudes de instrumentos ambientales de los usuarios asociados a hidrocarburos  y la emisión de las actuaciones técnicas el avance durante la vigencia 2019 corresponde a:
Emisión de 8 requerimientos provenientes de la evalaucion de instrumentos ambientales  distribuidos de la siguiente manera 
Planes de Contingencia de transporte: 1 
Planes de Contingencia de almacenamiento: 5 
Permiso de vertimientos: 2 (2019EE20173 y 2019EE20170)
</t>
  </si>
  <si>
    <t>En relación con la emisión de las actuaciones administrativas que impulsan y/o decidan de fondo el tramite permisivo  en ejercicio de la autoridad ambiental sobre asociados a hidrocarburos se emitieron 30  autorizaciones de instrumentos ambientales correspondientes distribuidos de la siguiente manera 
Planes de Contingencia de transporte: 8 (enero 8)
Planes de Contingencia de almacenamiento: 18 (enero 4 febrero 14)
Registro de Generadores de RESPEL: 4 (enero 4)</t>
  </si>
  <si>
    <t xml:space="preserve">En el marco de la realización de visitas técnicas de control y seguimiento  ambiental a usuarios asociados a hidrocarburos para identificar y diagnosticar en sus  predios la posible afectación del recurso hídrico superficial, subterráneo y suelo, se realizaron 18 visitas tecnicas asociadas a actividades de control y vigilancia distribuidos de la siguiente manera:  Enero (14) Marzo(4) </t>
  </si>
  <si>
    <t xml:space="preserve">En cuanto a la elaboración de los conceptos técnicos derivados del control y seguimiento  ambiental a usuarios asociados a hidrocarburos para Identificar y Diagnosticar en sus  predios la posible afectación del recurso hídrico superficial, subterráneo y suelo, se elaboraron 7 conceptos tecnicos de control y vigilnacia a usuarios asociados a hidrocarburosdistribuidos de la siguiente manera:  Enero (5) Marzo(2) </t>
  </si>
  <si>
    <t xml:space="preserve">En cuanto a la elaboración de los requerimientos y/o actuaciones administrativas en ejercicio de la autoridad ambiental sobre la afectación  del recurso hídrico superficial, subterráneo y suelo de los usuarios asociados a hidrocarburos, se elaboraron 6 Actos administrativos de Auto de requerimiento asociados a los conceptos tecnicos realizados para diagnosticar predios contaminados, distribuidos de la siguiente manera:  Enero (4) Marzo(2) </t>
  </si>
  <si>
    <t xml:space="preserve">21. Realizar la evaluación y acompañamiento que se requiera en el marco de  las solicitudes de aprovechamiento del recurso hídrico subterráneo, a través de elaboración y numeración de conceptos e informes técnicos. </t>
  </si>
  <si>
    <r>
      <rPr>
        <sz val="8"/>
        <color indexed="8"/>
        <rFont val="Arial"/>
        <family val="2"/>
      </rPr>
      <t xml:space="preserve">Para la vigencia 2019 se tiene como meta realizar las solicitudes de instrumento ambiental asociadas al aprovechamiento del recurso Hídrico Subterráneo en el D. C. de permisos de exploración, concesión, prórroga y modificación a ocho (8) Solicitudes.
En el Primer trimestre del 2019 Se generaron:  
</t>
    </r>
    <r>
      <rPr>
        <i/>
        <sz val="8"/>
        <rFont val="Arial"/>
        <family val="2"/>
      </rPr>
      <t xml:space="preserve">Concepto tecnico Prorroga:Uno (1).
Concepto tecnico Permiso de exploración Uno (1).
Ejecutadas Mensualemte:
</t>
    </r>
    <r>
      <rPr>
        <sz val="8"/>
        <rFont val="Arial"/>
        <family val="2"/>
      </rPr>
      <t xml:space="preserve">Enero 2019:
</t>
    </r>
    <r>
      <rPr>
        <i/>
        <sz val="8"/>
        <rFont val="Arial"/>
        <family val="2"/>
      </rPr>
      <t xml:space="preserve">Concepto tecnico Prorroga:Uno (1).
Febrero 2019:
</t>
    </r>
    <r>
      <rPr>
        <sz val="8"/>
        <rFont val="Arial"/>
        <family val="2"/>
      </rPr>
      <t>Concepto tecnico Permiso de exploración Uno (1).</t>
    </r>
  </si>
  <si>
    <r>
      <rPr>
        <sz val="8"/>
        <color indexed="8"/>
        <rFont val="Arial"/>
        <family val="2"/>
      </rPr>
      <t xml:space="preserve">Durante el primer trimestre de 2019, se han generado </t>
    </r>
    <r>
      <rPr>
        <b/>
        <sz val="8"/>
        <rFont val="Arial"/>
        <family val="2"/>
      </rPr>
      <t>ciento trece (113)</t>
    </r>
    <r>
      <rPr>
        <sz val="8"/>
        <rFont val="Arial"/>
        <family val="2"/>
      </rPr>
      <t xml:space="preserve"> revisiones de lectura de medidores a pozos con concesión vigente, ejecutadas memsualemte asi:
</t>
    </r>
    <r>
      <rPr>
        <b/>
        <sz val="8"/>
        <rFont val="Arial"/>
        <family val="2"/>
      </rPr>
      <t>Enero de  2019:</t>
    </r>
    <r>
      <rPr>
        <sz val="8"/>
        <rFont val="Arial"/>
        <family val="2"/>
      </rPr>
      <t xml:space="preserve">
</t>
    </r>
    <r>
      <rPr>
        <i/>
        <sz val="8"/>
        <rFont val="Arial"/>
        <family val="2"/>
      </rPr>
      <t>Revisiones a medidores de los pozos con concesión vigente:Setenta y tres (73)</t>
    </r>
    <r>
      <rPr>
        <sz val="8"/>
        <rFont val="Arial"/>
        <family val="2"/>
      </rPr>
      <t xml:space="preserve"> 
</t>
    </r>
    <r>
      <rPr>
        <b/>
        <sz val="8"/>
        <rFont val="Arial"/>
        <family val="2"/>
      </rPr>
      <t>Febrero de  2019:</t>
    </r>
    <r>
      <rPr>
        <sz val="8"/>
        <rFont val="Arial"/>
        <family val="2"/>
      </rPr>
      <t xml:space="preserve">
</t>
    </r>
    <r>
      <rPr>
        <i/>
        <sz val="8"/>
        <rFont val="Arial"/>
        <family val="2"/>
      </rPr>
      <t>Revisiones a medidores de los pozos con concesión vigente:Setenta y tres (73)</t>
    </r>
    <r>
      <rPr>
        <sz val="8"/>
        <rFont val="Arial"/>
        <family val="2"/>
      </rPr>
      <t xml:space="preserve"> 
</t>
    </r>
    <r>
      <rPr>
        <b/>
        <sz val="8"/>
        <rFont val="Arial"/>
        <family val="2"/>
      </rPr>
      <t>Marzo de  2019:</t>
    </r>
    <r>
      <rPr>
        <sz val="8"/>
        <rFont val="Arial"/>
        <family val="2"/>
      </rPr>
      <t xml:space="preserve">
</t>
    </r>
    <r>
      <rPr>
        <i/>
        <sz val="8"/>
        <rFont val="Arial"/>
        <family val="2"/>
      </rPr>
      <t xml:space="preserve">Revisiones a medidores de los pozos con concesión vigente:Sesenta y nueve (69) </t>
    </r>
  </si>
  <si>
    <t xml:space="preserve">Durante el primer trimestre de la vigencia 2019, no se tiene contemplada realizar esta activdad. </t>
  </si>
  <si>
    <r>
      <rPr>
        <sz val="8"/>
        <color indexed="8"/>
        <rFont val="Arial"/>
        <family val="2"/>
      </rPr>
      <t>Durante el primer trimestre se han realizado actuaciones de diagnóstico así:</t>
    </r>
    <r>
      <rPr>
        <b/>
        <sz val="8"/>
        <rFont val="Arial"/>
        <family val="2"/>
      </rPr>
      <t xml:space="preserve">Suelos contaminados: </t>
    </r>
    <r>
      <rPr>
        <sz val="8"/>
        <rFont val="Arial"/>
        <family val="2"/>
      </rPr>
      <t xml:space="preserve">Se atendieron 4 solicitudes, correspondientes a 16 predios, generando un total de 4 productos técnicos; 2 Conceptos de Diagnostico (2019IE25078 y 2019IE25082), 1 informe de diagnostico (2019IE25074) y un memorando(2019IE55004).Se diagnosticaron un total de 19,89 hectareas de las cuales 5,58 hectareas requieren actividades de investigación como quiera que fueron clasificadas como con sospecha de afectación al recurso suelo. </t>
    </r>
    <r>
      <rPr>
        <b/>
        <sz val="8"/>
        <rFont val="Arial"/>
        <family val="2"/>
      </rPr>
      <t>Mineria</t>
    </r>
    <r>
      <rPr>
        <sz val="8"/>
        <rFont val="Arial"/>
        <family val="2"/>
      </rPr>
      <t>: Se atendieron 8 solicitudes de diagnóstico, correspondientes a 14 predios, generando un total de  de 8 actuaciones técnica, oficios diagnóstico (2019EE25387, 2019EE22139, 2019EE19166, 2019EE25106, 2019EE25260, 2019EE33167, 2019EE46760, 2019EE46763). Se diagnosticaron 1,51 hectareas de suelos determinando que ninguna de ellos requiere  presentar un PMRRA o PRR ya que no se identifican como áreas afectadas por antigua actividad extractiva de materiales de construcción y/o arcilla.</t>
    </r>
  </si>
  <si>
    <t>Con el objeto de verificar el cumplimiento de las actividades silviculturales autorizadas y de su compensación pecuniaria o en árboles plantados, en el primer trimestre de 2019, la Secretaría Distrital de Ambiente a través de la Subdirección de Silvicultura, Flora y Fauna Silvestre emitió 1.008 conceptos técnicos de seguimiento y 38 Informes Técnicos de Seguimiento. 
Enero: 426 conceptos técnicos y 19 Informes técnicos de seguimiento
Febrero: 346 conceptos técnicos y 6 Informes técnicos de seguimiento
Marzo: 236 conceptos técnicos y 13 Informes técnicos de seguimiento.</t>
  </si>
  <si>
    <t xml:space="preserve">En el primer trimestre de la vigencia 2019, la Secretaría Distrital de Ambiente emitió 35 conceptos técnicos contravencionales y 8 informes técnicos contravencionales. 
Enero: 15 conceptos técnicos contravencionales y 4 informes técnicos contravencionales. 
Febrero: 10 conceptos técnicos contravencionales y 3 informes técnicos contravencionales. . 
Marzo: 10 conceptos técnicos contravencionales y 1 informes técnicos contravencionales. </t>
  </si>
  <si>
    <t>En relación con silvicultura urbana, en el primer trimestre de la vigencia 2019, la Secretaría Distrital de Ambiente a través de la Subdirección de Silvicultura, Flora y Fauna Silvestre emitió 1.635 oficios de respuesta a comunicaciones y PQRS.
Enero: 233 oficios de respuesta a comunicaciones y PQRS.
Febrero: 657 oficios de respuesta a comunicaciones y PQRS.
Marzo: 745 oficios de respuesta a comunicaciones y PQRS.</t>
  </si>
  <si>
    <t>Durante el primer trimestre de 2019 para la generación del instrumento relacionado con las coberturas vegetales que contribuyan a la adaptación al cambio climático se realizó la revisión bibliográfica de fuentes secundarias definiendo los siguientes ítems como base metodológica y técnica para su desarrollo:
• Análisis estadístico de la información del censo forestal realizado en el año 2007 y sus actualizaciones anuales de siembra y manejo silvicultural.
• Identificación de áreas de islas de calor en la jurisdicción de la Secretaria Distrital de Ambiente determinando la temperatura superficial terrestre de los últimos 10 años.
• Modelación climática con información de temperatura, dirección del viento, humedad, precipitación y polución.
• Determinación de las especies arbóreas que atenúan los efectos de islas de calor.
• Contribución del arbolado urbano para la adaptación al cambio climático en Bogotá.
• Efectos en la distribución de especies urbanas por efectos del cambio climático y la posible adaptación de otras especies para la atenuación de los efectos Islas de calor</t>
  </si>
  <si>
    <t>Durante el primer trimestre de 2019 para la generación del instrumento relacionado con la evaluación del comportamiento e integración del arbolado urbano con otras coberturas se realizó la revisión bibliográfica de fuentes secundarias y se establecieron los siguientes ítems como base metodológica y técnica para el desarrollo del instrumento:
• Determinar una zonificación de la localización de los árboles en zonas de interés para definir áreas críticas de acuerdo a los informes de emergencias y caída de árboles reportados en la Secretaria Distrital de Ambiente.  
• Análisis climático de la velocidad y dirección de los vientos de la ciudad y su efecto sobre las especies arbóreas.
• Identificar el tipo de topografía en el que se localizan los árboles en donde existe mayor riesgo de caída.
• Análisis de la influencia de las lluvias sobre la caída de los árboles.
• Cálculo estadístico de los efectos de la carga de los vientos en función del área de la copa y de la localización del árbol, según los diferentes microclimas.
• Análisis del volcamiento de los árboles y su relación con el modelo de riesgo a partir de variables climáticas y de emplazamiento.</t>
  </si>
  <si>
    <t xml:space="preserve">Al 31 de marzo de 2019,  para la protección y conservación de la Fauna Silvestre, la Secretaría Distrital de Ambiente a través de la Subdirección de Silvicultura, Flora y Fauna Silvestre,  ejecutó 2.313 actuaciones de seguimiento y control, que corresponden a 1 Operativo de Control, 1.122 solicitudes atendidas por concepto de presencia, tenencia o comercialización, 34 conceptos técnicos por incautación, 58 visitas de verificación de Cites y No Cites, 23 visitas para expedición de salvoconductos, 27 actividades de seguimiento a permisos,  121 rondas de seguimiento y control en las terminales de transporte terrestre y aéreo, 48 verificaciones e inspecciones, 878 animales silvestres liberados en sus zonas de vida previa recepción y rehabilitación en el CRRFFS y 1 animal reubicado.  </t>
  </si>
  <si>
    <t>Al 31 de marzo de 2019, para la protección y conservación de la Flora Silvestre, la Secretaría Distrital de Ambiente a través de la Subdirección de Silvicultura, Flora y Fauna Silvestre,  ejecutó 626 actuaciones que corresponden a: 8 Operativos de Control, 131 visitas de evaluación y seguimiento, 9 inventarios de control, 4 nuevos registros en el libro de operaciones, 1 visita para expedición de salvoconducto, 55 visitas de verificación de CITES y NO CITES, 376 reportes del libro de operaciones ingresados a FOREST, 21 certificaciones de exportación e importación, 20 certificaciones de registro y 1 recepción para guarda y custodia de especímenes de flora.</t>
  </si>
  <si>
    <t>La Secretaría Distrital de Ambiente al 31 de marzo de 2019  para la protección y conservación de la Flora y de la Fauna Silvestre, realizó 54 sensibilizaciones, 9 capacitaciones y 11 rondas de prevención.</t>
  </si>
  <si>
    <t xml:space="preserve">SEGUIMIENTO Y MONITOREO POST-LIBERACIÓN DE UN OCELOTE (Leopardus pardalis), RECUPERADO DEL TRÁFICO ILEGAL DE FAUNA SILVESTRE Y REHABILITADO.
AVANCE I TRIMESTRE 2019:
1. Elaboración del proyecto de investigación, estableciendo los marcos presupuestales, técnicos y normativos para evaluación y aprobación.
2. Se implementaron estrategias de rehabilitación para reforzar el comportamiento silvestre del animal. Refuerzos negativos, aporte de dieta viva, enriquecimiento ambiental y social. Se instalaron cámaras trampa en el recinto de CORPOCALDAS, para registrar la hora de actividad y los comportamientos del animal en aras de establecer el etograma base para el seguimiento.
3. Se realizaron 5 manejos veterinarios para seguimiento de estado físico, toma de medidas morfométricas, obtención de muestras de sangre, manejos terapéuticos y profilácticos para los hallazgos anormales del animal e instalación del collar de acostumbramiento en las instalaciones de CORPORCALDAS. Durante el seguimiento a la puesta del collar se observó incomodidad y laceraciones provocadas por el animal por la puesta del collar, por tanto se decide retirar.
4. Se realizó gestión con la Fuerza Aérea para trasladar a la CAV de CORPOCALDAS al felino hacia las instalaciones de la Reserva Bojonawi en Puerto Carreño, Vichada. Se realizan adecuaciones al recinto de preliberación.
5. Se realizaron estrategias de refuerzo negativo hacia el humano, acostumbramiento con playbacks a depredadores o amenazas, se hace oferta de presa viva con disociación de la figura humana, se promueve el uso de los árboles como refugio, se realizan las valoraciones de los registro videograficos y se establecen patrones de comportamiento según ritmo circadiano silvestre. 
6. Se realiza manejo veterinario para examen físico, nuevamente instalación de collar de acostumbramiento y toma de medidas morfo métricas; se hace manejo profiláctico antibiótico. </t>
  </si>
  <si>
    <t>Enero 2019: Se realizaron 4 visitas a Centros de Diagnóstico discriminadas de la siguiente manera:
3 visitas de certificación a los siguientes CDA:
-CDA SOBRERUEDAS, en el cual se revisó 1 equipo analizador motos 4T
-CDA TUTECNO, en el cual se revisaron 3 equipos: 1 analizador ciclo OTTO, 1 analizador motos 4T y 1 OPACIMETRO
-CDA CALLE 63, en el cual se revisaron 4 equipos: 2 analizadores ciclo OTTO, 1 analizador motos 4T y 1 opacímetro.
1 visita de seguimiento al CDA DISTRITAL, en el cual se revisaron 4 equipos: 2 analizador ciclo OTTO, 2 OPACIMETROS.
Febrero 2019:  No se realizaron visitas a Centro de Diagnóstico Automotor CDA debido al proceso de contratación de la SDA.
Marzo 2019: Se realizaron 5 visitas a Centros de Diagnóstico discriminadas de la siguiente manera:
3 visitas de certificación a los siguientes CDA:
-CDA DEL SIETE SAS, en el cual se revisó, 1 equipo analizador otto y 1 OPACIMETRO.
-CDA AUTO ECCE, en el cual se revisó, 1 analizador ciclo OTTO.
-CDA METROPOLITANO SA, en el cual se revisó 1 equipo analizador ciclo OTTO.
2 visitas de seguimiento a equipos
- Secretaría Distrital de Ambiente, en el cual se revisó, 14 equipos: 5 analizadores, 8 opacímetros y 1 analizador 4t, adicionalmente se realizaron reportes de calibración de los captadores de rpm y T°.
- Secretaría Distrital de Movilidad, en el cual se revisó, 5 equipos duales y se realizaron los reportes de calibración de los captadores de rpm y T°.</t>
  </si>
  <si>
    <t>Enero 2019:   se realizaron  actos administrativos producto del seguimiento y control realizado a las fuentes fijas de emisiones atmosféricas ubicadas en el Distrito Capital:
Auto que acumula expediente (1), Auto de archivo permisivo (10), Auto de inicio de proceso sancionatorio (8), Auto de pruebas (8), Auto de notificación (1), formula cargos (19), legaliza medida preventiva (1), levanta medida definitiva (4), levanta medida temporal (1), otorga permiso de emisiones (1), recurso de reposición (1), impone medida preventiva (1). Total (56) actos administrativos.
Febrero 2019: Formulacion de  cargos 3, Auto de inicio 11, Impone medida 1, Auto de pruebas 4, Auto de pruebas con descargos 12, Auto de archivo permisivos 32, Comunicaciones CT 36, Total: 99 actos administrativos.
&gt;Marzo: Auto de Pruebas 5, Auto de inicio 23, Levantamedida temporal 8, Levantamedida definitivo 1, Recursos de Reposición 2, Auto de Archivo Permisivo 1, Formulacargos 1,  Quejas 1, Solicitudes 1.</t>
  </si>
  <si>
    <t>Enero 2019:  se realizaron 100 requerimientos discriminados de la siguiente manera: 15 COMNALMICROS, 10 METROPOLITANA, 10 TRANSPORTES BERMUDEZ, 10 TRANZIT, 10 TRANSPORTES PANAMEICANOS, 15 UCOLBUS, 10 TRANSFONTIBON, 10 BUSES BLANCOS, 10 SOTRANDES. 
Febrero 2019: Se realizaron 51 requerimientos discriminados de la siguiente manera: 10 COOTRANSNORTE, 10 COOTRANCENORTE, 10 BRINKS, 11 TRASNPORTES SANTA LUCIA, 10 UNIVERSAL DE TRANSPORTES. 
Marzo 2019: No se realizaron requerimientos debido al proceso de contratación de la SDA.</t>
  </si>
  <si>
    <t>Durante la vigencia 2019 el avance de la meta se detalla a continuación:
Enero: Se reporta la proyección de 3 conceptos técnicos para las empresas: TRANSMASIVO, COOPERATIVA DE TRANSPORTADORES DE FONTIBON y MASIVO CAPITAL S.A.S. Se llevaron a cabo en el periodo 4 visitas de Evaluación del Programa Integral de Mantenimiento Vehicular (EPIM), a las empresas: RENTING AUTOMAYOR SAS, IMC CARGO INTERNATIONAL S.A.S, BRIO COOTRANSNIZA LTDA, FERRETERIA MULTIALAMBRES LTDA.  
Marzo 2019: Se realizó la proyección de 3 conceptos técnicos para las empresas: TRANSMASIVO, ARGOS y TRAZIT, así mismo se proyectaron 3 informes técnicos para las empresas: COOTRANSNIZA, TRAMICON y TRANSMASIVO, adicionalmente se dio respuesta a 7 radicados.</t>
  </si>
  <si>
    <t xml:space="preserve">Durante la vigencia 2019 se presenta el siguiente avance:
Enero:  Se realizaron 131 operativos de control ambiental en las vías de la ciudad, verificando el cumplimiento normativo de los límites permisibles de emisiones atmosféricas provenientes de las fuentes móviles. Producto de los operativos se reportan 3249 revisiones de las cuales 1908 fueron aprobados, 1341 rechazados, 284 comparendos y 44 inmovilizados. 
Febrero: Se realizaron 106 operativos de control ambiental en las vías de la ciudad y en programas de la SDA, con el fin de verificar el cumplimiento normativo. Producto de los operativos se reportan 1860 revisiones de las cuales 887 fueron aprobados, 973 rechazados, 470 comparendos y 178 inmovilizados. 
Marzo: Se realizaron 123 operativos de control en la ciudad, verificando el cumplimiento de la normatividad. Como resultado de los operativos se reportaron 1379 revisiones, de las cuales 577 aprobados, 802 rechazados, 539 comparendos y 143 vehículos inmovilizados. </t>
  </si>
  <si>
    <t>Durante la vigencia 2019 el avance reportado es el siguiente:
Zona 1: Localidad de Antonio Nariño, UPZ Restrepo, Barrio Restrepo.
6 operativos, 9 establecimientos visitados, 4 superaron los estándares máximos permisibles de emisión de ruido, 2 resultaron Imperceptibles Al Exterior (I.A.E) y 3 fueron materialización de medida preventiva.
Zona 2: Localidad de Teusaquillo, UPZ Galerías, Barrio Galerías.
3 operativos, 6 establecimientos visitados, 3 superaron los estándares máximos permisibles de emisión de ruido, y 3 materializaciones de medida preventiva.
Zona 3: Localidad de Chapinero, UPZ Chico Lago, Barrio la Cabrera.
2 operativos realizados, 1 operativo programado, 3 establecimientos visitados, 2 superaron los estándares máximos permisibles de emisión de ruido, 1 no fue posible la medición por precipitaciones.
Zona 4: Localidad de Fontibón, UPZ Modelia, Barrio Modelia.
4 operativos, 6 establecimientos visitados, 5 fueron materialización de medida preventiva, 1 superaron los estándares máximos permisibles de emisión de ruido.</t>
  </si>
  <si>
    <t xml:space="preserve">Durante el 2019 se presenta el siguiente resumen de actividades:
· 122 visitas de seguimiento y control a establecimientos con fuentes fijas de emisión de ruido; 45 de enero, 45 de febrero, 32 en marzo, 73 fueron visitas efectivas; mientras que 49 fueron visitas no efectivas.  
·  882 PQR´S, en las cuales se solicita a la Subdirección de Calidad del Aire Auditiva y Visual la atención por presuntas afectaciones que por ruido se presentan en las 19 localidades urbanas de la ciudad; para lo que se emite respuesta de acuerdo con las competencias otorgadas en materia de ruido; 336 de enero, 278 de febrero y 268 en marzo; Adicionalmente, se emitió concepto previo favorable para la realización de eventos de aglomeración de público en el Distrito Capital para 163 eventos, 90 en enero y febrero y 73 en marzo, en atención a lo estipulado en el Decreto 599 de 2013; para un total de 704 respuestas emitidas; en atención a solicitudes puntuales en materia de ruido. </t>
  </si>
  <si>
    <r>
      <t>Durante el 2019 se presenta el siguiente resumen de actividades:
·         168 actos administrativos proyectados del proceso sancionatorio ambiental, en materia de fuentes de emisión de ruido</t>
    </r>
    <r>
      <rPr>
        <sz val="8"/>
        <color indexed="8"/>
        <rFont val="Arial"/>
        <family val="2"/>
      </rPr>
      <t>; de los cuales 77 fueron proyectados en enero, 65 proyectados en febrero, 26 proyectados en marzo, estos son proyectados según lo establece el régimen sancionatorio ambiental Ley 1333 de 2009.</t>
    </r>
  </si>
  <si>
    <t xml:space="preserve">Para el primer trimestre del año 2019 fueron realizados dieciocho (18) operativos en rutas críticas como se especifica a continuación: 
ENERO: Cinco (05) operativos de sensibilización así: RC10: 01- 28 establecimientos. RC11: 2 - 25 establecimientos. RC12: 01 -12 establecimientos. RC13: 01-15 establecimientos 
FEBRERO: Seis (06) operativos de sensibilización así: RC10: 01- 30 establecimientos. RC11: 1 - 15 establecimientos. RC12: 01 -12 establecimientos. RC13: 01-15 establecimientos. RC14: 01-16 establecimientos
MARZO: Siete (07) operativos sobre rutas críticas (04 Op. Control – 03 Op. Sensibilización). RC 1: 1 Sensibilización – 12 establecimientos. RC4: 1 Control – 5 establecimientos. RC5: 1 Control – 5 establecimientos. RC8: 1 Control – 5 establecimientos.  RC8: 1 Control – 5 establecimientos. RC 9: 1 Sensibilización – 16 establecimientos. RC10: 1 Control – 5 establecimientos. RC 11: 1 Sensibilización – 15 establecimientos
</t>
  </si>
  <si>
    <t xml:space="preserve">Para el primer trimestre del año 2019 fueron realizadas veintiocho (28)  visitas a elementos PEV como se detalla a continuación:
Enero: En el mes de enero, fueron realizadas un total de diecisiete (17) visitas a elementos PEV como sigue: Usaquén (4), Chapinero (4), Kennedy (1) y Suba (8).    
Febrero: En el mes de febrero, fueron realizadas un total de ocho (8) visitas a elementos PEV como sigue: Usaquén (2), Santafe (2), Suba (1), Antonio Nariño (1) y Candelaria (2).     
Marzo: En el mes de marzo, fueron realizadas un total de tres (03) visitas a elementos PEV en la localidad de Chapinero
</t>
  </si>
  <si>
    <t>Durante el primer trimestre de 2019 se proyectaron 148  notificaciones de los tramites sancionatorios desarrollados por la Dirección de Control Ambiental. De las cuales 69 se realizaron en el marco de la meta de la actual administración distrital que corresponde a 90 días y las 79 notificaciones restantes no alcanzan a cunplir el plazo establecido de los 90 días.</t>
  </si>
  <si>
    <r>
      <rPr>
        <sz val="8"/>
        <color indexed="8"/>
        <rFont val="Arial"/>
        <family val="2"/>
      </rPr>
      <t>Para la vigencia 2019 se tiene programado realizar doscientos veintitrés 223 visitas a puntos de captación de aguas subterráneas inventariadas por el distrito; establecidas de la siguiente manera:  
Seguimiento a 74 puntos, los cuales setenta (70) tienen permiso de concesión y los cuatro (4) restantes son de uso ilegal. Control a 150 puntos, y las demás actividades de control como lo son las quejas, derechos de petición, visitas, acompañamientos, solicitudes del usuario, visitas a medidores.
Durante el primer trimestre del 2019 se generaron:</t>
    </r>
    <r>
      <rPr>
        <i/>
        <sz val="8"/>
        <color indexed="8"/>
        <rFont val="Arial"/>
        <family val="2"/>
      </rPr>
      <t xml:space="preserve">
Conceptos tecnico seguimiento : tres (3).
Conceptos tecnico cobro segimiento: Dieciseis (16).</t>
    </r>
    <r>
      <rPr>
        <i/>
        <sz val="8"/>
        <rFont val="Arial"/>
        <family val="2"/>
      </rPr>
      <t xml:space="preserve">
Conceptos tecnico control : Diecisiete (17).
Quejas:Dos (2)
Oficio:Cinco (5).
Requerimientos:Veinte (20).
Memorandos:Siete (7)
</t>
    </r>
    <r>
      <rPr>
        <sz val="8"/>
        <rFont val="Arial"/>
        <family val="2"/>
      </rPr>
      <t xml:space="preserve">
</t>
    </r>
  </si>
  <si>
    <r>
      <rPr>
        <sz val="8"/>
        <color indexed="8"/>
        <rFont val="Arial"/>
        <family val="2"/>
      </rPr>
      <t xml:space="preserve">Durante el primer trimestre del  2019, se generó:
</t>
    </r>
    <r>
      <rPr>
        <sz val="8"/>
        <rFont val="Arial"/>
        <family val="2"/>
      </rPr>
      <t xml:space="preserve">Auto de inicio visita ocular:  Un (1)
Ejecutadas Mensualmente:
Marzo de 2019:
Auto de inicio visita ocular:  Un (1)  </t>
    </r>
  </si>
  <si>
    <t>7, OBSERVACIONES AVANCE TRIMESTRE I DE 2019</t>
  </si>
  <si>
    <t>Se evaluará jurídica y técnicamente la solicitud realizada por la Empresa de Acueducto y Alcantarillado de Bogotá para definir los alcances de las obligaciones de la Resolución.</t>
  </si>
  <si>
    <r>
      <t xml:space="preserve">Durante el primer trimestre de la vigencia se realizó la verificación de las etiquetas para la protección y conservación de la cobertura arbórea de la ciudad. </t>
    </r>
    <r>
      <rPr>
        <sz val="8"/>
        <color indexed="8"/>
        <rFont val="Arial"/>
        <family val="2"/>
      </rPr>
      <t xml:space="preserve">fabricadas por la empresa Multi Impresos S.A.S, en el marco del contrato de compraventa No. 62 de 2018; con ello se procedió a establecer la estrategia metodológica para la implementación de la campaña de prevención usando como herramienta el etiquetado educativo. </t>
    </r>
  </si>
  <si>
    <r>
      <t xml:space="preserve">Para la vigencia 2019 se tiene programado realizar </t>
    </r>
    <r>
      <rPr>
        <b/>
        <sz val="9"/>
        <rFont val="Arial"/>
        <family val="2"/>
      </rPr>
      <t>224</t>
    </r>
    <r>
      <rPr>
        <sz val="9"/>
        <rFont val="Arial"/>
        <family val="2"/>
      </rPr>
      <t xml:space="preserve"> visitas a puntos de captación de aguas subterráneas inventariadas por el Distrito; distribuidas de la siguiente manera:  
*Seguimiento a 74 puntos, de los cuales 70 tienen permiso de concesión y los 4 restantes son de uso ilegal. 
*Control a 150 puntos puntos de captación de agua subterránea inventariados por la SDA
Teniendo en cuenta lo anterior durante el primer trimestre del año se han emitido </t>
    </r>
    <r>
      <rPr>
        <b/>
        <sz val="9"/>
        <rFont val="Arial"/>
        <family val="2"/>
      </rPr>
      <t xml:space="preserve">36 </t>
    </r>
    <r>
      <rPr>
        <sz val="9"/>
        <rFont val="Arial"/>
        <family val="2"/>
      </rPr>
      <t>conceptos técnicos distribuidos así: 
Conceptos técnicos de seguimiento: 19
Conceptos técnicos de control: 17
Obteniendo un avance de 16,07 % (36/224)</t>
    </r>
  </si>
  <si>
    <r>
      <t xml:space="preserve">Para la vigencia 2019 se tiene contemplado ejecutar las siguientes acciones: 
1. Formular y actualizar el programa de control ambiental a predios diagnosticados con posible afectación a los recursos suelo y agua subterránea, con un porcentaje programado del 20%
2. Emitir los productos técnicos y jurídicos asociados a las actividades de investigación, evaluación de planes de trabajo, remediación de los predios que se encuentran inmersos en el programa de control ambiental, con un porcentaje programado del 80%
Teniendo en cuenta lo anterior para el periodo comprendido de enero a marzo se realizaron las siguientes acciones: 
*Formulación del “Programa de control ambiental a los predios diagnosticados con posible afectación al recurso suelo y agua subterránea informe de programación para el año 2019"mediante Informe Técnico 2019IE31367. 
*El programa para la vigencia 2019 establece una línea base de 45 predios, predios que conforman el programa, para lo cual se generaron 21 actuaciones asociadas a 16 predios de los 45 que conforman el programa de control, para el caso se generaron 4 informes técnicos, 9 requerimientos, 5 conceptos técnicos y 4 oficios. 
Teniendo en cuenta lo anterior para el I trimestre del año se tiene un avance del </t>
    </r>
    <r>
      <rPr>
        <b/>
        <sz val="9"/>
        <rFont val="Arial"/>
        <family val="2"/>
      </rPr>
      <t>42%</t>
    </r>
    <r>
      <rPr>
        <sz val="9"/>
        <rFont val="Arial"/>
        <family val="2"/>
      </rPr>
      <t xml:space="preserve"> (Formulación programa con un avance del 14%  y 16 predios con 21 actuaciones asociadas con un  avance del 28%)  
</t>
    </r>
  </si>
  <si>
    <r>
      <t xml:space="preserve">Para la vigencia 2019 se tiene programado atender de manera definitiva un total de </t>
    </r>
    <r>
      <rPr>
        <b/>
        <sz val="9"/>
        <rFont val="Arial"/>
        <family val="2"/>
      </rPr>
      <t>8</t>
    </r>
    <r>
      <rPr>
        <sz val="9"/>
        <rFont val="Arial"/>
        <family val="2"/>
      </rPr>
      <t xml:space="preserve"> instrumentos ambientales asociadas al aprovechamiento del recurso Hídrico Subterráneo en el D. C, tales como permisos de exploración, concesión, prórroga y modificación. 
Para el I trimestre del año no se generó atención de manera definitiva a ningún instrumento dado  que corresponden a un proceso administrativo que cumple varias etapas procesales por lo que no se presenta avance en la magnitud de la meta hasta tanto cada instrumento no cumpla todas las etapas requeridas.</t>
    </r>
  </si>
  <si>
    <t xml:space="preserve">Entre los meses de enero, febrero y marzo de 2019  se  firmaron  221 oficios de requerimiento producto de las visitas a entidades publicas (146 requerimientos) y (75) establecimientos prestadores de servicios de salud y afines ubicados en el distrito capital por parte del subdirector de la Subdirección de Control Ambiental al Sector Público.  Es importante aclarar que todos los requerimientos firmados cuentan con su  respectivo radicado de salida, de igual forma cabe señalar que los oficios de requerimiento firmados  pueden corresponder a visitas relizadas en meses anteriores.  
</t>
  </si>
  <si>
    <t xml:space="preserve">Para el primer trimestre al año 2019 fueron proyectados sesenta y nueve actuaciones jurídicas del grupo PEV como se detalla a continuación:
Enero: Para el mes de enero se efectuaron dieciocho (18) actuaciones jurídicas.
Febrero: Para el mes de febrero se efectuaron cincuenta y un (51) actuaciones jurídicas.
Marzo: Para el mes de marzo no fueron llevadas a cabo actuaciones jurídicas dentro del grupo.  </t>
  </si>
  <si>
    <t xml:space="preserve">La Empresa de Acueducto y Alcantarillado de Bogotá radicó documento con numero 2018ER294100 del 12 de diciembre de 2018, en el cual manifiesta haber tenido una serie de inconvenientes técnicos durante el año 2018, lo que deriva en el potencial incumplimiento de obras con fecha de ejecución de 2018, razón por la cual solicita se evalué la modificación algunas obligaciones establecidas en la Resolución 03428 del 04/12/2017. Este radicado debe evaluarse jurídica y técnicamente y definir los alcances de las obligaciones de la Resolución previa emisión del ultimo seguimiento correspondiente al año 2018 </t>
  </si>
  <si>
    <t>Reestructurar los planes de trabajo para fortalecer las acciones de control establecidas.</t>
  </si>
  <si>
    <t>Se presenta retraso en la magnitud programada para la Meta debido a que no se ha recibido respuesta por parte de las Alcaldías Locales con relación a os Planes Locales de Arborización.</t>
  </si>
  <si>
    <t>El incremento en las concentraciones de PM 2.5 fue consecuencia de la variación de las condiciones meteorológicas a nivel regional y local representados en fuertes inversiones térmicas en las mañanas, a vientos provenientes del occidente con mayor intensidad y frecuencia a lo habitual y a los incendios forestales localizados en municipios aledaños a la ciudad, en los llanos orientales y en Venezuela.</t>
  </si>
  <si>
    <t>A pesar de que está meta es de tipología decreciente se reporta un registro superior, debido a que durante el primer trimestre de 2019 se ha estado depurando la información para  notificar actos administrativos de otras vigencias anteriores, de tal manera que los tiempos de notificación son bastante altos con referencia a la meta inicialmente establecida, por ello se ha visto afectado el tiempo de notificación que para este periodo corresponde a 203 días.</t>
  </si>
  <si>
    <t>Velar por el cumplimiento de la normatividad ambiental en los establecimientos de comercio visitados en el Distrito de Bogotá.</t>
  </si>
  <si>
    <t>Teniendo en cuenta la dinámica de esta meta a diciembre de 2017 se contaba con 6,86 km de con calidad aceptable o superior (WQI &gt;65) , sin embargo para el 2018 se cuenta con 6,84 debido a la complejidad en cuanto al control de los factores que deterioran la calidad del río.
Durante lo corrido del Plan de Desarrollo “Bogotá como vamos” se presenta el avance que se detalla a continuación:
En el periodo 2014-2015 se reportó 11,55 km de WQI Bueno o Superior de los cuales en el periodo 2015-2016 se reportaron 3,17 km WQI excelente.
Si bien al cierre de 2016 se había reportado 3,2 km de rio con índice de calidad de agua aceptable o WQI &gt;65, una vez culminado los monitoreos y realizado en análisis respecto al índice WQI se determinó que se los tramos de Fucha 3 y Tunjuelo 2 con una medición de 6,84 km de rio con calidad aceptable de los cuales 3,66 kilómetros de rio se mejoraron según la medición del 2017.
Para el periodo 2017-2018 la longitud de kilómetros río con valores de WQI superiores o iguales a 65 unidades se mantuvo igual a la reportada en el periodo directamente anterior 2016-2017. Sin embargo, al comparar los km reportados en el periodo 2014-2015 se tiene un incremento de 6.84 km.
La Subdirección del Recurso Hídrico y del Suelo acorde al artículo 20 del Decreto 109 de 2009 tiene por objeto adelantar los procesos técnico-jurídicos necesarios para el cumplimiento de las regulaciones y controles ambientales al recurso hídrico y al suelo que sean aplicables en el Distrito, así como realizar la evaluación, control y seguimiento sobre los factores de deterioro ambiental derivados de las actividades que incidan sobre el recurso hídrico y el suelo. Por lo tanto, es la encargada de realizar entre otros; visitas de inspección, vigilancia y control a los establecimientos o actividades que puedan generar impacto al recurso hídrico y por ende influir en la variabilidad del WQI (Indicador de Calidad de Agua) del Distrito. Durante primer trimestre del año en curso (2019), en cumplimiento de estas funciones fueron generados en materia de vertimientos la siguiente relación de actuaciones de control a usuarios de la capital; 50 Conceptos y/o informes técnicos de control y vigilancia ambiental, 313 requerimientos de control y vigilancia, se atendieron 91 solicitudes de registros de vertimientos, la atención de 78 derechos de petición y/o quejas interpuestas por la ciudadanía, seguimiento ambiental a 9 permisos de vertimientos y la atención de fondo de 21 permisos de vertimientos.
Vigencia 2019: 
NOTA: El reporte se registra en cero hasta el final de la vigencia 2019 cuando se obtiene el valor de la magnitud ejecutada según lo reportado en el informe correspondiente.</t>
  </si>
  <si>
    <r>
      <t xml:space="preserve">Durante el cuatrienio se ha venido dando cumplimiento a la proyección definida anualmente en relación con la elaboración de los  conceptos relacionados con el Plan de Saneamiento y Manejo de Vertimientos, de tal manera que se presenta un avance acumulado de 62,5%, de los cuales </t>
    </r>
    <r>
      <rPr>
        <sz val="10"/>
        <rFont val="Calibri"/>
        <family val="2"/>
      </rPr>
      <t>un 25% corresponde a la vigencia 2018.
En cumplimiento con las acciones desarrollas  fueron programadas y ejecutadas las visitas y recorridos respectivos, asociados a las obras y obligaciones establecidas en la Resolución 03428 del 04/12/2017 “POR LA CUAL SE REVISA Y ACTUALIZA EL PLAN DE SANEAMIENTO Y MANEJO DE VERTIMIENTOS – PSMV A LA EMPRESA DE ACUEDUCTO Y ALCANTARILLADO Y ASEO DE BOGOTÁ - EAB – ESP OTORGADO MEDIANTE RESOLUCIÓN No 3257 DE 2007, Y SE TOMAN OTRAS DETERMINACIONES, EN CUMPLIMIENTO DEL
NUMERAL 4.21 DE LA SENTENCIA DE AP No. 2001-90479 – SANEAMIENTO DEL RÍO BOGOTÁ”, se proyectó concepto técnico a través del proceso forest: 4183074 el cual se encuentra en revisión.</t>
    </r>
  </si>
  <si>
    <t>El acumulado durante el cuatrienio se ha realizado actividades de control y seguimiento, a 28.88 ha  así: 
Vigencia 2016:
Área total con recuperación ambiental en el D. C. 2Ha/ 65Ha Áreas con afectación por actividad extractiva y con seguimiento ambiental de su PMA y PMRRA
Vigencia 2017:
Se realizaron actividades de control y seguimiento a un total de 12 predios  que representan  11,37 hectáreas en donde verificó  la implementación de actividades de recuperación, remediación o restauración  de suelo, de la siguiente manera: 
*1,015 hectáreas de suelos recuperados morfológicamente y restaurados ambientalmente que habían sido afectados por actividad extractiva de materiales de la construcción y arcilla, asociados a los Planes de Manejo Ambiental establecidos para la Ladrillera Yomasa S.A. y Ladrillera Prisma SAS.
*10,36 hectáreas de suelos asociados a 11 establecimientos de actividades industriales o de servicios (Estaciones de Servicio) que implementaron o se encuentran implementando sistemas de remediación de suelos o aguas subterráneas del acuífero somero
Vigencia 2018:
*7,51 hectáreas de suelos asociados a  8 establecimientos de actividades industriales o de servicios (Estaciones de Servicio) que implementaron o se encuentran implementando sistemas de remediación de suelos o aguas subterráneas del acuífero somero y 1 predio que realizo la remediación de suelo y agua subterránea en cumplimiento de su plan de remediación. 
Vigencia 2019: 
NOTA: El reporte se registra en cero hasta el final de la vigencia 2019 cuando se obtiene el valor de la magnitud ejecutada según lo programado.</t>
  </si>
  <si>
    <t>El avance acumulado al Plan de Desarrollo "Bogotá Mejor Para Todos" 2016-2020, es corresponde al  68,75%,  discriminados de la siguiente manera:  vigencia 2016 un 13.5%, vigencia 2017 un 24%, vigencia  2018 un 25%, y en la vigencia 2019 (Primer trimestre) un 6.25%.
Por lo anterior se han atendido solicitudes de diagnóstico de predios bien sea por cambio de uso de suelo o por sospecha de contaminación, de la siguiente manera: 
Vigencia 2016:  12 conceptos técnicos de diagnóstico, 5 informes técnicos de diagnóstico de predios con sospecha de contaminación, 1 oficio de diagnóstico de predios con sospecha de contaminación,  6 actuaciones administrativas que acogen conceptos técnicos que realizaron diagnósticos a predios con sospecha de contaminación.
Vigencia 2017-Minería: se atendieron 23 solicitudes para 24 Predios con 104,4 ha diagnosticadas por actividad extractiva de materiales de construcción y arcilla-5 predios identificando afectación 7,74 ha, requiriendo Plan de Manejo, Restauración y Recuperación Ambiental-PMRRA.
Suelos Contaminados: Se atendieron 46 solicitudes de concepto diagnóstico por posible afectación del recurso suelo con 46 conceptos técnicos de diagnóstico para un total de 12,133 ha; se emitieron 20 autos de requerimiento y 7 oficios.
Vigencia 2018 – Minería: Se atendieron 5 solicitudes de concepto diagnóstico por posible afectación del recurso suelo para un total de 2,5472 ha correspondientes a 6 predios en aras de determinar si requieren la implementación de un PMRRA por antigua actividad extractiva de materiales de construcción o arcilla; solamente 1 de ellos, identificado con CHIP AAA0010JWCX con 0,74 ha requiere la implementación de PMRRA.
Suelos Contaminados: Se diagnosticaron 119,71 ha de suelos correspondientes a 205 predios, identificando 81.04 ha de 160 predios que no requieren de actividades como quiera que no generaron sospecha de afectación, 17,02 ha de24 predios que requieren únicamente actividades de desmantelamiento adecuado de las instalaciones y 21,66 ha de 21 predios que generaron sospecha de afectación negativa del recurso suelo por lo cual requiere una investigación para confirmar o descartar la sospecha de contaminación.
Vigencia 2019- Minería: Se diagnosticaron correspondientes a 14 predios, correspondientes a  1,51 hectáreas de suelos determinando que ninguna de ellos requiere  presentar un PMRRA o PRR ya que no se identifican como áreas afectadas por antigua actividad extractiva de materiales de construcción y/o arcilla.
Suelos Contaminados: De esta manera se diagnosticaron un total de 16 predios correspondiente a 19,89 hectareas de las cuales  5,58 hectareas requieren actividades de investigación como quiera que fueron clasificadas como con sospecha de afectación al recurso suelo.</t>
  </si>
  <si>
    <r>
      <t>La Secretaría Distrital de Ambiente en lo corrido del Plan de Desarrollo “Bogotá Mejor Para Todos” registra un avance del 0,51 con corte a vigencia 2018</t>
    </r>
    <r>
      <rPr>
        <sz val="11"/>
        <rFont val="Calibri"/>
        <family val="2"/>
      </rPr>
      <t xml:space="preserve"> en la formulación del Plan Distrital de Silvicultura Urbana, Zonas Verdes y Jardinería – PDSUZVJ-,  avance que corresponde a la formulación, adopción y socialización de los 19 Planes Locales de Arborización Urbana –PLAUs-, y a la formulación de los siete (7) programas que integran el PDSUZVJ.
En el primer trimestre de la vigencia 2019, acorde con la observación realizada por la Subdirección de Políticas y Planes Ambientales –SPPA- de la Secretaría Distrital de Ambiente, se procedió a realizar el ajuste a la presentación del Plan Distrital de Silvicultura Urbana, Zonas Verdes y Jardinería en el formato del Plan de Acción establecido por la Secretaría Distrital de Planeación, el cual fue remitido nuevamente para revisión.
Entretanto, se programó mesa de trabajo con la SPPA para el 09 de abril del año en curso. </t>
    </r>
  </si>
  <si>
    <t xml:space="preserve">Se presenta retraso en la ejecución, debido a que la formulación del Plan Distrital de Silvicultura Urbana, Zonas Verdes y Jardinería-PDSUZVJ requiere de trabajo multidisciplinario de profesionales de  la Entidad, actividad que ha estado supeditada a la agenda de los diversos actores. </t>
  </si>
  <si>
    <t xml:space="preserve">Mediante comunicación oficial, se programará mesas de trabajo con los actores competentes y se hará estricto seguimiento al cumplimiento del cronograma establecido para finalizar la formulación del PDSUZVJ.  </t>
  </si>
  <si>
    <t xml:space="preserve">De acuerdo con lo definido para el cumplimiento de esta meta de gestión durante lo corrido del Plan de Desarrollo "Bogotá Mejor para Todos" se definio que la concentración promedio anual de material particulado de diámetro menor a 10 micras (PM10) se debe mantener por debajo de 50 µg/m3. El PM10: Se calcula por cada estación el promedio de los valores diarios, posteriormente se calcula el promedio total con los valores obtenidos para cada estación hasta el mes de corte, a continuación se presentan los datos por estación de monitoreo: 
Carvajal - Sevillana 65
C.D.A.R. 40
Fontibón 48
Guaymaral  33
Kennedy 54
Las Ferias 42
MinAmbiente 37
Móvil 7ma 61
Puente Aranda 52
San Cristóbal 34
Suba 57
Tunal 41
Usaquén 39
NOTA ACLARATORIA:  Según lo establecido en la Norma Nacional de Calidad del Aire (Resolución 2254 del 1/11/2017 Art 2 parágrafo 2) a partir del 2018 se realiza el reporte del indicador por cada estación de monitoreo operativo en la Red de Monitoreo y Calidad del Aire de Bogotá- RMCAB y se realiza el promedio con media móvil anual, sin embargo, de acuerdo con lo definido para el seguimiento de esta meta de gestión se realiza el promedio de los datos generados para las estaciones, el cual para este caso corresponde a 45.
</t>
  </si>
  <si>
    <t>De acuerdo con lo definido para el cumplimiento de esta meta de gestión durante lo corrido del Plan de Desarrollo "Bogotá Mejor para Todos" se definio que la concentración promedio anual de material particulado de diámetro menor a 2,5 micras (PM2,5) se debe mantener por debajo de 25 µg/m3.
El PM2.5: Se calcula por cada estación el promedio de los valores diarios, posteriormente se calcula el promedio total con los valores obtenidos para cada estación hasta el mes de corte, a continuación se presentan los datos por estación de monitoreo: 
Carvajal - Sevillana 43
C.D.A.R. 23
Fontibón 20
Guaymaral  21
Kennedy 32
Las Ferias 20
MinAmbiente 20
Móvil 7ma 39
Puente Aranda 23
San Cristóbal 17
Suba 24
Tunal 23
Usaquén 22.
NOTA ACLARATORIA:  Según lo establecido en la Norma Nacional de Calidad del Aire (Resolución 2254 del 1/11/2017 Art 2 parágrafo 2) a partir del 2018 se realiza el reporte del indicador por cada estación de monitoreo operativo en la Red de Monitoreo y Calidad del Aire de Bogotá-RMCAB y se realiza el promedio con media móvil anual, sin embargo, de acuerdo con lo definido para el seguimiento de esta meta de gestión se realiza el promedio de los datos generados para las estaciones, el cual para este caso corresponde a 25.</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</si>
  <si>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</si>
  <si>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</si>
  <si>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</si>
  <si>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</si>
  <si>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</si>
  <si>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</si>
  <si>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</si>
  <si>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</si>
  <si>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</si>
  <si>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 xml:space="preserve">7, SEGUIMIENTO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</si>
  <si>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</si>
  <si>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</si>
  <si>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</si>
  <si>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</si>
  <si>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</si>
  <si>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</si>
  <si>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</si>
  <si>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</si>
  <si>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</si>
  <si>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</si>
  <si>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</si>
  <si>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</si>
  <si>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</si>
  <si>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</si>
  <si>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</si>
  <si>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</si>
  <si>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</si>
  <si>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</si>
  <si>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 CANTIDAD</t>
  </si>
  <si>
    <r>
      <rPr>
        <b/>
        <sz val="9"/>
        <rFont val="Arial"/>
        <family val="2"/>
      </rPr>
      <t>CUENCA SALITRE - TORCA</t>
    </r>
    <r>
      <rPr>
        <sz val="9"/>
        <rFont val="Arial"/>
        <family val="2"/>
      </rPr>
      <t xml:space="preserve">
Descripción:  MPI1. Vertimientos al alcantarillado público, fuentes superficiales y suelo en la subcuenca Salitre - Torca.</t>
    </r>
  </si>
  <si>
    <t>Magnitud Vigencia</t>
  </si>
  <si>
    <t xml:space="preserve">CHAPINERO
TEUSAQUILLO
USAQUEN
</t>
  </si>
  <si>
    <t xml:space="preserve">CHAPINERO
CHICO LAGO
LOS CEDROS
PARQUE SIMON BOLIVAR - CAN
QUINTA PAREDES
TEUSAQUILLO
</t>
  </si>
  <si>
    <t>(Anexa SHP intervenciones)</t>
  </si>
  <si>
    <t>4,13 Ha</t>
  </si>
  <si>
    <t xml:space="preserve">No discrimina </t>
  </si>
  <si>
    <t>TODOS</t>
  </si>
  <si>
    <t xml:space="preserve">COMUNIDAD EN GENERAL </t>
  </si>
  <si>
    <t>Recursos Vigencia</t>
  </si>
  <si>
    <t>Magnitud Reservas</t>
  </si>
  <si>
    <t>Reservas Presupuestales</t>
  </si>
  <si>
    <r>
      <rPr>
        <b/>
        <sz val="9"/>
        <rFont val="Arial"/>
        <family val="2"/>
      </rPr>
      <t>CUENCA FUCHA</t>
    </r>
    <r>
      <rPr>
        <sz val="9"/>
        <rFont val="Arial"/>
        <family val="2"/>
      </rPr>
      <t xml:space="preserve">
Descripción:  Vertimientos al alcantarillado público, fuentes superficiales y suelo en la subcuenca Fucha.</t>
    </r>
  </si>
  <si>
    <t xml:space="preserve">FONTIBON
LOS MARTIRES
PUENTE ARANDA
SANTA FE
</t>
  </si>
  <si>
    <t>CAPELLANIA
LA SABANA
LAS CRUCES
ZONA INDUSTRIAL</t>
  </si>
  <si>
    <t>0,87 Ha</t>
  </si>
  <si>
    <r>
      <rPr>
        <b/>
        <sz val="9"/>
        <rFont val="Arial"/>
        <family val="2"/>
      </rPr>
      <t>CUENCA TUNJUELO</t>
    </r>
    <r>
      <rPr>
        <sz val="9"/>
        <rFont val="Arial"/>
        <family val="2"/>
      </rPr>
      <t xml:space="preserve">
Descripción:  Vertimientos al alcantarillado público, fuentes superficiales y suelo en la subcuenca Fucha.</t>
    </r>
  </si>
  <si>
    <t xml:space="preserve">ANTONIO NARIÑO
BOSA
TUNJUELITO
</t>
  </si>
  <si>
    <t xml:space="preserve">BOSA OCCIDENTAL
CIUDAD JARDIN
TUNJUELITO
</t>
  </si>
  <si>
    <t>2,63 Ha</t>
  </si>
  <si>
    <t>TOTAL MP1</t>
  </si>
  <si>
    <t>10                       LOCALIDADES</t>
  </si>
  <si>
    <t>13                                          UPZs</t>
  </si>
  <si>
    <t>7,63 (Área aprox. Poligonos de intervención)</t>
  </si>
  <si>
    <t>CUENCA SALITRE
Descripción:   Actividades para el control y seguimiento a usuarios del recurso hídrico y del suelo en la subcuenca.</t>
  </si>
  <si>
    <t>BARRIOS UNIDOS
CHAPINERO
ENGATIVA
FONTIBON
PUENTE ARANDA
SANTA FE
SUBA
TEUSAQUILLO
USAQUÉN</t>
  </si>
  <si>
    <t xml:space="preserve">008522 – El Rocio Norte
104-PARQUE SIMON BOLIVAR-CAN
105-JARDIN BOTANICO
10-LA URIBE
116-ALAMOS
117-AEROPUERTO EL DORADO
12 - Toberin
12-TOBERIN
14-USAQUEN
16-SANTA BARBARA
17 - San José de Bavaría
17-SAN JOSE DE BAVARIA
18-BRITALIA
19-EL PRADO
2- La Academia
21-LOS ANDES
22-DOCE DE OCTUBRE
25-LA FLORESTA
26-LAS FERIAS
28-EL RINCON
29-MINUTO DE DIOS
30-BOYACA REAL
30-Boyaca Real 
31-SANTA CECILIA
32-DOCE DE OCTUBRE
3-GUAYMARAL
71-TIBABUYES
73-GARCES NAVAS
74-ENGATIVA
90-PARDO RUBIO
91-SAGRADO CORAZON
97-CHICO LAGO
98-LOS ALCAZARES
99-CHAPINERO
BRITALIA
EL PRADO
EL REFUGIO
EL RINCON
GALERIAS
GUAYMARAL
JARDIN BOTANICO
LA ESMERALDA
LA FLORESTA
LA URIBE
LOS ALCAZARES
LOS CEDROS
NIZA
PARQUE SIMON BOLIVAR - CAN
PUENTE ARANDA
SAN CRISTOBAL NORTE
SAN JOSE DE BAVARIA
SANTA BARBARA
Sin upz
TIBABUYES
TOBERIN
VERBENAL
(en blanco)
008522 – El Rocio Norte
104-PARQUE SIMON BOLIVAR-CAN
105-JARDIN BOTANICO
10-LA URIBE
116-ALAMOS
117-AEROPUERTO EL DORADO
12 - Toberin
12-TOBERIN
14-USAQUEN
16-SANTA BARBARA
17 - San José de Bavaría
17-SAN JOSE DE BAVARIA
18-BRITALIA
19-EL PRADO
2- La Academia
21-LOS ANDES
22-DOCE DE OCTUBRE
25-LA FLORESTA
26-LAS FERIAS
28-EL RINCON
29-MINUTO DE DIOS
30-BOYACA REAL
30-Boyaca Real 
31-SANTA CECILIA
32-DOCE DE OCTUBRE
3-GUAYMARAL
71-TIBABUYES
73-GARCES NAVAS
74-ENGATIVA
90-PARDO RUBIO
91-SAGRADO CORAZON
97-CHICO LAGO
98-LOS ALCAZARES
99-CHAPINERO
BRITALIA
EL PRADO
EL REFUGIO
EL RINCON
GALERIAS
GUAYMARAL
"JARDIN BOTANICO
"
LA ESMERALDA
LA FLORESTA
LA URIBE
LOS ALCAZARES
LOS CEDROS
NIZA
PARQUE SIMON BOLIVAR - CAN
PUENTE ARANDA
SAN CRISTOBAL NORTE
SAN JOSE DE BAVARIA
SANTA BARBARA
Sin upz
TIBABUYES
TOBERIN
VERBENAL
(en blanco)
</t>
  </si>
  <si>
    <t>CUENCA FUCHA:
Descripción:   Actividades para el control y seguimiento a usuarios del recurso hídrico y del suelo en la subcuenca.</t>
  </si>
  <si>
    <t xml:space="preserve">ANTONIO NARIÑO
BARRIOS UNIDOS
CANDELARIA
CHAPINERO
ENGATIVA
FONTIBON
KENNEDY
MARTIRES
PUENTE ARANDA
RAFAEL URIBE URIBE
SAN CRISTOBAL
SANTAFE
SUBA
TEUSAQUILLO
TUNJUELITO
USAQUEN
</t>
  </si>
  <si>
    <t xml:space="preserve">20 DE JULIO
AEROPUERTO EL DORADO
AMERICAS
BAVARIA
CALANDAIMA
CAPELLANIA
CARVAJAL
CASTILLA
CHAPINERO
CHICO LAGO
CIUDAD JARDIN
CIUDAD MONTES
CIUDAD SALITRE OCCIDENTAL
CIUDAD SALITRE ORIENTAL
CORABASTOS
EL RINCON
FONTIBON
FONTIBON SAN PABLO
GRANJAS DE TECHO
KENNEDY CENTRAL
LA CANDELARIA
LA FLORESTA
LA GLORIA
LA MACARENA
LA SABANA
LAS CRUCES
LAS FERIAS
LAS NIEVES
LOS ALCAZARES
LOURDES
MODELIA
MONTEVIDEO
MUZU
PATIO BONITO
PUENTE ARANDA
QUINTA PAREDES
QUIROGA
RESTREPO
SAGRADO CORAZON
SAN JOSE
SAN RAFAEL
SANTA ISABEL
SOSIEGO
TEUSAQUILLO
TIMIZA
TINTAL NORTE
TOBERIN
TUNJUELITO
ZONA FRANCA
Zona Industrial
</t>
  </si>
  <si>
    <t>CUENCA TUNJUELO:
Descripción:   Actividades para el control y seguimiento a usuarios del recurso hídrico y del suelo en la subcuenca.</t>
  </si>
  <si>
    <t xml:space="preserve">ANTONIO NARIÑO
BOSA
CHAPINERO
KENNEDY
PUENTE ARANDA
RAFAEL URIBE URIBE
SAN CRISTOBAL
TUNJUELITO
USME
CIUDAD BOLIVAR
FONTIBON
</t>
  </si>
  <si>
    <t xml:space="preserve">ALFONSO LOPEZ
AMERICAS
ARBORIZADORA
BOSA CENTRAL
BOSA OCCIDENTAL
CARVAJAL
CHICO LAGO
COMUNEROS
DANUBIO
EL TESORO
GRAN YOMASA
ISMAEL PERDOMO
JERUSALEM
KENNEDY CENTRAL
LUCERO
MODELIA
MUZU
QUIROGA
RESTREPO
SAN FRANCISCO
TIMIZA
TUNJUELITO
VENECIA
</t>
  </si>
  <si>
    <t>TOTAL MP2</t>
  </si>
  <si>
    <t>19                    LOCALIDADES</t>
  </si>
  <si>
    <t>92                                        UPZs</t>
  </si>
  <si>
    <t>POLÍGONO 
Sociedad Ladrillera Helios S.A (UPZ : 57- Gran Yomasa ), , Plan de Manejo Ambiental - PMA..</t>
  </si>
  <si>
    <t>USME</t>
  </si>
  <si>
    <t>GRAN YOMASA</t>
  </si>
  <si>
    <t>37,08 Ha.</t>
  </si>
  <si>
    <t>POLÍGONO 
Sociedad Ladrillera Yomasa S.A (UPZ : 57- Gran Yomasa )</t>
  </si>
  <si>
    <t>9,22 Ha</t>
  </si>
  <si>
    <t xml:space="preserve">ESPECIAL </t>
  </si>
  <si>
    <t>TOTAL MP3</t>
  </si>
  <si>
    <t>1                         LOCALIDAD</t>
  </si>
  <si>
    <t>1                                           UPZ</t>
  </si>
  <si>
    <t xml:space="preserve">46,3 Ha (Área aprox. Poligonos de intervención) </t>
  </si>
  <si>
    <t>Distrital
Instrumentos ambientales asociados a la protección de la contaminación del recurso
hídrico superficial, subterráneo y suelo de usuarios asociados a hidrocarburos</t>
  </si>
  <si>
    <t>ANTONIO NARIÑO
BARRIOS UNIDOS
CHAPINERO
CIUDAD BOLIVAR
ENGATIVA
KENNEDY
PUENTE ARANDA
RAFAEL URIBE URIBE
SAN CRISTOBAL
SANTA FE
SUBA
TEUSAQUILLO
TUNJUELITO
USAQUEN</t>
  </si>
  <si>
    <t xml:space="preserve">20 DE JULIO
ARBORIZADORA
BOYACA REAL
CARVAJAL
CORABASTOS
EL PRADO
EL REFUGIO
EL RINCON
LA FLORESTA
LAS CRUCES
LAS CRUCES 
LOS ALCAZARES
LOS ANDES
QUIROGA
RESTREPO
SAN CRISTOBAL NORTE
SAN JOSE DE BAVARIA
SAN RAFAEL
SUBA
TEUSAQUILLO
TOBERIN
TUNJUELITO
USAQUEN
VENECIA
ZONA INDUSTRIAL
</t>
  </si>
  <si>
    <t>10,4 Ha (Área aprox. Poligonos de intervención)</t>
  </si>
  <si>
    <t>TOTAL MP4</t>
  </si>
  <si>
    <t>14                  LOCALIDADES</t>
  </si>
  <si>
    <t>25                                     UPZ</t>
  </si>
  <si>
    <t>CUENCA SALITRE - TORCA
Descripción: Atender solicitudes de instrumentos ambientales en la subcuenca Salitre - Torca.</t>
  </si>
  <si>
    <t>ENGATIVA                                 SUBA</t>
  </si>
  <si>
    <t>GARCES NAVAS                       SUBA                             SAN JOSE DE BAVARIA</t>
  </si>
  <si>
    <t>14,8 Ha</t>
  </si>
  <si>
    <t>CUENCA FUCHA
Descripción:  Atender solicitudes de instrumentos ambientales en la subcuenca Fucha.</t>
  </si>
  <si>
    <t>FONTIBON</t>
  </si>
  <si>
    <t>ZONA FRANCA</t>
  </si>
  <si>
    <t>0,53 Ha</t>
  </si>
  <si>
    <t>CUENCA TUNJUELO
Descripción:Atender solicitudes de instrumentos ambientales en la subcuenca Fucha.</t>
  </si>
  <si>
    <t>KENNEDY             TUNJUELITO                            USME</t>
  </si>
  <si>
    <t>DANUBIO                    LAS MARGARITAS                      VENECIA</t>
  </si>
  <si>
    <t xml:space="preserve">37,8 Ha </t>
  </si>
  <si>
    <t>TOTAL MP5</t>
  </si>
  <si>
    <t>6                             LOCALIDADES</t>
  </si>
  <si>
    <t>7                                     UPZ</t>
  </si>
  <si>
    <t>53,15 Ha (Área aprox. Poligonos de intervención)</t>
  </si>
  <si>
    <t xml:space="preserve">DISTRITAL 
Descripción: Atender solicitudes de instrumentos ambientales en  el D.C </t>
  </si>
  <si>
    <t>ALFONSO LOPEZ</t>
  </si>
  <si>
    <t>5,55 Ha</t>
  </si>
  <si>
    <t xml:space="preserve">
TOTAL MP6: Atender solicitudes de instrumentos ambientales en las subcuencas Salitre - Torca, Fucha y Tunjuelo.</t>
  </si>
  <si>
    <t>1                            LOCALIDAD</t>
  </si>
  <si>
    <t>1                                       UPZ</t>
  </si>
  <si>
    <t>5,55 Ha (Área aprox. Poligonos de intervención)</t>
  </si>
  <si>
    <t>DISTRITAL (Realizar el seguimiento y control de los pozos de captación ubicados en el Distrito) -MP7</t>
  </si>
  <si>
    <t xml:space="preserve">FONTIBON
ANTONIO NARIÑO 
BARRIOS UNIDOS
BOSA
CHAPINERO
CIUDAD BOLIVAR
ENGATIVA  
KENNEDY
LOS MARTIRES
PUENTE ARANDA
SAN CRISTOBAL
SANTA FE
SUBA
TEUSAQUILLO
TUNJUELITO
USAQUEN 
USME
</t>
  </si>
  <si>
    <t xml:space="preserve">FONTIBON SAN
PABLO
AEROPUERTO
EL DORADO
APOGEO
ARBORIZADORA
BOLIVIA 
BOSA CENTRAL
BRITALIA
CARVAJAL
CASABLANCA
CASABLANCA SUBA
CASTILLA
CHAPINERO
CHICO LAGO
CHICO LAGO REFUGIO 
CIUDAD JARDIN 
EL MINUTO DE DIOS
EL PROGRESO
EL RINCON
FONTIBON
FONTIBON SAN
PABLO 
GRAN YOMASA
GRANJAS DE TECHO
GUAYMARAL
JARDIN BOTANICO
LA ACEDEMIA
LA ALHAMBRADA
LA FLORESTA
LA MACARENA
LA SABANA
LA URIBE
LAS FERÍAS
LOS ALCAZARES
PARQUE SIMON BOLIVAR - CAN 
PASEO DE LOS LIBERTADORES
PONTEVEDRA
PUENTE ARANDA
SAN BLAS 
SAN JOSE DE BAVARIA
SAN RAFAEL
SANTA CECILIA
TOBERIN
TUNJUELITO
USAQUEN
VENECIA
VERBENAL
ZONA INDUSTRIAL
</t>
  </si>
  <si>
    <t>PUNTOS DE CAPTACIÓN
(Anexa SHP intervenciones)</t>
  </si>
  <si>
    <t>TOTAL -MP7</t>
  </si>
  <si>
    <t>1 8                           LOCALIDAD</t>
  </si>
  <si>
    <t>46                                        UPZ</t>
  </si>
  <si>
    <t xml:space="preserve">DISTRITAL (Atender las solicitudes concepto de diagnóstico ambiental relacionadas con el cambio de uso de suelo) </t>
  </si>
  <si>
    <t xml:space="preserve">Ciudad Bolívar
FONTIBON 
KENNEDY
Rafael Uribe Uribe
San Cristóbal
Usme
SUBA
ENGATIVA
</t>
  </si>
  <si>
    <t xml:space="preserve">32 San Blas 
54 Marruecos
56 Danubio
57 Gran Yomasa
64 Monte Blanco
68 El Tesoro
FONTIBON
KENNEDY
ZONA FRANCA
</t>
  </si>
  <si>
    <t>22,1 Ha</t>
  </si>
  <si>
    <t>TOTAL-MP8</t>
  </si>
  <si>
    <t>8                             LOCALIDADES</t>
  </si>
  <si>
    <t>9                                     UPZ</t>
  </si>
  <si>
    <t>22,1 Ha (Área aprox. Poligonos de intervención)</t>
  </si>
  <si>
    <t>DISTRITAL (Atender el programa de control ambiental a los predios diagnosticados con posible afectación al recurso suelo y agua subterránea)</t>
  </si>
  <si>
    <t>FONTIBON 
KENNEDY
PUENTE ARANDA
SUBA
TUNJUELITO
USAQUEN</t>
  </si>
  <si>
    <t xml:space="preserve">BAVARIA
CARVAJAL
CIUDAD SALITRE OCCIDENTAL
GRANJAS DE TECHO
PUENTE ARANDA
SANTA BARBARA
SUBA
VENECIA 
ZONA INDUSTRIAL
LAS MARGARITAS
PATIO BONITO
EL PORVENIR
</t>
  </si>
  <si>
    <t>177,46 Ha</t>
  </si>
  <si>
    <t>TOTAL-MP9</t>
  </si>
  <si>
    <t>6                               LOCALIDADES</t>
  </si>
  <si>
    <t>12                                     UPZ</t>
  </si>
  <si>
    <t>177,46 Ha (Área aprox. Poligonos de intervención)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</si>
  <si>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</si>
  <si>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</si>
  <si>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</si>
  <si>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</si>
  <si>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</si>
  <si>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</si>
  <si>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</si>
  <si>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</si>
  <si>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</si>
  <si>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</si>
  <si>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</si>
  <si>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</si>
  <si>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</si>
  <si>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</si>
  <si>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</si>
  <si>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</si>
  <si>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</si>
  <si>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</si>
  <si>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</si>
  <si>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r>
      <rPr>
        <b/>
        <sz val="9"/>
        <rFont val="Arial"/>
        <family val="2"/>
      </rPr>
      <t>TOTAL MP10:</t>
    </r>
    <r>
      <rPr>
        <sz val="9"/>
        <rFont val="Arial"/>
        <family val="2"/>
      </rPr>
      <t xml:space="preserve">
Arbolado Urbano en el Distrito Capital.
Desarrollo de actuaciones técnico - jurídicas de evaluación, control, seguimiento y prevención, orientadas a la protección y conservación del recurso arbóreo de la ciudad. </t>
    </r>
  </si>
  <si>
    <t>19 LOCALIDADES</t>
  </si>
  <si>
    <t>DISTRITAL</t>
  </si>
  <si>
    <t>TOTAL-MP11</t>
  </si>
  <si>
    <t>Realizar 45000 actuaciones técnicas o jurídicas de evaluación, control, seguimiento, prevención e investigación sobre los recursos flora y fauna silvestre en el distrito capital.</t>
  </si>
  <si>
    <t>ESPECIALES</t>
  </si>
  <si>
    <t>ESPECIALES
Corresponde a las comunicaciones emitidas por las corporaciones ambientales para el transporte y movilización de productos de la flora silvestre, a los especimenes de fauna silvestre liberados o reubicados en sus zonas de vida o lugar de origen</t>
  </si>
  <si>
    <r>
      <rPr>
        <b/>
        <sz val="9"/>
        <rFont val="Arial"/>
        <family val="2"/>
      </rPr>
      <t>TOTAL MPD 12:</t>
    </r>
    <r>
      <rPr>
        <sz val="9"/>
        <rFont val="Arial"/>
        <family val="2"/>
      </rPr>
      <t xml:space="preserve">
FLORA Y FAUNA SILVESTRE
Desarrollo de actuaciones técnico - jurídicas de evaluación, control, seguimiento, prevención e investigación orientadas a la protección y conservación de los recursos fauna y flora silvestre.</t>
    </r>
  </si>
  <si>
    <r>
      <rPr>
        <b/>
        <sz val="9"/>
        <rFont val="Arial"/>
        <family val="2"/>
      </rPr>
      <t>TOTAL MP 13:</t>
    </r>
    <r>
      <rPr>
        <sz val="9"/>
        <rFont val="Arial"/>
        <family val="2"/>
      </rPr>
      <t xml:space="preserve">
Descripción: Fuentes fijas de emision de material particulado que operan con combustibles solidos y liquidos ubicadas en la localidad, asume acciones en el Territorio con Oportunidad Tunjuelito,  definido por la MMI de SHDT.</t>
    </r>
  </si>
  <si>
    <t>CIUDAD BOLIVAR, BOSA, TUNJUELITO, PUENTE ARANDA, KENNEDY, ANTONIO NARIÑO, SAN CRISTÓBAL, RAFAEL URIBE U, USME.</t>
  </si>
  <si>
    <t xml:space="preserve">ISMAEL PERDOMO, VENECIA, TUNJUELITO, CARVAJAL, KENNEDY CENTRAL, CASTILLA, GRAN BRITALIA, ZONA INDUSTRIAL, PUENTE ARANDA , APOGEO, BOSA OCCIDENTAL, BOSA CENTRAL  , RESTREPO, SAN BLAS, VEINTE DE JULIO, SOCIEGO. </t>
  </si>
  <si>
    <t xml:space="preserve">DISTRITAL-MP 14
Descripción:  Evaluación y emisión de actuaciones tecnicas y administrativas sobre solicitudes de instrumentos ambientales requeridas por usuarios generadores de vertimientos, residuos peligrosos o acopiadores, movilizadores o procesadores de aceite usado con actividades contaminantes. </t>
  </si>
  <si>
    <r>
      <rPr>
        <b/>
        <sz val="9"/>
        <rFont val="Arial"/>
        <family val="2"/>
      </rPr>
      <t>TOTAL-MP 14</t>
    </r>
    <r>
      <rPr>
        <sz val="9"/>
        <rFont val="Arial"/>
        <family val="2"/>
      </rPr>
      <t xml:space="preserve">
 </t>
    </r>
  </si>
  <si>
    <t>ESPECIAL
Descripción:  Evaluación, control y seguimiento a establecimientos, comerciales, industriales o de servicios que incumplan con la resolución 0627 de 2006 para determinar la evolución en la disminusion del ruido.</t>
  </si>
  <si>
    <t>TOTAL-MP 15</t>
  </si>
  <si>
    <t>RUTA 1: Publicidad Exterior Visual. Ruta 1: Kr13 de Cll 34 a Cll 69</t>
  </si>
  <si>
    <t>Linea 20006</t>
  </si>
  <si>
    <t>Ruta 1: Publicidad Exterior Visual. Ruta 1: Kr13 de Cll 72 a Cll 95</t>
  </si>
  <si>
    <t>Linea 20011</t>
  </si>
  <si>
    <t>RUTA 2: CARRERA 7 DE CALLE 34 A CALLE 100</t>
  </si>
  <si>
    <t>Linea 20007</t>
  </si>
  <si>
    <t>RUTA 3: CALLE 34 DE AV CARACAS A LA AV CARRERA 30</t>
  </si>
  <si>
    <t>Linea 20008</t>
  </si>
  <si>
    <t>RUTA 4: CALLE 45 DE LA AV CARACAS A LA AV CARRERA 30</t>
  </si>
  <si>
    <t>Linea 20010</t>
  </si>
  <si>
    <t>RUTA 5: AV CARRERA 30 NQS ENTRE CALLE 63 y 80</t>
  </si>
  <si>
    <t>Linea 20009</t>
  </si>
  <si>
    <t>RUTA 6: AV CARACAS COSTADO ORIENTAL- DE LA CALLE 40 A LA CALLE 80</t>
  </si>
  <si>
    <t>Linea 20012</t>
  </si>
  <si>
    <t>RUTA 7: CALLE 116 DE LA AUTOPISTA NORTE AL OCCIDENTE</t>
  </si>
  <si>
    <t>Linea 20013</t>
  </si>
  <si>
    <t>RUTA 8: CALLE 53 DE LA CARRERA 16 A LA CARRERA 28:</t>
  </si>
  <si>
    <t>Linea 20014</t>
  </si>
  <si>
    <t>RUTA 9: CARRERA 7 CALLE 100 A 170</t>
  </si>
  <si>
    <t>Linea 20015</t>
  </si>
  <si>
    <t>ESPECIAL (demas rutas de especial atención)</t>
  </si>
  <si>
    <t>Na</t>
  </si>
  <si>
    <t>TOTAL MP 16 DISTRITO CAPITAL 
Descripción: rutas críticas tradicionalmente cubierta por PEV ilegal</t>
  </si>
  <si>
    <t>DISTRITAL - Entidad
Descripición:  MPI17. Notificaciones relacionadas con trámites administrativos en tiempo oportuno.</t>
  </si>
  <si>
    <t>Distrito</t>
  </si>
  <si>
    <t xml:space="preserve">Distrito </t>
  </si>
  <si>
    <t>TOTAL-MP 17</t>
  </si>
  <si>
    <t>DISTRITAL - Entidad
Descripición:  MPI18. Medir las actuaciones que se realizan para prevenir y sancionar en caso de violación a las normas de protección ambiental y de manejo de recursos naturales renovables</t>
  </si>
  <si>
    <t>TOTAL-MP 18</t>
  </si>
  <si>
    <t>DISTRITAL - Entidad
Descripición:  MPI19. Medir la gestión y la capacidad de sancionar resoviendo de fondo actuaciones sancionatorias iniciadas durante los años de la vigencia “Bogotá mejor para Todos”</t>
  </si>
  <si>
    <t>TOTAL-MP 19</t>
  </si>
  <si>
    <t>DISTRITAL 
Pagar 100 porcentaje compromisos de vigencias anteriores fenecidas</t>
  </si>
  <si>
    <t>TOTAL-MP 20</t>
  </si>
  <si>
    <t>TOTALES - PROYECTO</t>
  </si>
  <si>
    <t>TOTALES Rec. Vigencia</t>
  </si>
  <si>
    <t>TOTALES Rec. Reservas</t>
  </si>
  <si>
    <t>TOTAL PRESUPUESTO</t>
  </si>
</sst>
</file>

<file path=xl/styles.xml><?xml version="1.0" encoding="utf-8"?>
<styleSheet xmlns="http://schemas.openxmlformats.org/spreadsheetml/2006/main">
  <numFmts count="5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_);_(* \(#,##0\);_(* &quot;-&quot;_);_(@_)"/>
    <numFmt numFmtId="177" formatCode="_(* #,##0.00_);_(* \(#,##0.00\);_(* &quot;-&quot;??_);_(@_)"/>
    <numFmt numFmtId="178" formatCode="_-* #,##0\ _€_-;\-* #,##0\ _€_-;_-* &quot;-&quot;??\ _€_-;_-@"/>
    <numFmt numFmtId="179" formatCode="0.0%"/>
    <numFmt numFmtId="180" formatCode="#,##0.0_);\(#,##0.0\)"/>
    <numFmt numFmtId="181" formatCode="_-* #,##0.0\ _€_-;\-* #,##0.0\ _€_-;_-* &quot;-&quot;??\ _€_-;_-@"/>
    <numFmt numFmtId="182" formatCode="_-* #,##0.00\ _€_-;\-* #,##0.00\ _€_-;_-* &quot;-&quot;??\ _€_-;_-@"/>
    <numFmt numFmtId="183" formatCode="[$$-240A]\ #,##0"/>
    <numFmt numFmtId="184" formatCode="_-&quot;$&quot;\ * #,##0_-;\-&quot;$&quot;\ * #,##0_-;_-&quot;$&quot;\ * &quot;-&quot;_-;_-@"/>
    <numFmt numFmtId="185" formatCode="#,##0.0"/>
    <numFmt numFmtId="186" formatCode="0.0"/>
    <numFmt numFmtId="187" formatCode="#,##0.0_ ;\-#,##0.0\ "/>
    <numFmt numFmtId="188" formatCode="_-* #,##0_-;\-* #,##0_-;_-* &quot;-&quot;_-;_-@"/>
    <numFmt numFmtId="189" formatCode="_-* #,##0.00_-;\-* #,##0.00_-;_-* &quot;-&quot;??_-;_-@"/>
    <numFmt numFmtId="190" formatCode="&quot;$&quot;\ #,##0"/>
    <numFmt numFmtId="191" formatCode="_(* #,##0_);_(* \(#,##0\);_(* &quot;-&quot;??_);_(@_)"/>
    <numFmt numFmtId="192" formatCode="&quot;$&quot;#,##0.00"/>
    <numFmt numFmtId="193" formatCode="_(&quot;$&quot;\ * #,##0.00_);_(&quot;$&quot;\ * \(#,##0.00\);_(&quot;$&quot;\ * &quot;-&quot;??_);_(@_)"/>
    <numFmt numFmtId="194" formatCode="_-* #,##0.00\ &quot;€&quot;_-;\-* #,##0.00\ &quot;€&quot;_-;_-* &quot;-&quot;??\ &quot;€&quot;_-;_-@_-"/>
    <numFmt numFmtId="195" formatCode="_-* #,##0.00\ _€_-;\-* #,##0.00\ _€_-;_-* &quot;-&quot;??\ _€_-;_-@_-"/>
    <numFmt numFmtId="196" formatCode="_ &quot;$&quot;\ * #,##0.00_ ;_ &quot;$&quot;\ * \-#,##0.00_ ;_ &quot;$&quot;\ * &quot;-&quot;??_ ;_ @_ "/>
    <numFmt numFmtId="197" formatCode="_ * #,##0.00_ ;_ * \-#,##0.00_ ;_ * &quot;-&quot;??_ ;_ @_ "/>
    <numFmt numFmtId="198" formatCode="_([$$-240A]\ * #,##0_);_([$$-240A]\ * \(#,##0\);_([$$-240A]\ * &quot;-&quot;??_);_(@_)"/>
    <numFmt numFmtId="199" formatCode="_ * #,##0_ ;_ * \-#,##0_ ;_ * &quot;-&quot;??_ ;_ @_ "/>
    <numFmt numFmtId="200" formatCode="_-* #,##0\ _€_-;\-* #,##0\ _€_-;_-* &quot;-&quot;??\ _€_-;_-@_-"/>
    <numFmt numFmtId="201" formatCode="0.0000%"/>
    <numFmt numFmtId="202" formatCode="0.00000%"/>
    <numFmt numFmtId="203" formatCode="0.000%"/>
    <numFmt numFmtId="204" formatCode="0.000"/>
    <numFmt numFmtId="205" formatCode="#,##0.0;\-#,##0.0"/>
  </numFmts>
  <fonts count="106">
    <font>
      <sz val="11"/>
      <color rgb="FF000000"/>
      <name val="Calibri"/>
      <family val="2"/>
    </font>
    <font>
      <sz val="11"/>
      <color indexed="8"/>
      <name val="Calibri"/>
      <family val="2"/>
    </font>
    <font>
      <sz val="11"/>
      <name val="Calibri"/>
      <family val="2"/>
    </font>
    <font>
      <b/>
      <sz val="24"/>
      <name val="Arial"/>
      <family val="2"/>
    </font>
    <font>
      <sz val="24"/>
      <name val="Arial"/>
      <family val="2"/>
    </font>
    <font>
      <sz val="10"/>
      <name val="Arial"/>
      <family val="2"/>
    </font>
    <font>
      <b/>
      <sz val="20"/>
      <name val="Arial"/>
      <family val="2"/>
    </font>
    <font>
      <b/>
      <sz val="14"/>
      <name val="Arial"/>
      <family val="2"/>
    </font>
    <font>
      <b/>
      <sz val="10"/>
      <name val="Arial"/>
      <family val="2"/>
    </font>
    <font>
      <sz val="8"/>
      <name val="Arial"/>
      <family val="2"/>
    </font>
    <font>
      <sz val="12"/>
      <name val="Arial"/>
      <family val="2"/>
    </font>
    <font>
      <b/>
      <sz val="12"/>
      <name val="Arial"/>
      <family val="2"/>
    </font>
    <font>
      <sz val="10"/>
      <name val="Calibri"/>
      <family val="2"/>
    </font>
    <font>
      <sz val="9"/>
      <name val="Arial"/>
      <family val="2"/>
    </font>
    <font>
      <sz val="11"/>
      <name val="Arial"/>
      <family val="2"/>
    </font>
    <font>
      <b/>
      <sz val="10"/>
      <name val="Calibri"/>
      <family val="2"/>
    </font>
    <font>
      <b/>
      <sz val="8"/>
      <name val="Arial"/>
      <family val="2"/>
    </font>
    <font>
      <b/>
      <sz val="9"/>
      <name val="Arial"/>
      <family val="2"/>
    </font>
    <font>
      <sz val="8"/>
      <color indexed="8"/>
      <name val="Arial"/>
      <family val="2"/>
    </font>
    <font>
      <sz val="9"/>
      <color indexed="10"/>
      <name val="Arial"/>
      <family val="2"/>
    </font>
    <font>
      <i/>
      <sz val="8"/>
      <name val="Arial"/>
      <family val="2"/>
    </font>
    <font>
      <sz val="9"/>
      <color indexed="8"/>
      <name val="Arial"/>
      <family val="2"/>
    </font>
    <font>
      <b/>
      <sz val="9"/>
      <color indexed="8"/>
      <name val="Arial"/>
      <family val="2"/>
    </font>
    <font>
      <b/>
      <sz val="9"/>
      <color indexed="10"/>
      <name val="Arial"/>
      <family val="2"/>
    </font>
    <font>
      <i/>
      <sz val="8"/>
      <color indexed="8"/>
      <name val="Arial"/>
      <family val="2"/>
    </font>
    <font>
      <b/>
      <sz val="9"/>
      <name val="Tahoma"/>
      <family val="2"/>
    </font>
    <font>
      <b/>
      <sz val="11"/>
      <color indexed="8"/>
      <name val="Calibri"/>
      <family val="2"/>
    </font>
    <font>
      <sz val="10"/>
      <color indexed="8"/>
      <name val="Arial"/>
      <family val="2"/>
    </font>
    <font>
      <b/>
      <sz val="14"/>
      <color indexed="8"/>
      <name val="Arial"/>
      <family val="2"/>
    </font>
    <font>
      <b/>
      <sz val="12"/>
      <color indexed="8"/>
      <name val="Arial"/>
      <family val="2"/>
    </font>
    <font>
      <sz val="9"/>
      <name val="Calibri"/>
      <family val="2"/>
    </font>
    <font>
      <sz val="9"/>
      <color indexed="8"/>
      <name val="Calibri"/>
      <family val="2"/>
    </font>
    <font>
      <b/>
      <sz val="9"/>
      <color indexed="8"/>
      <name val="Calibri"/>
      <family val="2"/>
    </font>
    <font>
      <sz val="9"/>
      <name val="Arial Narrow"/>
      <family val="2"/>
    </font>
    <font>
      <sz val="8"/>
      <name val="Calibri"/>
      <family val="2"/>
    </font>
    <font>
      <sz val="11"/>
      <color indexed="8"/>
      <name val="Arial"/>
      <family val="2"/>
    </font>
    <font>
      <b/>
      <sz val="11"/>
      <name val="Arial"/>
      <family val="2"/>
    </font>
    <font>
      <b/>
      <sz val="11"/>
      <name val="Calibri"/>
      <family val="2"/>
    </font>
    <font>
      <b/>
      <sz val="9"/>
      <name val="Calibri"/>
      <family val="2"/>
    </font>
    <font>
      <sz val="14"/>
      <name val="Tahoma"/>
      <family val="2"/>
    </font>
    <font>
      <sz val="14"/>
      <name val="Arial"/>
      <family val="2"/>
    </font>
    <font>
      <b/>
      <sz val="14"/>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2"/>
      <color indexed="8"/>
      <name val="Arial"/>
      <family val="2"/>
    </font>
    <font>
      <sz val="10"/>
      <color indexed="63"/>
      <name val="Arial"/>
      <family val="2"/>
    </font>
    <font>
      <u val="single"/>
      <sz val="10"/>
      <color indexed="12"/>
      <name val="Arial"/>
      <family val="2"/>
    </font>
    <font>
      <b/>
      <sz val="10"/>
      <color indexed="8"/>
      <name val="Calibri"/>
      <family val="2"/>
    </font>
    <font>
      <sz val="10"/>
      <color indexed="8"/>
      <name val="Calibri"/>
      <family val="2"/>
    </font>
    <font>
      <b/>
      <sz val="8"/>
      <color indexed="8"/>
      <name val="Arial"/>
      <family val="2"/>
    </font>
    <font>
      <sz val="24"/>
      <color indexed="8"/>
      <name val="Calibri"/>
      <family val="2"/>
    </font>
    <font>
      <sz val="9"/>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sz val="10"/>
      <color rgb="FF000000"/>
      <name val="Arial"/>
      <family val="2"/>
    </font>
    <font>
      <sz val="10"/>
      <color rgb="FF333333"/>
      <name val="Arial"/>
      <family val="2"/>
    </font>
    <font>
      <u val="single"/>
      <sz val="10"/>
      <color rgb="FF0000FF"/>
      <name val="Arial"/>
      <family val="2"/>
    </font>
    <font>
      <b/>
      <sz val="11"/>
      <color rgb="FF000000"/>
      <name val="Calibri"/>
      <family val="2"/>
    </font>
    <font>
      <b/>
      <sz val="10"/>
      <color rgb="FF000000"/>
      <name val="Calibri"/>
      <family val="2"/>
    </font>
    <font>
      <sz val="10"/>
      <color rgb="FF000000"/>
      <name val="Calibri"/>
      <family val="2"/>
    </font>
    <font>
      <sz val="8"/>
      <color rgb="FF000000"/>
      <name val="Arial"/>
      <family val="2"/>
    </font>
    <font>
      <b/>
      <sz val="8"/>
      <color rgb="FF000000"/>
      <name val="Arial"/>
      <family val="2"/>
    </font>
    <font>
      <sz val="9"/>
      <color rgb="FF000000"/>
      <name val="Arial"/>
      <family val="2"/>
    </font>
    <font>
      <b/>
      <sz val="9"/>
      <color rgb="FF000000"/>
      <name val="Arial"/>
      <family val="2"/>
    </font>
    <font>
      <sz val="8"/>
      <color theme="1"/>
      <name val="Arial"/>
      <family val="2"/>
    </font>
    <font>
      <b/>
      <sz val="8"/>
      <color theme="1"/>
      <name val="Arial"/>
      <family val="2"/>
    </font>
    <font>
      <sz val="9"/>
      <color theme="1"/>
      <name val="Arial"/>
      <family val="2"/>
    </font>
    <font>
      <sz val="10"/>
      <color theme="1"/>
      <name val="Arial"/>
      <family val="2"/>
    </font>
    <font>
      <b/>
      <sz val="14"/>
      <color rgb="FF000000"/>
      <name val="Arial"/>
      <family val="2"/>
    </font>
    <font>
      <sz val="24"/>
      <color rgb="FF000000"/>
      <name val="Calibri"/>
      <family val="2"/>
    </font>
    <font>
      <sz val="9"/>
      <color theme="1"/>
      <name val="Arial Narrow"/>
      <family val="2"/>
    </font>
    <font>
      <sz val="9"/>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3F3F3"/>
        <bgColor indexed="64"/>
      </patternFill>
    </fill>
    <fill>
      <patternFill patternType="solid">
        <fgColor rgb="FFC0C0C0"/>
        <bgColor indexed="64"/>
      </patternFill>
    </fill>
    <fill>
      <patternFill patternType="solid">
        <fgColor rgb="FF00CCFF"/>
        <bgColor indexed="64"/>
      </patternFill>
    </fill>
    <fill>
      <patternFill patternType="solid">
        <fgColor rgb="FF99CCFF"/>
        <bgColor indexed="64"/>
      </patternFill>
    </fill>
    <fill>
      <patternFill patternType="solid">
        <fgColor theme="4" tint="0.5999900102615356"/>
        <bgColor indexed="64"/>
      </patternFill>
    </fill>
    <fill>
      <patternFill patternType="solid">
        <fgColor rgb="FF00B0F0"/>
        <bgColor indexed="64"/>
      </patternFill>
    </fill>
    <fill>
      <patternFill patternType="solid">
        <fgColor rgb="FF00B0F0"/>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rgb="FF00B0F0"/>
        <bgColor indexed="64"/>
      </patternFill>
    </fill>
    <fill>
      <patternFill patternType="solid">
        <fgColor theme="0"/>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style="thin"/>
      <bottom style="mediu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style="thin"/>
    </border>
    <border>
      <left style="thin">
        <color rgb="FF000000"/>
      </left>
      <right/>
      <top/>
      <bottom/>
    </border>
    <border>
      <left/>
      <right style="thin">
        <color rgb="FF000000"/>
      </right>
      <top/>
      <bottom/>
    </border>
    <border>
      <left/>
      <right style="thin">
        <color rgb="FF000000"/>
      </right>
      <top style="thin">
        <color rgb="FF000000"/>
      </top>
      <bottom style="thin">
        <color rgb="FF000000"/>
      </bottom>
    </border>
    <border>
      <left style="thin"/>
      <right style="thin"/>
      <top style="medium"/>
      <bottom style="thin"/>
    </border>
    <border>
      <left style="thin"/>
      <right style="thin"/>
      <top style="thin"/>
      <bottom/>
    </border>
    <border>
      <left style="thin"/>
      <right style="thin"/>
      <top style="medium"/>
      <bottom/>
    </border>
    <border>
      <left style="thin"/>
      <right style="thin"/>
      <top/>
      <bottom/>
    </border>
    <border>
      <left style="thin"/>
      <right style="medium"/>
      <top style="thin"/>
      <bottom/>
    </border>
    <border>
      <left style="medium"/>
      <right style="medium"/>
      <top>
        <color indexed="63"/>
      </top>
      <bottom style="thin"/>
    </border>
    <border>
      <left/>
      <right style="thin"/>
      <top/>
      <bottom style="thin"/>
    </border>
    <border>
      <left style="thin"/>
      <right style="thin"/>
      <top/>
      <bottom style="thin"/>
    </border>
    <border>
      <left style="medium"/>
      <right style="medium"/>
      <top style="medium"/>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thin"/>
      <bottom style="medium"/>
    </border>
    <border>
      <left/>
      <right/>
      <top style="thin">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bottom/>
    </border>
    <border>
      <left/>
      <right style="medium">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right style="thin">
        <color rgb="FF000000"/>
      </right>
      <top style="thin">
        <color rgb="FF000000"/>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thin">
        <color rgb="FF000000"/>
      </right>
      <top style="medium">
        <color rgb="FF000000"/>
      </top>
      <bottom/>
    </border>
    <border>
      <left style="medium">
        <color rgb="FF000000"/>
      </left>
      <right/>
      <top/>
      <bottom style="medium">
        <color rgb="FF000000"/>
      </bottom>
    </border>
    <border>
      <left/>
      <right/>
      <top/>
      <bottom style="medium">
        <color rgb="FF000000"/>
      </bottom>
    </border>
    <border>
      <left style="thin">
        <color rgb="FF000000"/>
      </left>
      <right/>
      <top style="thin">
        <color rgb="FF000000"/>
      </top>
      <bottom/>
    </border>
    <border>
      <left style="thin">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bottom style="thin">
        <color rgb="FF000000"/>
      </bottom>
    </border>
    <border>
      <left/>
      <right style="thin">
        <color rgb="FF000000"/>
      </right>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border>
    <border>
      <left style="medium">
        <color rgb="FF000000"/>
      </left>
      <right style="thin">
        <color rgb="FF000000"/>
      </right>
      <top style="medium">
        <color rgb="FF000000"/>
      </top>
      <bottom/>
    </border>
    <border>
      <left style="thin">
        <color rgb="FF000000"/>
      </left>
      <right/>
      <top/>
      <bottom style="medium">
        <color rgb="FF000000"/>
      </bottom>
    </border>
    <border>
      <left style="thin">
        <color rgb="FF000000"/>
      </left>
      <right style="thin">
        <color rgb="FF000000"/>
      </right>
      <top style="hair">
        <color rgb="FF000000"/>
      </top>
      <bottom/>
    </border>
    <border>
      <left style="thin">
        <color rgb="FF000000"/>
      </left>
      <right style="thin">
        <color rgb="FF000000"/>
      </right>
      <top/>
      <bottom style="hair">
        <color rgb="FF000000"/>
      </bottom>
    </border>
    <border>
      <left style="medium"/>
      <right style="thin"/>
      <top>
        <color indexed="63"/>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color rgb="FF000000"/>
      </top>
      <bottom>
        <color indexed="63"/>
      </bottom>
    </border>
    <border>
      <left style="thin"/>
      <right style="thin"/>
      <top>
        <color indexed="63"/>
      </top>
      <bottom style="thin">
        <color rgb="FF000000"/>
      </bottom>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medium"/>
      <right style="thin"/>
      <top style="medium"/>
      <bottom style="thin"/>
    </border>
    <border>
      <left style="medium"/>
      <right style="thin"/>
      <top style="thin"/>
      <bottom/>
    </border>
    <border>
      <left style="thin"/>
      <right style="medium"/>
      <top style="medium"/>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top/>
      <bottom style="thin"/>
    </border>
    <border>
      <left/>
      <right/>
      <top/>
      <bottom style="thin"/>
    </border>
    <border>
      <left/>
      <right style="medium"/>
      <top/>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97" fontId="5" fillId="0" borderId="0" applyFont="0" applyFill="0" applyBorder="0" applyAlignment="0" applyProtection="0"/>
    <xf numFmtId="197" fontId="5"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5" fontId="1" fillId="0" borderId="0" applyFont="0" applyFill="0" applyBorder="0" applyAlignment="0" applyProtection="0"/>
    <xf numFmtId="43" fontId="67" fillId="0" borderId="0" applyFont="0" applyFill="0" applyBorder="0" applyAlignment="0" applyProtection="0"/>
    <xf numFmtId="19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5"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6" fontId="5" fillId="0" borderId="0" applyFont="0" applyFill="0" applyBorder="0" applyAlignment="0" applyProtection="0"/>
    <xf numFmtId="199" fontId="5" fillId="0" borderId="0" applyFont="0" applyFill="0" applyBorder="0" applyAlignment="0" applyProtection="0"/>
    <xf numFmtId="193" fontId="67" fillId="0" borderId="0" applyFont="0" applyFill="0" applyBorder="0" applyAlignment="0" applyProtection="0"/>
    <xf numFmtId="194" fontId="1" fillId="0" borderId="0" applyFont="0" applyFill="0" applyBorder="0" applyAlignment="0" applyProtection="0"/>
    <xf numFmtId="169" fontId="5"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79"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67"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3" fillId="0" borderId="8" applyNumberFormat="0" applyFill="0" applyAlignment="0" applyProtection="0"/>
    <xf numFmtId="0" fontId="85" fillId="0" borderId="9" applyNumberFormat="0" applyFill="0" applyAlignment="0" applyProtection="0"/>
  </cellStyleXfs>
  <cellXfs count="741">
    <xf numFmtId="0" fontId="0" fillId="0" borderId="0" xfId="0" applyFont="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4" borderId="0" xfId="0" applyFont="1" applyFill="1" applyAlignment="1">
      <alignment horizontal="center"/>
    </xf>
    <xf numFmtId="0" fontId="0" fillId="0" borderId="0" xfId="0" applyFont="1" applyAlignment="1">
      <alignment horizontal="center"/>
    </xf>
    <xf numFmtId="0" fontId="10" fillId="33" borderId="0" xfId="0" applyFont="1" applyFill="1" applyBorder="1" applyAlignment="1">
      <alignment horizontal="center" vertical="center" wrapText="1"/>
    </xf>
    <xf numFmtId="0" fontId="10" fillId="34" borderId="0" xfId="0" applyFont="1" applyFill="1" applyAlignment="1">
      <alignment horizontal="center" vertical="center" wrapText="1"/>
    </xf>
    <xf numFmtId="0" fontId="10" fillId="0" borderId="0" xfId="0" applyFont="1" applyAlignment="1">
      <alignment horizontal="center" vertical="center" wrapText="1"/>
    </xf>
    <xf numFmtId="0" fontId="86" fillId="33" borderId="0" xfId="0" applyFont="1" applyFill="1" applyBorder="1" applyAlignment="1">
      <alignment/>
    </xf>
    <xf numFmtId="0" fontId="86" fillId="33" borderId="10" xfId="0" applyFont="1" applyFill="1" applyBorder="1" applyAlignment="1">
      <alignment/>
    </xf>
    <xf numFmtId="0" fontId="5" fillId="33" borderId="11" xfId="0" applyFont="1" applyFill="1" applyBorder="1" applyAlignment="1">
      <alignment horizontal="center" vertical="center" wrapText="1"/>
    </xf>
    <xf numFmtId="39" fontId="5" fillId="33" borderId="11" xfId="0" applyNumberFormat="1" applyFont="1" applyFill="1" applyBorder="1" applyAlignment="1">
      <alignment horizontal="center" vertical="center" wrapText="1"/>
    </xf>
    <xf numFmtId="10" fontId="5" fillId="33" borderId="11"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11" xfId="0" applyFont="1" applyBorder="1" applyAlignment="1">
      <alignment horizontal="center" vertical="center" wrapText="1"/>
    </xf>
    <xf numFmtId="179" fontId="5" fillId="33" borderId="11" xfId="0" applyNumberFormat="1" applyFont="1" applyFill="1" applyBorder="1" applyAlignment="1">
      <alignment horizontal="center" vertical="center" wrapText="1"/>
    </xf>
    <xf numFmtId="0" fontId="87" fillId="0" borderId="11" xfId="0" applyFont="1" applyBorder="1" applyAlignment="1">
      <alignment horizontal="left" vertical="center" wrapText="1"/>
    </xf>
    <xf numFmtId="0" fontId="5" fillId="0" borderId="11" xfId="0" applyFont="1" applyBorder="1" applyAlignment="1">
      <alignment horizontal="center" vertical="center" wrapText="1"/>
    </xf>
    <xf numFmtId="0" fontId="88" fillId="0" borderId="13" xfId="0" applyFont="1" applyBorder="1" applyAlignment="1">
      <alignment horizontal="left" vertical="center" wrapText="1"/>
    </xf>
    <xf numFmtId="0" fontId="88" fillId="0" borderId="11" xfId="0" applyFont="1" applyBorder="1" applyAlignment="1">
      <alignment horizontal="left" vertical="center" wrapText="1"/>
    </xf>
    <xf numFmtId="0" fontId="5" fillId="0" borderId="13" xfId="0" applyFont="1" applyBorder="1" applyAlignment="1">
      <alignment horizontal="left" vertical="top" wrapText="1"/>
    </xf>
    <xf numFmtId="0" fontId="5" fillId="0" borderId="13" xfId="0" applyFont="1" applyBorder="1" applyAlignment="1">
      <alignment horizontal="left" vertical="center" wrapText="1"/>
    </xf>
    <xf numFmtId="0" fontId="87" fillId="0" borderId="11" xfId="0" applyFont="1" applyBorder="1" applyAlignment="1">
      <alignment horizontal="center" vertical="center" wrapText="1"/>
    </xf>
    <xf numFmtId="0" fontId="5" fillId="0" borderId="11" xfId="0" applyFont="1" applyBorder="1" applyAlignment="1">
      <alignment horizontal="left" vertical="top" wrapText="1"/>
    </xf>
    <xf numFmtId="10" fontId="5" fillId="0" borderId="14" xfId="0" applyNumberFormat="1" applyFont="1" applyBorder="1" applyAlignment="1">
      <alignment horizontal="center" vertical="center"/>
    </xf>
    <xf numFmtId="10" fontId="87" fillId="0" borderId="1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2"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wrapText="1"/>
    </xf>
    <xf numFmtId="0" fontId="5" fillId="0" borderId="12" xfId="0" applyFont="1" applyBorder="1" applyAlignment="1">
      <alignment horizontal="left" vertical="top" wrapText="1"/>
    </xf>
    <xf numFmtId="0" fontId="5" fillId="0" borderId="12" xfId="0" applyFont="1" applyBorder="1" applyAlignment="1">
      <alignment horizontal="center" vertical="center" wrapText="1"/>
    </xf>
    <xf numFmtId="178" fontId="5" fillId="33" borderId="11" xfId="0" applyNumberFormat="1" applyFont="1" applyFill="1" applyBorder="1" applyAlignment="1">
      <alignment vertical="center" wrapText="1"/>
    </xf>
    <xf numFmtId="178" fontId="5" fillId="33" borderId="11" xfId="0" applyNumberFormat="1" applyFont="1" applyFill="1" applyBorder="1" applyAlignment="1">
      <alignment horizontal="center" vertical="center" wrapText="1"/>
    </xf>
    <xf numFmtId="178" fontId="5" fillId="33" borderId="13" xfId="0" applyNumberFormat="1" applyFont="1" applyFill="1" applyBorder="1" applyAlignment="1">
      <alignment vertical="center" wrapText="1"/>
    </xf>
    <xf numFmtId="0" fontId="14" fillId="0" borderId="11" xfId="0" applyFont="1" applyBorder="1" applyAlignment="1">
      <alignment horizontal="center" vertical="center" wrapText="1"/>
    </xf>
    <xf numFmtId="181" fontId="5" fillId="33" borderId="11" xfId="0" applyNumberFormat="1" applyFont="1" applyFill="1" applyBorder="1" applyAlignment="1">
      <alignment vertical="center" wrapText="1"/>
    </xf>
    <xf numFmtId="182" fontId="87" fillId="33" borderId="11" xfId="0" applyNumberFormat="1" applyFont="1" applyFill="1" applyBorder="1" applyAlignment="1">
      <alignment vertical="center" wrapText="1"/>
    </xf>
    <xf numFmtId="0" fontId="87" fillId="0" borderId="11" xfId="0" applyFont="1" applyBorder="1" applyAlignment="1">
      <alignment horizontal="left" vertical="top" wrapText="1"/>
    </xf>
    <xf numFmtId="0" fontId="89" fillId="0" borderId="11" xfId="0" applyFont="1" applyBorder="1" applyAlignment="1">
      <alignment horizontal="left" vertical="center" wrapText="1"/>
    </xf>
    <xf numFmtId="0" fontId="90" fillId="33" borderId="0" xfId="0" applyFont="1" applyFill="1" applyBorder="1" applyAlignment="1">
      <alignment/>
    </xf>
    <xf numFmtId="0" fontId="91" fillId="35" borderId="11" xfId="0" applyFont="1" applyFill="1" applyBorder="1" applyAlignment="1">
      <alignment horizontal="center" vertical="center"/>
    </xf>
    <xf numFmtId="0" fontId="92" fillId="0" borderId="11" xfId="0" applyFont="1" applyBorder="1" applyAlignment="1">
      <alignment horizontal="center" vertical="center"/>
    </xf>
    <xf numFmtId="0" fontId="16" fillId="36" borderId="15" xfId="0" applyFont="1" applyFill="1" applyBorder="1" applyAlignment="1">
      <alignment horizontal="center" vertical="center" textRotation="90" wrapText="1"/>
    </xf>
    <xf numFmtId="0" fontId="9" fillId="33" borderId="0" xfId="0" applyFont="1" applyFill="1" applyBorder="1" applyAlignment="1">
      <alignment vertical="center"/>
    </xf>
    <xf numFmtId="0" fontId="9" fillId="0" borderId="0" xfId="0" applyFont="1" applyAlignment="1">
      <alignment vertical="center"/>
    </xf>
    <xf numFmtId="0" fontId="93" fillId="0" borderId="0" xfId="0" applyFont="1" applyAlignment="1">
      <alignment/>
    </xf>
    <xf numFmtId="0" fontId="16" fillId="33" borderId="16" xfId="0" applyFont="1" applyFill="1" applyBorder="1" applyAlignment="1">
      <alignment horizontal="center" vertical="top" wrapText="1"/>
    </xf>
    <xf numFmtId="10" fontId="9" fillId="36" borderId="15" xfId="0" applyNumberFormat="1" applyFont="1" applyFill="1" applyBorder="1" applyAlignment="1">
      <alignment horizontal="center" vertical="center" wrapText="1"/>
    </xf>
    <xf numFmtId="0" fontId="16" fillId="36" borderId="15" xfId="0" applyFont="1" applyFill="1" applyBorder="1" applyAlignment="1">
      <alignment horizontal="center" vertical="center" wrapText="1"/>
    </xf>
    <xf numFmtId="179" fontId="9" fillId="36" borderId="17" xfId="0" applyNumberFormat="1" applyFont="1" applyFill="1" applyBorder="1" applyAlignment="1">
      <alignment vertical="center"/>
    </xf>
    <xf numFmtId="10" fontId="9" fillId="36" borderId="11" xfId="0" applyNumberFormat="1" applyFont="1" applyFill="1" applyBorder="1" applyAlignment="1">
      <alignment vertical="center"/>
    </xf>
    <xf numFmtId="179" fontId="9" fillId="37" borderId="14" xfId="0" applyNumberFormat="1" applyFont="1" applyFill="1" applyBorder="1" applyAlignment="1">
      <alignment vertical="center"/>
    </xf>
    <xf numFmtId="10" fontId="9" fillId="37" borderId="11" xfId="0" applyNumberFormat="1" applyFont="1" applyFill="1" applyBorder="1" applyAlignment="1">
      <alignment vertical="center"/>
    </xf>
    <xf numFmtId="179" fontId="9" fillId="36" borderId="11" xfId="0" applyNumberFormat="1" applyFont="1" applyFill="1" applyBorder="1" applyAlignment="1">
      <alignment vertical="center"/>
    </xf>
    <xf numFmtId="179" fontId="9" fillId="37" borderId="11" xfId="0" applyNumberFormat="1" applyFont="1" applyFill="1" applyBorder="1" applyAlignment="1">
      <alignment vertical="center"/>
    </xf>
    <xf numFmtId="10" fontId="16" fillId="36" borderId="18" xfId="0" applyNumberFormat="1" applyFont="1" applyFill="1" applyBorder="1" applyAlignment="1">
      <alignment horizontal="center" vertical="center" wrapText="1"/>
    </xf>
    <xf numFmtId="0" fontId="16" fillId="36" borderId="19" xfId="0" applyFont="1" applyFill="1" applyBorder="1" applyAlignment="1">
      <alignment horizontal="center" vertical="top" wrapText="1"/>
    </xf>
    <xf numFmtId="0" fontId="9" fillId="33" borderId="0" xfId="0" applyFont="1" applyFill="1" applyBorder="1" applyAlignment="1">
      <alignment horizontal="left" vertical="top"/>
    </xf>
    <xf numFmtId="10" fontId="9" fillId="33" borderId="0" xfId="0" applyNumberFormat="1" applyFont="1" applyFill="1" applyBorder="1" applyAlignment="1">
      <alignment vertical="center"/>
    </xf>
    <xf numFmtId="0" fontId="9" fillId="33" borderId="0" xfId="0" applyFont="1" applyFill="1" applyBorder="1" applyAlignment="1">
      <alignment vertical="top"/>
    </xf>
    <xf numFmtId="0" fontId="94" fillId="0" borderId="0" xfId="0" applyFont="1" applyAlignment="1">
      <alignment/>
    </xf>
    <xf numFmtId="0" fontId="93" fillId="33" borderId="0" xfId="0" applyFont="1" applyFill="1" applyBorder="1" applyAlignment="1">
      <alignment/>
    </xf>
    <xf numFmtId="0" fontId="93" fillId="33" borderId="0" xfId="0" applyFont="1" applyFill="1" applyBorder="1" applyAlignment="1">
      <alignment vertical="top"/>
    </xf>
    <xf numFmtId="0" fontId="94" fillId="35" borderId="11" xfId="0" applyFont="1" applyFill="1" applyBorder="1" applyAlignment="1">
      <alignment horizontal="center" vertical="center"/>
    </xf>
    <xf numFmtId="0" fontId="93" fillId="0" borderId="11" xfId="0" applyFont="1" applyBorder="1" applyAlignment="1">
      <alignment horizontal="center" vertical="center"/>
    </xf>
    <xf numFmtId="9" fontId="95" fillId="33" borderId="13" xfId="0" applyNumberFormat="1" applyFont="1" applyFill="1" applyBorder="1" applyAlignment="1">
      <alignment horizontal="center" vertical="center" wrapText="1"/>
    </xf>
    <xf numFmtId="9" fontId="13" fillId="33" borderId="13" xfId="0" applyNumberFormat="1" applyFont="1" applyFill="1" applyBorder="1" applyAlignment="1">
      <alignment horizontal="center" vertical="center" wrapText="1"/>
    </xf>
    <xf numFmtId="3" fontId="95" fillId="33" borderId="13" xfId="0" applyNumberFormat="1" applyFont="1" applyFill="1" applyBorder="1" applyAlignment="1">
      <alignment horizontal="center" vertical="center" wrapText="1"/>
    </xf>
    <xf numFmtId="37" fontId="95" fillId="33" borderId="11" xfId="0" applyNumberFormat="1" applyFont="1" applyFill="1" applyBorder="1" applyAlignment="1">
      <alignment horizontal="center" vertical="center"/>
    </xf>
    <xf numFmtId="37" fontId="96" fillId="33" borderId="11" xfId="0" applyNumberFormat="1" applyFont="1" applyFill="1" applyBorder="1" applyAlignment="1">
      <alignment horizontal="center" vertical="center"/>
    </xf>
    <xf numFmtId="0" fontId="95" fillId="33" borderId="11" xfId="0" applyFont="1" applyFill="1" applyBorder="1" applyAlignment="1">
      <alignment horizontal="right" vertical="center"/>
    </xf>
    <xf numFmtId="9" fontId="95" fillId="33" borderId="11" xfId="0" applyNumberFormat="1" applyFont="1" applyFill="1" applyBorder="1" applyAlignment="1">
      <alignment horizontal="center" vertical="center" wrapText="1"/>
    </xf>
    <xf numFmtId="9" fontId="13" fillId="33" borderId="11" xfId="0" applyNumberFormat="1" applyFont="1" applyFill="1" applyBorder="1" applyAlignment="1">
      <alignment horizontal="center" vertical="center" wrapText="1"/>
    </xf>
    <xf numFmtId="3" fontId="95" fillId="33" borderId="11"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33" borderId="11" xfId="0" applyNumberFormat="1" applyFont="1" applyFill="1" applyBorder="1" applyAlignment="1">
      <alignment horizontal="center" vertical="center" wrapText="1"/>
    </xf>
    <xf numFmtId="185" fontId="13" fillId="33" borderId="13" xfId="0" applyNumberFormat="1" applyFont="1" applyFill="1" applyBorder="1" applyAlignment="1">
      <alignment horizontal="center" vertical="center" wrapText="1"/>
    </xf>
    <xf numFmtId="185" fontId="13" fillId="33" borderId="11" xfId="0" applyNumberFormat="1" applyFont="1" applyFill="1" applyBorder="1" applyAlignment="1">
      <alignment horizontal="center" vertical="center" wrapText="1"/>
    </xf>
    <xf numFmtId="0" fontId="95" fillId="0" borderId="0" xfId="0" applyFont="1" applyAlignment="1">
      <alignment/>
    </xf>
    <xf numFmtId="0" fontId="95" fillId="33" borderId="0" xfId="0" applyFont="1" applyFill="1" applyBorder="1" applyAlignment="1">
      <alignment/>
    </xf>
    <xf numFmtId="0" fontId="13" fillId="33" borderId="0" xfId="0" applyFont="1" applyFill="1" applyBorder="1" applyAlignment="1">
      <alignment/>
    </xf>
    <xf numFmtId="0" fontId="95" fillId="33" borderId="0" xfId="0" applyFont="1" applyFill="1" applyBorder="1" applyAlignment="1">
      <alignment horizontal="center"/>
    </xf>
    <xf numFmtId="0" fontId="13" fillId="33" borderId="0" xfId="0" applyFont="1" applyFill="1" applyBorder="1" applyAlignment="1">
      <alignment horizontal="center"/>
    </xf>
    <xf numFmtId="0" fontId="13" fillId="34" borderId="0" xfId="0" applyFont="1" applyFill="1" applyBorder="1" applyAlignment="1">
      <alignment horizontal="center"/>
    </xf>
    <xf numFmtId="0" fontId="95" fillId="33" borderId="0" xfId="0" applyFont="1" applyFill="1" applyBorder="1" applyAlignment="1">
      <alignment vertical="top"/>
    </xf>
    <xf numFmtId="0" fontId="95" fillId="0" borderId="0" xfId="0" applyFont="1" applyAlignment="1">
      <alignment horizontal="center" vertical="center"/>
    </xf>
    <xf numFmtId="0" fontId="95" fillId="0" borderId="0" xfId="0" applyFont="1" applyAlignment="1">
      <alignment vertical="center"/>
    </xf>
    <xf numFmtId="0" fontId="13" fillId="36" borderId="11" xfId="0" applyFont="1" applyFill="1" applyBorder="1" applyAlignment="1">
      <alignment horizontal="left" vertical="center" wrapText="1"/>
    </xf>
    <xf numFmtId="0" fontId="13" fillId="37" borderId="11" xfId="0" applyFont="1" applyFill="1" applyBorder="1" applyAlignment="1">
      <alignment horizontal="left" vertical="center" wrapText="1"/>
    </xf>
    <xf numFmtId="0" fontId="13" fillId="36" borderId="13" xfId="0" applyFont="1" applyFill="1" applyBorder="1" applyAlignment="1">
      <alignment horizontal="left" vertical="center" wrapText="1"/>
    </xf>
    <xf numFmtId="189" fontId="96" fillId="33" borderId="11" xfId="0" applyNumberFormat="1" applyFont="1" applyFill="1" applyBorder="1" applyAlignment="1">
      <alignment horizontal="center" vertical="center"/>
    </xf>
    <xf numFmtId="0" fontId="96" fillId="33" borderId="11" xfId="0" applyFont="1" applyFill="1" applyBorder="1" applyAlignment="1">
      <alignment horizontal="center" vertical="center"/>
    </xf>
    <xf numFmtId="0" fontId="13" fillId="36" borderId="15" xfId="0" applyFont="1" applyFill="1" applyBorder="1" applyAlignment="1">
      <alignment horizontal="left" vertical="center" wrapText="1"/>
    </xf>
    <xf numFmtId="3" fontId="96" fillId="33" borderId="15" xfId="0" applyNumberFormat="1" applyFont="1" applyFill="1" applyBorder="1" applyAlignment="1">
      <alignment horizontal="center" vertical="center" wrapText="1"/>
    </xf>
    <xf numFmtId="3" fontId="17" fillId="33" borderId="11"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10" fontId="97" fillId="38" borderId="11" xfId="0" applyNumberFormat="1" applyFont="1" applyFill="1" applyBorder="1" applyAlignment="1">
      <alignment vertical="center"/>
    </xf>
    <xf numFmtId="0" fontId="95" fillId="0" borderId="0" xfId="0" applyFont="1" applyFill="1" applyAlignment="1">
      <alignment horizontal="center"/>
    </xf>
    <xf numFmtId="0" fontId="95" fillId="0" borderId="0" xfId="0" applyFont="1" applyFill="1" applyBorder="1" applyAlignment="1">
      <alignment horizontal="center"/>
    </xf>
    <xf numFmtId="0" fontId="95" fillId="0" borderId="0" xfId="0" applyFont="1" applyFill="1" applyAlignment="1">
      <alignment/>
    </xf>
    <xf numFmtId="0" fontId="95" fillId="0" borderId="0" xfId="0" applyFont="1" applyFill="1" applyBorder="1" applyAlignment="1">
      <alignment/>
    </xf>
    <xf numFmtId="178" fontId="95" fillId="0" borderId="0" xfId="0" applyNumberFormat="1" applyFont="1" applyFill="1" applyBorder="1" applyAlignment="1">
      <alignment horizontal="center"/>
    </xf>
    <xf numFmtId="3" fontId="95" fillId="0" borderId="13" xfId="0" applyNumberFormat="1" applyFont="1" applyFill="1" applyBorder="1" applyAlignment="1">
      <alignment horizontal="center" vertical="center" wrapText="1"/>
    </xf>
    <xf numFmtId="0" fontId="95" fillId="0" borderId="13" xfId="0" applyFont="1" applyFill="1" applyBorder="1" applyAlignment="1">
      <alignment horizontal="center" vertical="center"/>
    </xf>
    <xf numFmtId="178" fontId="95" fillId="0" borderId="13" xfId="0" applyNumberFormat="1" applyFont="1" applyFill="1" applyBorder="1" applyAlignment="1">
      <alignment horizontal="center" vertical="center"/>
    </xf>
    <xf numFmtId="10" fontId="95" fillId="0" borderId="11" xfId="0" applyNumberFormat="1" applyFont="1" applyFill="1" applyBorder="1" applyAlignment="1">
      <alignment horizontal="center" vertical="center"/>
    </xf>
    <xf numFmtId="37" fontId="95" fillId="0" borderId="11" xfId="0" applyNumberFormat="1" applyFont="1" applyFill="1" applyBorder="1" applyAlignment="1">
      <alignment horizontal="center" vertical="center"/>
    </xf>
    <xf numFmtId="37" fontId="96" fillId="0" borderId="11" xfId="0" applyNumberFormat="1" applyFont="1" applyFill="1" applyBorder="1" applyAlignment="1">
      <alignment horizontal="center" vertical="center"/>
    </xf>
    <xf numFmtId="178" fontId="95" fillId="0" borderId="11" xfId="0" applyNumberFormat="1" applyFont="1" applyFill="1" applyBorder="1" applyAlignment="1">
      <alignment horizontal="center" vertical="center"/>
    </xf>
    <xf numFmtId="0" fontId="95" fillId="0" borderId="11" xfId="0" applyFont="1" applyFill="1" applyBorder="1" applyAlignment="1">
      <alignment horizontal="center" vertical="center"/>
    </xf>
    <xf numFmtId="0" fontId="95" fillId="0" borderId="11" xfId="0" applyFont="1" applyFill="1" applyBorder="1" applyAlignment="1">
      <alignment horizontal="right" vertical="center"/>
    </xf>
    <xf numFmtId="0" fontId="96" fillId="0" borderId="11" xfId="0" applyFont="1" applyFill="1" applyBorder="1" applyAlignment="1">
      <alignment horizontal="right" vertical="center"/>
    </xf>
    <xf numFmtId="3" fontId="95" fillId="0" borderId="11" xfId="0" applyNumberFormat="1" applyFont="1" applyFill="1" applyBorder="1" applyAlignment="1">
      <alignment horizontal="center" vertical="center" wrapText="1"/>
    </xf>
    <xf numFmtId="178" fontId="96" fillId="0" borderId="11" xfId="0" applyNumberFormat="1" applyFont="1" applyFill="1" applyBorder="1" applyAlignment="1">
      <alignment horizontal="center" vertical="center"/>
    </xf>
    <xf numFmtId="179" fontId="95" fillId="0" borderId="13" xfId="0" applyNumberFormat="1" applyFont="1" applyFill="1" applyBorder="1" applyAlignment="1">
      <alignment horizontal="center" vertical="center" wrapText="1"/>
    </xf>
    <xf numFmtId="9" fontId="95" fillId="0" borderId="11" xfId="0" applyNumberFormat="1" applyFont="1" applyFill="1" applyBorder="1" applyAlignment="1">
      <alignment horizontal="center" vertical="center"/>
    </xf>
    <xf numFmtId="9" fontId="95" fillId="0" borderId="11" xfId="0" applyNumberFormat="1" applyFont="1" applyFill="1" applyBorder="1" applyAlignment="1">
      <alignment horizontal="right" vertical="center"/>
    </xf>
    <xf numFmtId="9" fontId="95" fillId="0" borderId="11" xfId="0" applyNumberFormat="1" applyFont="1" applyFill="1" applyBorder="1" applyAlignment="1">
      <alignment horizontal="center" vertical="center" wrapText="1"/>
    </xf>
    <xf numFmtId="179" fontId="95" fillId="0" borderId="11" xfId="0" applyNumberFormat="1" applyFont="1" applyFill="1" applyBorder="1" applyAlignment="1">
      <alignment horizontal="center" vertical="center"/>
    </xf>
    <xf numFmtId="9" fontId="95" fillId="0" borderId="13" xfId="0" applyNumberFormat="1" applyFont="1" applyFill="1" applyBorder="1" applyAlignment="1">
      <alignment horizontal="center" vertical="center" wrapText="1"/>
    </xf>
    <xf numFmtId="3" fontId="95" fillId="0" borderId="13" xfId="0" applyNumberFormat="1" applyFont="1" applyFill="1" applyBorder="1" applyAlignment="1">
      <alignment horizontal="center" vertical="center" wrapText="1"/>
    </xf>
    <xf numFmtId="10" fontId="95" fillId="0" borderId="13" xfId="0" applyNumberFormat="1" applyFont="1" applyFill="1" applyBorder="1" applyAlignment="1">
      <alignment horizontal="center" vertical="center" wrapText="1"/>
    </xf>
    <xf numFmtId="37" fontId="96" fillId="0" borderId="14" xfId="0" applyNumberFormat="1" applyFont="1" applyFill="1" applyBorder="1" applyAlignment="1">
      <alignment horizontal="center" vertical="center"/>
    </xf>
    <xf numFmtId="178" fontId="96" fillId="0" borderId="14" xfId="0" applyNumberFormat="1" applyFont="1" applyFill="1" applyBorder="1" applyAlignment="1">
      <alignment horizontal="center" vertical="center"/>
    </xf>
    <xf numFmtId="3" fontId="95" fillId="0" borderId="11" xfId="0" applyNumberFormat="1" applyFont="1" applyFill="1" applyBorder="1" applyAlignment="1">
      <alignment horizontal="center" vertical="center"/>
    </xf>
    <xf numFmtId="3" fontId="96" fillId="0" borderId="11" xfId="0" applyNumberFormat="1" applyFont="1" applyFill="1" applyBorder="1" applyAlignment="1">
      <alignment horizontal="center" vertical="center" wrapText="1"/>
    </xf>
    <xf numFmtId="186" fontId="95" fillId="0" borderId="11" xfId="0" applyNumberFormat="1" applyFont="1" applyFill="1" applyBorder="1" applyAlignment="1">
      <alignment horizontal="center" vertical="center" wrapText="1"/>
    </xf>
    <xf numFmtId="187" fontId="95" fillId="0" borderId="11" xfId="0" applyNumberFormat="1" applyFont="1" applyFill="1" applyBorder="1" applyAlignment="1">
      <alignment horizontal="center" vertical="center"/>
    </xf>
    <xf numFmtId="10" fontId="95" fillId="0" borderId="13" xfId="0" applyNumberFormat="1" applyFont="1" applyFill="1" applyBorder="1" applyAlignment="1">
      <alignment horizontal="center" vertical="center"/>
    </xf>
    <xf numFmtId="178" fontId="95" fillId="0" borderId="13" xfId="0" applyNumberFormat="1" applyFont="1" applyFill="1" applyBorder="1" applyAlignment="1">
      <alignment vertical="center"/>
    </xf>
    <xf numFmtId="178" fontId="95" fillId="0" borderId="13" xfId="0" applyNumberFormat="1" applyFont="1" applyFill="1" applyBorder="1" applyAlignment="1">
      <alignment horizontal="center"/>
    </xf>
    <xf numFmtId="178" fontId="95" fillId="0" borderId="11" xfId="0" applyNumberFormat="1" applyFont="1" applyFill="1" applyBorder="1" applyAlignment="1">
      <alignment vertical="center"/>
    </xf>
    <xf numFmtId="178" fontId="95" fillId="0" borderId="11" xfId="0" applyNumberFormat="1" applyFont="1" applyFill="1" applyBorder="1" applyAlignment="1">
      <alignment horizontal="center"/>
    </xf>
    <xf numFmtId="3" fontId="96" fillId="0" borderId="20" xfId="0" applyNumberFormat="1" applyFont="1" applyFill="1" applyBorder="1" applyAlignment="1">
      <alignment horizontal="center" vertical="center" wrapText="1"/>
    </xf>
    <xf numFmtId="3" fontId="96" fillId="0" borderId="15" xfId="0" applyNumberFormat="1" applyFont="1" applyFill="1" applyBorder="1" applyAlignment="1">
      <alignment horizontal="center" vertical="center" wrapText="1"/>
    </xf>
    <xf numFmtId="178" fontId="96" fillId="0" borderId="15" xfId="0" applyNumberFormat="1" applyFont="1" applyFill="1" applyBorder="1" applyAlignment="1">
      <alignment vertical="center"/>
    </xf>
    <xf numFmtId="178" fontId="95" fillId="0" borderId="15" xfId="0" applyNumberFormat="1" applyFont="1" applyFill="1" applyBorder="1" applyAlignment="1">
      <alignment horizontal="center"/>
    </xf>
    <xf numFmtId="3" fontId="13" fillId="0" borderId="13"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0" fontId="13" fillId="39" borderId="21"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40" borderId="15" xfId="0" applyFont="1" applyFill="1" applyBorder="1" applyAlignment="1">
      <alignment horizontal="center" vertical="center" wrapText="1"/>
    </xf>
    <xf numFmtId="0" fontId="95" fillId="41" borderId="15" xfId="0" applyFont="1" applyFill="1" applyBorder="1" applyAlignment="1">
      <alignment horizontal="center" vertical="center" wrapText="1"/>
    </xf>
    <xf numFmtId="0" fontId="11" fillId="39" borderId="22" xfId="0" applyFont="1" applyFill="1" applyBorder="1" applyAlignment="1">
      <alignment horizontal="center" vertical="center" wrapText="1"/>
    </xf>
    <xf numFmtId="0" fontId="11" fillId="39" borderId="11" xfId="0" applyFont="1" applyFill="1" applyBorder="1" applyAlignment="1">
      <alignment horizontal="center" vertical="center" wrapText="1"/>
    </xf>
    <xf numFmtId="0" fontId="11" fillId="39" borderId="15" xfId="0" applyFont="1" applyFill="1" applyBorder="1" applyAlignment="1">
      <alignment horizontal="center" vertical="center" wrapText="1"/>
    </xf>
    <xf numFmtId="0" fontId="11" fillId="40" borderId="15" xfId="0" applyFont="1" applyFill="1" applyBorder="1" applyAlignment="1">
      <alignment horizontal="center" vertical="center" wrapText="1"/>
    </xf>
    <xf numFmtId="0" fontId="0" fillId="0" borderId="0" xfId="0" applyFont="1" applyFill="1" applyAlignment="1">
      <alignment/>
    </xf>
    <xf numFmtId="0" fontId="86" fillId="0" borderId="0" xfId="0" applyFont="1" applyFill="1" applyAlignment="1">
      <alignment/>
    </xf>
    <xf numFmtId="10" fontId="98" fillId="36" borderId="18" xfId="0" applyNumberFormat="1" applyFont="1" applyFill="1" applyBorder="1" applyAlignment="1">
      <alignment horizontal="center" vertical="center" wrapText="1"/>
    </xf>
    <xf numFmtId="0" fontId="87" fillId="0" borderId="11" xfId="0" applyFont="1" applyFill="1" applyBorder="1" applyAlignment="1">
      <alignment horizontal="left" vertical="center" wrapText="1"/>
    </xf>
    <xf numFmtId="0" fontId="87" fillId="0" borderId="11" xfId="0" applyFont="1" applyFill="1" applyBorder="1" applyAlignment="1">
      <alignment horizontal="center" vertical="center" wrapText="1"/>
    </xf>
    <xf numFmtId="185" fontId="13" fillId="0" borderId="11" xfId="0" applyNumberFormat="1" applyFont="1" applyFill="1" applyBorder="1" applyAlignment="1">
      <alignment horizontal="center" vertical="center" wrapText="1"/>
    </xf>
    <xf numFmtId="0" fontId="95" fillId="0" borderId="0" xfId="0" applyFont="1" applyAlignment="1">
      <alignment/>
    </xf>
    <xf numFmtId="179" fontId="95" fillId="0" borderId="11" xfId="0" applyNumberFormat="1" applyFont="1" applyFill="1" applyBorder="1" applyAlignment="1">
      <alignment horizontal="center" vertical="center" wrapText="1"/>
    </xf>
    <xf numFmtId="0" fontId="67" fillId="0" borderId="0" xfId="80">
      <alignment/>
      <protection/>
    </xf>
    <xf numFmtId="0" fontId="67" fillId="0" borderId="0" xfId="80" applyFill="1">
      <alignment/>
      <protection/>
    </xf>
    <xf numFmtId="0" fontId="85" fillId="0" borderId="0" xfId="80" applyFont="1" applyFill="1">
      <alignment/>
      <protection/>
    </xf>
    <xf numFmtId="0" fontId="95" fillId="33" borderId="0" xfId="0" applyFont="1" applyFill="1" applyBorder="1" applyAlignment="1">
      <alignment vertical="center"/>
    </xf>
    <xf numFmtId="0" fontId="85" fillId="42" borderId="23" xfId="80" applyFont="1" applyFill="1" applyBorder="1" applyAlignment="1">
      <alignment horizontal="center" vertical="center"/>
      <protection/>
    </xf>
    <xf numFmtId="0" fontId="67" fillId="0" borderId="23" xfId="80" applyFill="1" applyBorder="1" applyAlignment="1">
      <alignment horizontal="center" vertical="center"/>
      <protection/>
    </xf>
    <xf numFmtId="0" fontId="67" fillId="0" borderId="23" xfId="80" applyFill="1" applyBorder="1" applyAlignment="1">
      <alignment horizontal="left" vertical="center"/>
      <protection/>
    </xf>
    <xf numFmtId="10" fontId="95" fillId="33" borderId="11" xfId="83" applyNumberFormat="1" applyFont="1" applyFill="1" applyBorder="1" applyAlignment="1">
      <alignment horizontal="center" vertical="center" wrapText="1"/>
    </xf>
    <xf numFmtId="179" fontId="13" fillId="0" borderId="13" xfId="0" applyNumberFormat="1"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9" fontId="13" fillId="0" borderId="11" xfId="0" applyNumberFormat="1" applyFont="1" applyFill="1" applyBorder="1" applyAlignment="1">
      <alignment horizontal="center" vertical="center" wrapText="1"/>
    </xf>
    <xf numFmtId="10" fontId="13" fillId="0" borderId="13" xfId="0" applyNumberFormat="1" applyFont="1" applyFill="1" applyBorder="1" applyAlignment="1">
      <alignment horizontal="center" vertical="center" wrapText="1"/>
    </xf>
    <xf numFmtId="9" fontId="99" fillId="0" borderId="13"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10" fontId="95" fillId="0" borderId="11" xfId="0" applyNumberFormat="1" applyFont="1" applyFill="1" applyBorder="1" applyAlignment="1">
      <alignment horizontal="center" vertical="center" wrapText="1"/>
    </xf>
    <xf numFmtId="179" fontId="99" fillId="0" borderId="11" xfId="0" applyNumberFormat="1" applyFont="1" applyFill="1" applyBorder="1" applyAlignment="1">
      <alignment horizontal="center" vertical="center"/>
    </xf>
    <xf numFmtId="185" fontId="13" fillId="0" borderId="13" xfId="0" applyNumberFormat="1" applyFont="1" applyFill="1" applyBorder="1" applyAlignment="1">
      <alignment horizontal="center" vertical="center" wrapText="1"/>
    </xf>
    <xf numFmtId="186" fontId="13" fillId="0" borderId="13" xfId="0" applyNumberFormat="1" applyFont="1" applyFill="1" applyBorder="1" applyAlignment="1">
      <alignment horizontal="center" vertical="center" wrapText="1"/>
    </xf>
    <xf numFmtId="186" fontId="95" fillId="0" borderId="11" xfId="0" applyNumberFormat="1" applyFont="1" applyFill="1" applyBorder="1" applyAlignment="1">
      <alignment horizontal="center" vertical="center"/>
    </xf>
    <xf numFmtId="185" fontId="95" fillId="0" borderId="11" xfId="0" applyNumberFormat="1"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0" fontId="13" fillId="39" borderId="14" xfId="0" applyFont="1" applyFill="1" applyBorder="1" applyAlignment="1">
      <alignment horizontal="center" vertical="center" wrapText="1"/>
    </xf>
    <xf numFmtId="0" fontId="95" fillId="43" borderId="11" xfId="0" applyFont="1" applyFill="1" applyBorder="1" applyAlignment="1">
      <alignment horizontal="center" vertical="center"/>
    </xf>
    <xf numFmtId="3" fontId="95" fillId="43" borderId="13" xfId="0" applyNumberFormat="1" applyFont="1" applyFill="1" applyBorder="1" applyAlignment="1">
      <alignment horizontal="center" vertical="center" wrapText="1"/>
    </xf>
    <xf numFmtId="37" fontId="95" fillId="43" borderId="11" xfId="0" applyNumberFormat="1" applyFont="1" applyFill="1" applyBorder="1" applyAlignment="1">
      <alignment horizontal="center" vertical="center"/>
    </xf>
    <xf numFmtId="9" fontId="95" fillId="44" borderId="11" xfId="0" applyNumberFormat="1" applyFont="1" applyFill="1" applyBorder="1" applyAlignment="1">
      <alignment horizontal="right" vertical="center"/>
    </xf>
    <xf numFmtId="9" fontId="95" fillId="43" borderId="11" xfId="0" applyNumberFormat="1" applyFont="1" applyFill="1" applyBorder="1" applyAlignment="1">
      <alignment horizontal="right" vertical="center"/>
    </xf>
    <xf numFmtId="9" fontId="95" fillId="43" borderId="11" xfId="0" applyNumberFormat="1" applyFont="1" applyFill="1" applyBorder="1" applyAlignment="1">
      <alignment horizontal="center" vertical="center"/>
    </xf>
    <xf numFmtId="0" fontId="95" fillId="44" borderId="11" xfId="0" applyFont="1" applyFill="1" applyBorder="1" applyAlignment="1">
      <alignment horizontal="right" vertical="center"/>
    </xf>
    <xf numFmtId="0" fontId="95" fillId="43" borderId="11" xfId="0" applyFont="1" applyFill="1" applyBorder="1" applyAlignment="1">
      <alignment horizontal="right" vertical="center"/>
    </xf>
    <xf numFmtId="178" fontId="95" fillId="43" borderId="11" xfId="0" applyNumberFormat="1" applyFont="1" applyFill="1" applyBorder="1" applyAlignment="1">
      <alignment horizontal="center" vertical="center"/>
    </xf>
    <xf numFmtId="10" fontId="95" fillId="43" borderId="11" xfId="0" applyNumberFormat="1" applyFont="1" applyFill="1" applyBorder="1" applyAlignment="1">
      <alignment horizontal="center" vertical="center"/>
    </xf>
    <xf numFmtId="9" fontId="95" fillId="44" borderId="11" xfId="0" applyNumberFormat="1" applyFont="1" applyFill="1" applyBorder="1" applyAlignment="1">
      <alignment horizontal="center" vertical="center"/>
    </xf>
    <xf numFmtId="0" fontId="95" fillId="44" borderId="11" xfId="0" applyFont="1" applyFill="1" applyBorder="1" applyAlignment="1">
      <alignment horizontal="center" vertical="center"/>
    </xf>
    <xf numFmtId="3" fontId="13" fillId="43" borderId="13" xfId="0" applyNumberFormat="1" applyFont="1" applyFill="1" applyBorder="1" applyAlignment="1">
      <alignment horizontal="center" vertical="center" wrapText="1"/>
    </xf>
    <xf numFmtId="3" fontId="13" fillId="43" borderId="11" xfId="0" applyNumberFormat="1" applyFont="1" applyFill="1" applyBorder="1" applyAlignment="1">
      <alignment horizontal="center" vertical="center" wrapText="1"/>
    </xf>
    <xf numFmtId="3" fontId="95" fillId="4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3" fontId="5" fillId="0" borderId="13" xfId="0" applyNumberFormat="1" applyFont="1" applyFill="1" applyBorder="1" applyAlignment="1">
      <alignment horizontal="center" vertical="center" wrapText="1"/>
    </xf>
    <xf numFmtId="178" fontId="5" fillId="0" borderId="11" xfId="0" applyNumberFormat="1" applyFont="1" applyFill="1" applyBorder="1" applyAlignment="1">
      <alignment vertical="center" wrapText="1"/>
    </xf>
    <xf numFmtId="10" fontId="5" fillId="0" borderId="11" xfId="0" applyNumberFormat="1" applyFont="1" applyFill="1" applyBorder="1" applyAlignment="1">
      <alignment horizontal="center" vertical="center" wrapText="1"/>
    </xf>
    <xf numFmtId="0" fontId="87" fillId="0" borderId="11" xfId="0" applyFont="1" applyFill="1" applyBorder="1" applyAlignment="1">
      <alignment horizontal="left" vertical="top" wrapText="1"/>
    </xf>
    <xf numFmtId="0" fontId="5" fillId="0" borderId="11" xfId="0" applyFont="1" applyFill="1" applyBorder="1" applyAlignment="1">
      <alignment horizontal="center" vertical="top" wrapText="1"/>
    </xf>
    <xf numFmtId="3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top" wrapText="1"/>
    </xf>
    <xf numFmtId="2" fontId="5" fillId="0"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0" fontId="5" fillId="0" borderId="14" xfId="0" applyFont="1" applyFill="1" applyBorder="1" applyAlignment="1">
      <alignment horizontal="left" vertical="top" wrapText="1"/>
    </xf>
    <xf numFmtId="178" fontId="5" fillId="0" borderId="11"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0" fillId="0" borderId="11" xfId="0" applyFont="1" applyFill="1" applyBorder="1" applyAlignment="1">
      <alignment horizontal="left" vertical="center" wrapText="1"/>
    </xf>
    <xf numFmtId="0" fontId="5" fillId="0" borderId="11"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left" vertical="top" wrapText="1"/>
    </xf>
    <xf numFmtId="177" fontId="5" fillId="0" borderId="11"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left" vertical="top" wrapText="1"/>
    </xf>
    <xf numFmtId="0" fontId="14" fillId="0" borderId="2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top" wrapText="1"/>
    </xf>
    <xf numFmtId="180" fontId="5" fillId="0" borderId="11" xfId="0" applyNumberFormat="1" applyFont="1" applyFill="1" applyBorder="1" applyAlignment="1">
      <alignment horizontal="center" vertical="center" wrapText="1"/>
    </xf>
    <xf numFmtId="0" fontId="5" fillId="0" borderId="11" xfId="0" applyFont="1" applyFill="1" applyBorder="1" applyAlignment="1">
      <alignment wrapText="1"/>
    </xf>
    <xf numFmtId="10" fontId="5" fillId="0" borderId="14"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178" fontId="5" fillId="0" borderId="11" xfId="0" applyNumberFormat="1" applyFont="1" applyFill="1" applyBorder="1" applyAlignment="1">
      <alignment horizontal="left" vertical="center" wrapText="1"/>
    </xf>
    <xf numFmtId="1" fontId="5" fillId="0" borderId="11" xfId="0" applyNumberFormat="1" applyFont="1" applyFill="1" applyBorder="1" applyAlignment="1">
      <alignment horizontal="center" vertical="center"/>
    </xf>
    <xf numFmtId="181" fontId="5" fillId="0" borderId="11" xfId="0" applyNumberFormat="1" applyFont="1" applyFill="1" applyBorder="1" applyAlignment="1">
      <alignment vertical="center" wrapText="1"/>
    </xf>
    <xf numFmtId="181" fontId="5" fillId="0" borderId="11" xfId="0" applyNumberFormat="1" applyFont="1" applyFill="1" applyBorder="1" applyAlignment="1">
      <alignment horizontal="left" vertical="center" wrapText="1"/>
    </xf>
    <xf numFmtId="182" fontId="5"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37" fontId="5" fillId="0" borderId="11" xfId="0" applyNumberFormat="1" applyFont="1" applyFill="1" applyBorder="1" applyAlignment="1">
      <alignment horizontal="center" vertical="center" wrapText="1"/>
    </xf>
    <xf numFmtId="10" fontId="95" fillId="0" borderId="13" xfId="83" applyNumberFormat="1" applyFont="1" applyFill="1" applyBorder="1" applyAlignment="1">
      <alignment horizontal="center"/>
    </xf>
    <xf numFmtId="37" fontId="96" fillId="43" borderId="11" xfId="0" applyNumberFormat="1" applyFont="1" applyFill="1" applyBorder="1" applyAlignment="1">
      <alignment horizontal="center" vertical="center"/>
    </xf>
    <xf numFmtId="10" fontId="9" fillId="0" borderId="11" xfId="0" applyNumberFormat="1" applyFont="1" applyFill="1" applyBorder="1" applyAlignment="1">
      <alignment vertical="center"/>
    </xf>
    <xf numFmtId="179" fontId="9" fillId="0" borderId="11" xfId="0" applyNumberFormat="1" applyFont="1" applyFill="1" applyBorder="1" applyAlignment="1">
      <alignment horizontal="center" vertical="center"/>
    </xf>
    <xf numFmtId="179" fontId="9" fillId="0" borderId="11" xfId="0" applyNumberFormat="1" applyFont="1" applyFill="1" applyBorder="1" applyAlignment="1">
      <alignment vertical="center"/>
    </xf>
    <xf numFmtId="10" fontId="9" fillId="0" borderId="11" xfId="0" applyNumberFormat="1" applyFont="1" applyFill="1" applyBorder="1" applyAlignment="1">
      <alignment horizontal="center" vertical="center"/>
    </xf>
    <xf numFmtId="179" fontId="9" fillId="0" borderId="14" xfId="0" applyNumberFormat="1" applyFont="1" applyFill="1" applyBorder="1" applyAlignment="1">
      <alignment vertical="center"/>
    </xf>
    <xf numFmtId="10" fontId="9" fillId="0" borderId="14" xfId="0" applyNumberFormat="1" applyFont="1" applyFill="1" applyBorder="1" applyAlignment="1">
      <alignment vertical="center"/>
    </xf>
    <xf numFmtId="0" fontId="85" fillId="42" borderId="23" xfId="80" applyFont="1" applyFill="1" applyBorder="1" applyAlignment="1">
      <alignment horizontal="left" vertical="center"/>
      <protection/>
    </xf>
    <xf numFmtId="0" fontId="0" fillId="0" borderId="0" xfId="0" applyAlignment="1">
      <alignment/>
    </xf>
    <xf numFmtId="0" fontId="17" fillId="45" borderId="28" xfId="79" applyFont="1" applyFill="1" applyBorder="1" applyAlignment="1">
      <alignment horizontal="center" vertical="center" wrapText="1"/>
      <protection/>
    </xf>
    <xf numFmtId="0" fontId="16" fillId="45" borderId="29" xfId="79" applyFont="1" applyFill="1" applyBorder="1" applyAlignment="1">
      <alignment horizontal="center" vertical="center" wrapText="1"/>
      <protection/>
    </xf>
    <xf numFmtId="0" fontId="17" fillId="45" borderId="30" xfId="79" applyFont="1" applyFill="1" applyBorder="1" applyAlignment="1">
      <alignment horizontal="center" vertical="center" wrapText="1"/>
      <protection/>
    </xf>
    <xf numFmtId="0" fontId="16" fillId="45" borderId="31" xfId="79" applyFont="1" applyFill="1" applyBorder="1" applyAlignment="1">
      <alignment horizontal="center" vertical="center" wrapText="1"/>
      <protection/>
    </xf>
    <xf numFmtId="0" fontId="16" fillId="45" borderId="32" xfId="79" applyFont="1" applyFill="1" applyBorder="1" applyAlignment="1">
      <alignment horizontal="center" vertical="center" wrapText="1"/>
      <protection/>
    </xf>
    <xf numFmtId="0" fontId="0" fillId="0" borderId="0" xfId="0" applyAlignment="1">
      <alignment wrapText="1"/>
    </xf>
    <xf numFmtId="0" fontId="13" fillId="0" borderId="23" xfId="75" applyFont="1" applyFill="1" applyBorder="1" applyAlignment="1">
      <alignment horizontal="left" vertical="center" wrapText="1"/>
      <protection/>
    </xf>
    <xf numFmtId="3" fontId="13" fillId="0" borderId="23" xfId="75" applyNumberFormat="1" applyFont="1" applyFill="1" applyBorder="1" applyAlignment="1">
      <alignment horizontal="center" vertical="center" wrapText="1"/>
      <protection/>
    </xf>
    <xf numFmtId="0" fontId="16" fillId="0" borderId="23" xfId="79" applyFont="1" applyFill="1" applyBorder="1" applyAlignment="1">
      <alignment horizontal="center" vertical="center" wrapText="1"/>
      <protection/>
    </xf>
    <xf numFmtId="0" fontId="0" fillId="0" borderId="0" xfId="0" applyFill="1" applyAlignment="1">
      <alignment/>
    </xf>
    <xf numFmtId="4" fontId="13" fillId="0" borderId="23" xfId="75" applyNumberFormat="1" applyFont="1" applyFill="1" applyBorder="1" applyAlignment="1">
      <alignment horizontal="center" vertical="center" wrapText="1"/>
      <protection/>
    </xf>
    <xf numFmtId="0" fontId="9" fillId="0" borderId="23" xfId="79" applyFont="1" applyFill="1" applyBorder="1" applyAlignment="1">
      <alignment horizontal="center" vertical="center" wrapText="1"/>
      <protection/>
    </xf>
    <xf numFmtId="0" fontId="17" fillId="42" borderId="23" xfId="75" applyFont="1" applyFill="1" applyBorder="1" applyAlignment="1">
      <alignment horizontal="left" vertical="center" wrapText="1"/>
      <protection/>
    </xf>
    <xf numFmtId="3" fontId="17" fillId="42" borderId="23" xfId="75" applyNumberFormat="1" applyFont="1" applyFill="1" applyBorder="1" applyAlignment="1">
      <alignment horizontal="center" vertical="center" wrapText="1"/>
      <protection/>
    </xf>
    <xf numFmtId="0" fontId="16" fillId="42" borderId="23" xfId="79" applyFont="1" applyFill="1" applyBorder="1" applyAlignment="1">
      <alignment horizontal="center" vertical="center" wrapText="1"/>
      <protection/>
    </xf>
    <xf numFmtId="3" fontId="13" fillId="42" borderId="23" xfId="0" applyNumberFormat="1" applyFont="1" applyFill="1" applyBorder="1" applyAlignment="1">
      <alignment horizontal="center" vertical="center" wrapText="1"/>
    </xf>
    <xf numFmtId="4" fontId="17" fillId="42" borderId="23" xfId="75" applyNumberFormat="1" applyFont="1" applyFill="1" applyBorder="1" applyAlignment="1">
      <alignment horizontal="center" vertical="center" wrapText="1"/>
      <protection/>
    </xf>
    <xf numFmtId="37" fontId="21" fillId="42" borderId="23" xfId="65" applyNumberFormat="1" applyFont="1" applyFill="1" applyBorder="1" applyAlignment="1">
      <alignment horizontal="center" vertical="center"/>
    </xf>
    <xf numFmtId="0" fontId="21" fillId="42" borderId="23" xfId="0" applyFont="1" applyFill="1" applyBorder="1" applyAlignment="1">
      <alignment horizontal="center" vertical="center"/>
    </xf>
    <xf numFmtId="10" fontId="13" fillId="0" borderId="23" xfId="75" applyNumberFormat="1" applyFont="1" applyFill="1" applyBorder="1" applyAlignment="1">
      <alignment horizontal="center" vertical="center" wrapText="1"/>
      <protection/>
    </xf>
    <xf numFmtId="183" fontId="13" fillId="0" borderId="23" xfId="75" applyNumberFormat="1" applyFont="1" applyFill="1" applyBorder="1" applyAlignment="1">
      <alignment horizontal="left" vertical="center" wrapText="1"/>
      <protection/>
    </xf>
    <xf numFmtId="183" fontId="13" fillId="0" borderId="23" xfId="75" applyNumberFormat="1" applyFont="1" applyFill="1" applyBorder="1" applyAlignment="1">
      <alignment vertical="center" wrapText="1"/>
      <protection/>
    </xf>
    <xf numFmtId="9" fontId="17" fillId="42" borderId="23" xfId="85" applyFont="1" applyFill="1" applyBorder="1" applyAlignment="1">
      <alignment horizontal="center" vertical="center"/>
    </xf>
    <xf numFmtId="10" fontId="17" fillId="42" borderId="23" xfId="85" applyNumberFormat="1" applyFont="1" applyFill="1" applyBorder="1" applyAlignment="1">
      <alignment horizontal="center" vertical="center"/>
    </xf>
    <xf numFmtId="0" fontId="85" fillId="0" borderId="0" xfId="0" applyFont="1" applyFill="1" applyAlignment="1">
      <alignment/>
    </xf>
    <xf numFmtId="0" fontId="85" fillId="0" borderId="0" xfId="0" applyFont="1" applyAlignment="1">
      <alignment/>
    </xf>
    <xf numFmtId="3" fontId="17" fillId="42" borderId="23" xfId="0" applyNumberFormat="1" applyFont="1" applyFill="1" applyBorder="1" applyAlignment="1">
      <alignment horizontal="center" vertical="center" wrapText="1"/>
    </xf>
    <xf numFmtId="9" fontId="17" fillId="42" borderId="23" xfId="85" applyNumberFormat="1" applyFont="1" applyFill="1" applyBorder="1" applyAlignment="1">
      <alignment horizontal="center" vertical="center"/>
    </xf>
    <xf numFmtId="9" fontId="13" fillId="46" borderId="23" xfId="85" applyNumberFormat="1" applyFont="1" applyFill="1" applyBorder="1" applyAlignment="1">
      <alignment horizontal="center" vertical="center" wrapText="1"/>
    </xf>
    <xf numFmtId="9" fontId="13" fillId="0" borderId="23" xfId="85" applyNumberFormat="1" applyFont="1" applyFill="1" applyBorder="1" applyAlignment="1">
      <alignment horizontal="center" vertical="center" wrapText="1"/>
    </xf>
    <xf numFmtId="9" fontId="9" fillId="0" borderId="23" xfId="84" applyFont="1" applyFill="1" applyBorder="1" applyAlignment="1">
      <alignment horizontal="center" vertical="center" wrapText="1"/>
    </xf>
    <xf numFmtId="37" fontId="21" fillId="46" borderId="23" xfId="65" applyNumberFormat="1" applyFont="1" applyFill="1" applyBorder="1" applyAlignment="1">
      <alignment horizontal="center" vertical="center"/>
    </xf>
    <xf numFmtId="37" fontId="21" fillId="0" borderId="23" xfId="65" applyNumberFormat="1" applyFont="1" applyFill="1" applyBorder="1" applyAlignment="1">
      <alignment horizontal="center" vertical="center"/>
    </xf>
    <xf numFmtId="9" fontId="21" fillId="46" borderId="23" xfId="85" applyFont="1" applyFill="1" applyBorder="1" applyAlignment="1">
      <alignment horizontal="center" vertical="center"/>
    </xf>
    <xf numFmtId="9" fontId="21" fillId="0" borderId="23" xfId="85" applyFont="1" applyFill="1" applyBorder="1" applyAlignment="1">
      <alignment horizontal="center" vertical="center"/>
    </xf>
    <xf numFmtId="9" fontId="21" fillId="0" borderId="23" xfId="84" applyFont="1" applyFill="1" applyBorder="1" applyAlignment="1">
      <alignment horizontal="center" vertical="center"/>
    </xf>
    <xf numFmtId="9" fontId="17" fillId="42" borderId="23" xfId="85" applyNumberFormat="1" applyFont="1" applyFill="1" applyBorder="1" applyAlignment="1">
      <alignment horizontal="center" vertical="center" wrapText="1"/>
    </xf>
    <xf numFmtId="9" fontId="16" fillId="42" borderId="23" xfId="84" applyFont="1" applyFill="1" applyBorder="1" applyAlignment="1">
      <alignment horizontal="center" vertical="center" wrapText="1"/>
    </xf>
    <xf numFmtId="37" fontId="22" fillId="42" borderId="23" xfId="65" applyNumberFormat="1" applyFont="1" applyFill="1" applyBorder="1" applyAlignment="1">
      <alignment horizontal="center" vertical="center"/>
    </xf>
    <xf numFmtId="37" fontId="16" fillId="42" borderId="23" xfId="79" applyNumberFormat="1" applyFont="1" applyFill="1" applyBorder="1" applyAlignment="1">
      <alignment horizontal="center" vertical="center" wrapText="1"/>
      <protection/>
    </xf>
    <xf numFmtId="9" fontId="22" fillId="42" borderId="23" xfId="85" applyFont="1" applyFill="1" applyBorder="1" applyAlignment="1">
      <alignment horizontal="center" vertical="center"/>
    </xf>
    <xf numFmtId="9" fontId="13" fillId="46" borderId="23" xfId="85" applyFont="1" applyFill="1" applyBorder="1" applyAlignment="1">
      <alignment horizontal="center" vertical="center" wrapText="1"/>
    </xf>
    <xf numFmtId="9" fontId="13" fillId="0" borderId="23" xfId="85" applyFont="1" applyFill="1" applyBorder="1" applyAlignment="1">
      <alignment horizontal="center" vertical="center" wrapText="1"/>
    </xf>
    <xf numFmtId="0" fontId="31" fillId="0" borderId="23" xfId="0" applyFont="1" applyFill="1" applyBorder="1" applyAlignment="1">
      <alignment horizontal="center" vertical="center"/>
    </xf>
    <xf numFmtId="9" fontId="17" fillId="42" borderId="23" xfId="85" applyFont="1" applyFill="1" applyBorder="1" applyAlignment="1">
      <alignment horizontal="center" vertical="center" wrapText="1"/>
    </xf>
    <xf numFmtId="0" fontId="32" fillId="42" borderId="23" xfId="0" applyFont="1" applyFill="1" applyBorder="1" applyAlignment="1">
      <alignment horizontal="center" vertical="center"/>
    </xf>
    <xf numFmtId="179" fontId="13" fillId="46" borderId="23" xfId="85" applyNumberFormat="1" applyFont="1" applyFill="1" applyBorder="1" applyAlignment="1">
      <alignment horizontal="center" vertical="center" wrapText="1"/>
    </xf>
    <xf numFmtId="179" fontId="13" fillId="0" borderId="23" xfId="85" applyNumberFormat="1" applyFont="1" applyFill="1" applyBorder="1" applyAlignment="1">
      <alignment horizontal="center" vertical="center" wrapText="1"/>
    </xf>
    <xf numFmtId="3" fontId="13" fillId="46" borderId="23" xfId="75" applyNumberFormat="1" applyFont="1" applyFill="1" applyBorder="1" applyAlignment="1">
      <alignment horizontal="center" vertical="center" wrapText="1"/>
      <protection/>
    </xf>
    <xf numFmtId="179" fontId="17" fillId="42" borderId="23" xfId="85" applyNumberFormat="1" applyFont="1" applyFill="1" applyBorder="1" applyAlignment="1">
      <alignment horizontal="center" vertical="center" wrapText="1"/>
    </xf>
    <xf numFmtId="0" fontId="31" fillId="42" borderId="23" xfId="0" applyFont="1" applyFill="1" applyBorder="1" applyAlignment="1">
      <alignment horizontal="center" vertical="center"/>
    </xf>
    <xf numFmtId="9" fontId="13" fillId="46" borderId="23" xfId="75" applyNumberFormat="1" applyFont="1" applyFill="1" applyBorder="1" applyAlignment="1">
      <alignment horizontal="center" vertical="center" wrapText="1"/>
      <protection/>
    </xf>
    <xf numFmtId="9" fontId="13" fillId="0" borderId="23" xfId="75" applyNumberFormat="1" applyFont="1" applyFill="1" applyBorder="1" applyAlignment="1">
      <alignment horizontal="center" vertical="center" wrapText="1"/>
      <protection/>
    </xf>
    <xf numFmtId="9" fontId="17" fillId="42" borderId="23" xfId="75" applyNumberFormat="1" applyFont="1" applyFill="1" applyBorder="1" applyAlignment="1">
      <alignment horizontal="center" vertical="center" wrapText="1"/>
      <protection/>
    </xf>
    <xf numFmtId="10" fontId="17" fillId="42" borderId="23" xfId="75" applyNumberFormat="1" applyFont="1" applyFill="1" applyBorder="1" applyAlignment="1">
      <alignment horizontal="center" vertical="center" wrapText="1"/>
      <protection/>
    </xf>
    <xf numFmtId="3" fontId="13" fillId="0" borderId="23" xfId="0" applyNumberFormat="1" applyFont="1" applyFill="1" applyBorder="1" applyAlignment="1">
      <alignment horizontal="center" vertical="center" wrapText="1"/>
    </xf>
    <xf numFmtId="3" fontId="13" fillId="46" borderId="23" xfId="0" applyNumberFormat="1" applyFont="1" applyFill="1" applyBorder="1" applyAlignment="1">
      <alignment horizontal="center" vertical="center" wrapText="1"/>
    </xf>
    <xf numFmtId="179" fontId="17" fillId="42" borderId="23" xfId="84" applyNumberFormat="1" applyFont="1" applyFill="1" applyBorder="1" applyAlignment="1">
      <alignment horizontal="center" vertical="center" wrapText="1"/>
    </xf>
    <xf numFmtId="0" fontId="13" fillId="42" borderId="23" xfId="75" applyFont="1" applyFill="1" applyBorder="1" applyAlignment="1">
      <alignment horizontal="left" vertical="center" wrapText="1"/>
      <protection/>
    </xf>
    <xf numFmtId="2" fontId="13" fillId="46" borderId="23" xfId="75" applyNumberFormat="1" applyFont="1" applyFill="1" applyBorder="1" applyAlignment="1">
      <alignment horizontal="center" vertical="center" wrapText="1"/>
      <protection/>
    </xf>
    <xf numFmtId="2" fontId="13" fillId="0" borderId="23" xfId="75" applyNumberFormat="1" applyFont="1" applyFill="1" applyBorder="1" applyAlignment="1">
      <alignment horizontal="center" vertical="center" wrapText="1"/>
      <protection/>
    </xf>
    <xf numFmtId="0" fontId="16" fillId="0" borderId="23" xfId="79" applyFont="1" applyFill="1" applyBorder="1" applyAlignment="1">
      <alignment horizontal="center" vertical="center"/>
      <protection/>
    </xf>
    <xf numFmtId="190" fontId="13" fillId="46" borderId="23" xfId="75" applyNumberFormat="1" applyFont="1" applyFill="1" applyBorder="1" applyAlignment="1">
      <alignment horizontal="center" vertical="center" wrapText="1"/>
      <protection/>
    </xf>
    <xf numFmtId="190" fontId="13" fillId="0" borderId="23" xfId="75" applyNumberFormat="1" applyFont="1" applyFill="1" applyBorder="1" applyAlignment="1">
      <alignment horizontal="center" vertical="center" wrapText="1"/>
      <protection/>
    </xf>
    <xf numFmtId="2" fontId="17" fillId="42" borderId="23" xfId="75" applyNumberFormat="1" applyFont="1" applyFill="1" applyBorder="1" applyAlignment="1">
      <alignment horizontal="center" vertical="center" wrapText="1"/>
      <protection/>
    </xf>
    <xf numFmtId="0" fontId="17" fillId="0" borderId="11" xfId="77" applyFont="1" applyFill="1" applyBorder="1" applyAlignment="1">
      <alignment horizontal="center" vertical="center" wrapText="1"/>
      <protection/>
    </xf>
    <xf numFmtId="0" fontId="16" fillId="0" borderId="31" xfId="79" applyFont="1" applyFill="1" applyBorder="1" applyAlignment="1">
      <alignment horizontal="center" vertical="center" wrapText="1"/>
      <protection/>
    </xf>
    <xf numFmtId="185" fontId="13" fillId="0" borderId="23" xfId="75" applyNumberFormat="1" applyFont="1" applyFill="1" applyBorder="1" applyAlignment="1">
      <alignment horizontal="center" vertical="center" wrapText="1"/>
      <protection/>
    </xf>
    <xf numFmtId="3" fontId="35" fillId="0" borderId="23" xfId="0" applyNumberFormat="1" applyFont="1" applyFill="1" applyBorder="1" applyAlignment="1">
      <alignment horizontal="center" vertical="center" wrapText="1"/>
    </xf>
    <xf numFmtId="1" fontId="27" fillId="0" borderId="23" xfId="0" applyNumberFormat="1" applyFont="1" applyFill="1" applyBorder="1" applyAlignment="1">
      <alignment horizontal="center" vertical="center" wrapText="1"/>
    </xf>
    <xf numFmtId="1" fontId="35" fillId="0" borderId="23" xfId="0" applyNumberFormat="1" applyFont="1" applyFill="1" applyBorder="1" applyAlignment="1">
      <alignment horizontal="center" vertical="center" wrapText="1"/>
    </xf>
    <xf numFmtId="183" fontId="14" fillId="0" borderId="23" xfId="0" applyNumberFormat="1" applyFont="1" applyFill="1" applyBorder="1" applyAlignment="1">
      <alignment horizontal="center" vertical="center" wrapText="1"/>
    </xf>
    <xf numFmtId="3" fontId="36" fillId="42" borderId="23" xfId="0" applyNumberFormat="1" applyFont="1" applyFill="1" applyBorder="1" applyAlignment="1">
      <alignment horizontal="center" vertical="center" wrapText="1"/>
    </xf>
    <xf numFmtId="183" fontId="36" fillId="42" borderId="23" xfId="0" applyNumberFormat="1" applyFont="1" applyFill="1" applyBorder="1" applyAlignment="1">
      <alignment horizontal="center" vertical="center" wrapText="1"/>
    </xf>
    <xf numFmtId="0" fontId="17" fillId="42" borderId="11" xfId="77" applyFont="1" applyFill="1" applyBorder="1" applyAlignment="1">
      <alignment horizontal="center" vertical="center"/>
      <protection/>
    </xf>
    <xf numFmtId="0" fontId="38" fillId="42" borderId="11" xfId="77" applyFont="1" applyFill="1" applyBorder="1" applyAlignment="1">
      <alignment horizontal="center" vertical="center"/>
      <protection/>
    </xf>
    <xf numFmtId="37" fontId="13" fillId="46" borderId="23" xfId="70" applyNumberFormat="1" applyFont="1" applyFill="1" applyBorder="1" applyAlignment="1">
      <alignment horizontal="center" vertical="center"/>
    </xf>
    <xf numFmtId="37" fontId="13" fillId="0" borderId="23" xfId="70" applyNumberFormat="1" applyFont="1" applyFill="1" applyBorder="1" applyAlignment="1">
      <alignment horizontal="center" vertical="center"/>
    </xf>
    <xf numFmtId="0" fontId="13" fillId="46" borderId="23" xfId="0" applyFont="1" applyFill="1" applyBorder="1" applyAlignment="1">
      <alignment horizontal="center" vertical="center"/>
    </xf>
    <xf numFmtId="0" fontId="13" fillId="0" borderId="23" xfId="0" applyFont="1" applyFill="1" applyBorder="1" applyAlignment="1">
      <alignment horizontal="center" vertical="center"/>
    </xf>
    <xf numFmtId="37" fontId="13" fillId="46" borderId="23" xfId="55" applyNumberFormat="1" applyFont="1" applyFill="1" applyBorder="1" applyAlignment="1">
      <alignment horizontal="center" vertical="center" wrapText="1"/>
    </xf>
    <xf numFmtId="37" fontId="13" fillId="0" borderId="23" xfId="55" applyNumberFormat="1" applyFont="1" applyFill="1" applyBorder="1" applyAlignment="1">
      <alignment horizontal="center" vertical="center" wrapText="1"/>
    </xf>
    <xf numFmtId="3" fontId="35" fillId="42" borderId="23" xfId="0" applyNumberFormat="1" applyFont="1" applyFill="1" applyBorder="1" applyAlignment="1">
      <alignment horizontal="center" vertical="center" wrapText="1"/>
    </xf>
    <xf numFmtId="183" fontId="14" fillId="42" borderId="23" xfId="0" applyNumberFormat="1" applyFont="1" applyFill="1" applyBorder="1" applyAlignment="1">
      <alignment horizontal="center" vertical="center" wrapText="1"/>
    </xf>
    <xf numFmtId="37" fontId="17" fillId="42" borderId="23" xfId="70" applyNumberFormat="1" applyFont="1" applyFill="1" applyBorder="1" applyAlignment="1">
      <alignment horizontal="center" vertical="center"/>
    </xf>
    <xf numFmtId="0" fontId="17" fillId="42" borderId="23" xfId="0" applyFont="1" applyFill="1" applyBorder="1" applyAlignment="1">
      <alignment horizontal="center" vertical="center"/>
    </xf>
    <xf numFmtId="37" fontId="17" fillId="42" borderId="23" xfId="55" applyNumberFormat="1" applyFont="1" applyFill="1" applyBorder="1" applyAlignment="1">
      <alignment horizontal="center" vertical="center" wrapText="1"/>
    </xf>
    <xf numFmtId="3" fontId="26" fillId="42" borderId="23" xfId="0" applyNumberFormat="1" applyFont="1" applyFill="1" applyBorder="1" applyAlignment="1">
      <alignment horizontal="center" vertical="center"/>
    </xf>
    <xf numFmtId="3" fontId="26" fillId="0" borderId="23" xfId="0" applyNumberFormat="1" applyFont="1" applyFill="1" applyBorder="1" applyAlignment="1">
      <alignment horizontal="center" vertical="center"/>
    </xf>
    <xf numFmtId="4" fontId="0" fillId="42" borderId="23" xfId="0" applyNumberFormat="1" applyFont="1" applyFill="1" applyBorder="1" applyAlignment="1">
      <alignment horizontal="center" vertical="center" wrapText="1"/>
    </xf>
    <xf numFmtId="4" fontId="27" fillId="42" borderId="23" xfId="0" applyNumberFormat="1" applyFont="1" applyFill="1" applyBorder="1" applyAlignment="1">
      <alignment horizontal="center" vertical="center" wrapText="1"/>
    </xf>
    <xf numFmtId="4" fontId="27" fillId="0" borderId="23" xfId="0" applyNumberFormat="1" applyFont="1" applyFill="1" applyBorder="1" applyAlignment="1">
      <alignment horizontal="center" vertical="center" wrapText="1"/>
    </xf>
    <xf numFmtId="183" fontId="27" fillId="42" borderId="23" xfId="0" applyNumberFormat="1" applyFont="1" applyFill="1" applyBorder="1" applyAlignment="1">
      <alignment horizontal="center" vertical="center"/>
    </xf>
    <xf numFmtId="183" fontId="27" fillId="0" borderId="23" xfId="0" applyNumberFormat="1" applyFont="1" applyFill="1" applyBorder="1" applyAlignment="1">
      <alignment horizontal="center" vertical="center"/>
    </xf>
    <xf numFmtId="0" fontId="22" fillId="0" borderId="23" xfId="0" applyFont="1" applyFill="1" applyBorder="1" applyAlignment="1">
      <alignment horizontal="center" vertical="center"/>
    </xf>
    <xf numFmtId="4" fontId="13" fillId="46" borderId="23" xfId="75" applyNumberFormat="1" applyFont="1" applyFill="1" applyBorder="1" applyAlignment="1">
      <alignment horizontal="center" vertical="center" wrapText="1"/>
      <protection/>
    </xf>
    <xf numFmtId="0" fontId="22" fillId="42" borderId="23" xfId="0" applyFont="1" applyFill="1" applyBorder="1" applyAlignment="1">
      <alignment horizontal="center" vertical="center"/>
    </xf>
    <xf numFmtId="4" fontId="13" fillId="42" borderId="23" xfId="75" applyNumberFormat="1" applyFont="1" applyFill="1" applyBorder="1" applyAlignment="1">
      <alignment horizontal="center" vertical="center" wrapText="1"/>
      <protection/>
    </xf>
    <xf numFmtId="9" fontId="13" fillId="46" borderId="23" xfId="85" applyFont="1" applyFill="1" applyBorder="1" applyAlignment="1">
      <alignment horizontal="center" vertical="center"/>
    </xf>
    <xf numFmtId="9" fontId="13" fillId="0" borderId="23" xfId="85" applyFont="1" applyFill="1" applyBorder="1" applyAlignment="1">
      <alignment horizontal="center" vertical="center"/>
    </xf>
    <xf numFmtId="0" fontId="21" fillId="0" borderId="23" xfId="0" applyFont="1" applyFill="1" applyBorder="1" applyAlignment="1">
      <alignment horizontal="center" vertical="center"/>
    </xf>
    <xf numFmtId="1" fontId="0" fillId="42" borderId="23" xfId="0" applyNumberFormat="1" applyFont="1" applyFill="1" applyBorder="1" applyAlignment="1">
      <alignment horizontal="center" vertical="center" wrapText="1"/>
    </xf>
    <xf numFmtId="9" fontId="17" fillId="42" borderId="23" xfId="84"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22" fillId="45" borderId="33" xfId="79" applyFont="1" applyFill="1" applyBorder="1" applyAlignment="1">
      <alignment horizontal="left" vertical="center" wrapText="1"/>
      <protection/>
    </xf>
    <xf numFmtId="192" fontId="22" fillId="0" borderId="34" xfId="79" applyNumberFormat="1" applyFont="1" applyFill="1" applyBorder="1" applyAlignment="1">
      <alignment horizontal="left" vertical="center" wrapText="1"/>
      <protection/>
    </xf>
    <xf numFmtId="0" fontId="22" fillId="0" borderId="35" xfId="79" applyFont="1" applyFill="1" applyBorder="1" applyAlignment="1">
      <alignment horizontal="left" vertical="center" wrapText="1"/>
      <protection/>
    </xf>
    <xf numFmtId="0" fontId="22" fillId="45" borderId="35" xfId="79" applyFont="1" applyFill="1" applyBorder="1" applyAlignment="1">
      <alignment horizontal="left" vertical="center" wrapText="1"/>
      <protection/>
    </xf>
    <xf numFmtId="0" fontId="22" fillId="45" borderId="36" xfId="79" applyFont="1" applyFill="1" applyBorder="1" applyAlignment="1">
      <alignment horizontal="left" vertical="center" wrapText="1"/>
      <protection/>
    </xf>
    <xf numFmtId="192" fontId="22" fillId="0" borderId="37" xfId="79" applyNumberFormat="1" applyFont="1" applyFill="1" applyBorder="1" applyAlignment="1">
      <alignment horizontal="left" vertical="center" wrapText="1"/>
      <protection/>
    </xf>
    <xf numFmtId="0" fontId="22" fillId="0" borderId="23" xfId="79" applyFont="1" applyFill="1" applyBorder="1" applyAlignment="1">
      <alignment horizontal="left" vertical="center" wrapText="1"/>
      <protection/>
    </xf>
    <xf numFmtId="0" fontId="22" fillId="47" borderId="23" xfId="79" applyFont="1" applyFill="1" applyBorder="1" applyAlignment="1">
      <alignment horizontal="left" vertical="center" wrapText="1"/>
      <protection/>
    </xf>
    <xf numFmtId="0" fontId="22" fillId="45" borderId="38" xfId="79" applyFont="1" applyFill="1" applyBorder="1" applyAlignment="1">
      <alignment horizontal="left" vertical="center" wrapText="1"/>
      <protection/>
    </xf>
    <xf numFmtId="192" fontId="22" fillId="0" borderId="39" xfId="79" applyNumberFormat="1" applyFont="1" applyFill="1" applyBorder="1" applyAlignment="1">
      <alignment horizontal="left" vertical="center" wrapText="1"/>
      <protection/>
    </xf>
    <xf numFmtId="0" fontId="22" fillId="0" borderId="40" xfId="79" applyFont="1" applyFill="1" applyBorder="1" applyAlignment="1">
      <alignment horizontal="left" vertical="center" wrapText="1"/>
      <protection/>
    </xf>
    <xf numFmtId="192" fontId="22" fillId="0" borderId="40" xfId="79" applyNumberFormat="1" applyFont="1" applyFill="1" applyBorder="1" applyAlignment="1">
      <alignment horizontal="left" vertical="center" wrapText="1"/>
      <protection/>
    </xf>
    <xf numFmtId="0" fontId="22" fillId="45" borderId="40" xfId="79" applyFont="1" applyFill="1" applyBorder="1" applyAlignment="1">
      <alignment horizontal="left" vertical="center" wrapText="1"/>
      <protection/>
    </xf>
    <xf numFmtId="0" fontId="0" fillId="46" borderId="0" xfId="0" applyFill="1" applyAlignment="1">
      <alignment/>
    </xf>
    <xf numFmtId="0" fontId="0" fillId="46" borderId="0" xfId="0" applyFill="1" applyBorder="1" applyAlignment="1">
      <alignment/>
    </xf>
    <xf numFmtId="0" fontId="21" fillId="46" borderId="0" xfId="0" applyFont="1" applyFill="1" applyAlignment="1">
      <alignment/>
    </xf>
    <xf numFmtId="0" fontId="21" fillId="0" borderId="0" xfId="0" applyFont="1" applyFill="1" applyAlignment="1">
      <alignment/>
    </xf>
    <xf numFmtId="0" fontId="0" fillId="46" borderId="0" xfId="0" applyFont="1" applyFill="1" applyAlignment="1">
      <alignment/>
    </xf>
    <xf numFmtId="0" fontId="39" fillId="46" borderId="0" xfId="75" applyFont="1" applyFill="1" applyBorder="1" applyProtection="1">
      <alignment/>
      <protection locked="0"/>
    </xf>
    <xf numFmtId="0" fontId="40" fillId="46" borderId="0" xfId="75" applyFont="1" applyFill="1" applyBorder="1" applyProtection="1">
      <alignment/>
      <protection locked="0"/>
    </xf>
    <xf numFmtId="0" fontId="26" fillId="46" borderId="0" xfId="0" applyFont="1" applyFill="1" applyAlignment="1">
      <alignment/>
    </xf>
    <xf numFmtId="0" fontId="41" fillId="46" borderId="0" xfId="75" applyFont="1" applyFill="1" applyBorder="1" applyAlignment="1" applyProtection="1">
      <alignment horizontal="center"/>
      <protection locked="0"/>
    </xf>
    <xf numFmtId="0" fontId="26" fillId="48" borderId="23" xfId="0" applyFont="1" applyFill="1" applyBorder="1" applyAlignment="1">
      <alignment horizontal="center" vertical="center"/>
    </xf>
    <xf numFmtId="0" fontId="0" fillId="0" borderId="23" xfId="0" applyFill="1" applyBorder="1" applyAlignment="1">
      <alignment horizontal="center" vertical="center"/>
    </xf>
    <xf numFmtId="0" fontId="0" fillId="0" borderId="0" xfId="0" applyFont="1" applyFill="1" applyAlignment="1">
      <alignment/>
    </xf>
    <xf numFmtId="0" fontId="21" fillId="0" borderId="0" xfId="0" applyFont="1" applyAlignment="1">
      <alignment/>
    </xf>
    <xf numFmtId="0" fontId="0" fillId="0" borderId="0" xfId="0" applyFont="1" applyAlignment="1">
      <alignment/>
    </xf>
    <xf numFmtId="0" fontId="0" fillId="49" borderId="0" xfId="0" applyFill="1" applyAlignment="1">
      <alignment/>
    </xf>
    <xf numFmtId="0" fontId="92" fillId="0" borderId="22" xfId="0" applyFont="1" applyBorder="1" applyAlignment="1">
      <alignment horizontal="left" vertical="center"/>
    </xf>
    <xf numFmtId="0" fontId="2" fillId="0" borderId="41" xfId="0" applyFont="1" applyBorder="1" applyAlignment="1">
      <alignment/>
    </xf>
    <xf numFmtId="0" fontId="91" fillId="35" borderId="23" xfId="0" applyFont="1" applyFill="1" applyBorder="1" applyAlignment="1">
      <alignment horizontal="center" vertical="center" wrapText="1"/>
    </xf>
    <xf numFmtId="0" fontId="2" fillId="0" borderId="23" xfId="0" applyFont="1" applyBorder="1" applyAlignment="1">
      <alignment/>
    </xf>
    <xf numFmtId="0" fontId="92" fillId="0" borderId="23" xfId="0" applyFont="1" applyBorder="1" applyAlignment="1">
      <alignment horizontal="left"/>
    </xf>
    <xf numFmtId="0" fontId="5" fillId="0" borderId="14" xfId="0" applyFont="1" applyFill="1" applyBorder="1" applyAlignment="1">
      <alignment horizontal="center" vertical="center" wrapText="1"/>
    </xf>
    <xf numFmtId="0" fontId="2" fillId="0" borderId="12" xfId="0" applyFont="1" applyFill="1" applyBorder="1" applyAlignment="1">
      <alignment/>
    </xf>
    <xf numFmtId="0" fontId="2" fillId="0" borderId="13" xfId="0" applyFont="1" applyFill="1" applyBorder="1" applyAlignment="1">
      <alignment/>
    </xf>
    <xf numFmtId="0" fontId="11" fillId="39" borderId="14" xfId="0" applyFont="1" applyFill="1" applyBorder="1" applyAlignment="1">
      <alignment horizontal="center" vertical="center" wrapText="1"/>
    </xf>
    <xf numFmtId="0" fontId="2" fillId="41" borderId="12" xfId="0" applyFont="1" applyFill="1" applyBorder="1" applyAlignment="1">
      <alignment/>
    </xf>
    <xf numFmtId="0" fontId="2" fillId="41" borderId="18" xfId="0" applyFont="1" applyFill="1" applyBorder="1" applyAlignment="1">
      <alignment/>
    </xf>
    <xf numFmtId="0" fontId="5" fillId="0" borderId="14" xfId="0" applyFont="1" applyBorder="1" applyAlignment="1">
      <alignment horizontal="center" vertical="center" wrapText="1"/>
    </xf>
    <xf numFmtId="0" fontId="2" fillId="0" borderId="13" xfId="0" applyFont="1" applyBorder="1" applyAlignment="1">
      <alignment/>
    </xf>
    <xf numFmtId="0" fontId="8" fillId="0" borderId="14" xfId="0" applyFont="1" applyBorder="1" applyAlignment="1">
      <alignment horizontal="center" vertical="center" wrapText="1"/>
    </xf>
    <xf numFmtId="0" fontId="2" fillId="0" borderId="12" xfId="0" applyFont="1" applyBorder="1" applyAlignment="1">
      <alignment/>
    </xf>
    <xf numFmtId="0" fontId="5" fillId="33" borderId="14" xfId="0" applyFont="1" applyFill="1" applyBorder="1" applyAlignment="1">
      <alignment horizontal="center" vertical="center" wrapText="1"/>
    </xf>
    <xf numFmtId="0" fontId="7" fillId="33" borderId="21" xfId="0" applyFont="1" applyFill="1" applyBorder="1" applyAlignment="1">
      <alignment horizontal="left" vertical="center" wrapText="1"/>
    </xf>
    <xf numFmtId="0" fontId="2" fillId="0" borderId="42" xfId="0" applyFont="1" applyBorder="1" applyAlignment="1">
      <alignment/>
    </xf>
    <xf numFmtId="0" fontId="2" fillId="0" borderId="43" xfId="0" applyFont="1" applyBorder="1" applyAlignment="1">
      <alignment/>
    </xf>
    <xf numFmtId="0" fontId="0" fillId="0" borderId="44" xfId="0" applyFont="1" applyBorder="1" applyAlignment="1">
      <alignment horizontal="center"/>
    </xf>
    <xf numFmtId="0" fontId="0" fillId="0" borderId="0" xfId="0" applyFont="1" applyAlignment="1">
      <alignment/>
    </xf>
    <xf numFmtId="0" fontId="91" fillId="35" borderId="22" xfId="0" applyFont="1" applyFill="1" applyBorder="1" applyAlignment="1">
      <alignment horizontal="center" vertical="center"/>
    </xf>
    <xf numFmtId="0" fontId="101" fillId="33" borderId="22" xfId="0" applyFont="1" applyFill="1" applyBorder="1" applyAlignment="1">
      <alignment horizontal="left" vertical="center" wrapText="1"/>
    </xf>
    <xf numFmtId="0" fontId="2" fillId="0" borderId="45" xfId="0" applyFont="1" applyBorder="1" applyAlignment="1">
      <alignment/>
    </xf>
    <xf numFmtId="0" fontId="11" fillId="39" borderId="46" xfId="0" applyFont="1" applyFill="1" applyBorder="1" applyAlignment="1">
      <alignment horizontal="center" vertical="center" wrapText="1"/>
    </xf>
    <xf numFmtId="0" fontId="2" fillId="41" borderId="26" xfId="0" applyFont="1" applyFill="1" applyBorder="1" applyAlignment="1">
      <alignment/>
    </xf>
    <xf numFmtId="0" fontId="2" fillId="41" borderId="47" xfId="0" applyFont="1" applyFill="1" applyBorder="1" applyAlignment="1">
      <alignment/>
    </xf>
    <xf numFmtId="0" fontId="11" fillId="39" borderId="48" xfId="0" applyFont="1" applyFill="1" applyBorder="1" applyAlignment="1">
      <alignment horizontal="center" vertical="center" wrapText="1"/>
    </xf>
    <xf numFmtId="0" fontId="2" fillId="41" borderId="42" xfId="0" applyFont="1" applyFill="1" applyBorder="1" applyAlignment="1">
      <alignment/>
    </xf>
    <xf numFmtId="0" fontId="2" fillId="41" borderId="49" xfId="0" applyFont="1" applyFill="1" applyBorder="1" applyAlignment="1">
      <alignment/>
    </xf>
    <xf numFmtId="0" fontId="7" fillId="33" borderId="22" xfId="0" applyFont="1" applyFill="1" applyBorder="1" applyAlignment="1">
      <alignment horizontal="left" vertical="center" wrapText="1"/>
    </xf>
    <xf numFmtId="0" fontId="7" fillId="39" borderId="50" xfId="0" applyFont="1" applyFill="1" applyBorder="1" applyAlignment="1">
      <alignment horizontal="right" vertical="center" wrapText="1"/>
    </xf>
    <xf numFmtId="0" fontId="2" fillId="41" borderId="41" xfId="0" applyFont="1" applyFill="1" applyBorder="1" applyAlignment="1">
      <alignment/>
    </xf>
    <xf numFmtId="0" fontId="2" fillId="41" borderId="27" xfId="0" applyFont="1" applyFill="1" applyBorder="1" applyAlignment="1">
      <alignment/>
    </xf>
    <xf numFmtId="0" fontId="11" fillId="41" borderId="14" xfId="0" applyFont="1" applyFill="1" applyBorder="1" applyAlignment="1">
      <alignment horizontal="center" vertical="center" wrapText="1"/>
    </xf>
    <xf numFmtId="0" fontId="11" fillId="39" borderId="51" xfId="0" applyFont="1" applyFill="1" applyBorder="1" applyAlignment="1">
      <alignment horizontal="center" vertical="center" wrapText="1"/>
    </xf>
    <xf numFmtId="0" fontId="2" fillId="41" borderId="52" xfId="0" applyFont="1" applyFill="1" applyBorder="1" applyAlignment="1">
      <alignment/>
    </xf>
    <xf numFmtId="0" fontId="2" fillId="41" borderId="53" xfId="0" applyFont="1" applyFill="1" applyBorder="1" applyAlignment="1">
      <alignment/>
    </xf>
    <xf numFmtId="0" fontId="11" fillId="39" borderId="21" xfId="0" applyFont="1" applyFill="1" applyBorder="1" applyAlignment="1">
      <alignment horizontal="center" vertical="center" wrapText="1"/>
    </xf>
    <xf numFmtId="0" fontId="6" fillId="0" borderId="54" xfId="0" applyFont="1" applyFill="1" applyBorder="1" applyAlignment="1">
      <alignment horizontal="left" vertical="center" wrapText="1"/>
    </xf>
    <xf numFmtId="0" fontId="2" fillId="0" borderId="55" xfId="0" applyFont="1" applyFill="1" applyBorder="1" applyAlignment="1">
      <alignment/>
    </xf>
    <xf numFmtId="0" fontId="2" fillId="0" borderId="56" xfId="0" applyFont="1" applyFill="1" applyBorder="1" applyAlignment="1">
      <alignment/>
    </xf>
    <xf numFmtId="0" fontId="11" fillId="39" borderId="57" xfId="0" applyFont="1" applyFill="1" applyBorder="1" applyAlignment="1">
      <alignment horizontal="center" vertical="center" wrapText="1"/>
    </xf>
    <xf numFmtId="0" fontId="7" fillId="39" borderId="48" xfId="0" applyFont="1" applyFill="1" applyBorder="1" applyAlignment="1">
      <alignment horizontal="right" vertical="center" wrapText="1"/>
    </xf>
    <xf numFmtId="0" fontId="11" fillId="40" borderId="22" xfId="0" applyFont="1" applyFill="1" applyBorder="1" applyAlignment="1">
      <alignment horizontal="center" vertical="center"/>
    </xf>
    <xf numFmtId="0" fontId="6" fillId="33" borderId="54" xfId="0" applyFont="1" applyFill="1" applyBorder="1" applyAlignment="1">
      <alignment horizontal="left" vertical="center" wrapText="1"/>
    </xf>
    <xf numFmtId="0" fontId="2" fillId="0" borderId="55" xfId="0" applyFont="1" applyBorder="1" applyAlignment="1">
      <alignment/>
    </xf>
    <xf numFmtId="0" fontId="2" fillId="0" borderId="58" xfId="0" applyFont="1" applyBorder="1" applyAlignment="1">
      <alignment/>
    </xf>
    <xf numFmtId="0" fontId="101" fillId="33" borderId="54" xfId="0" applyFont="1" applyFill="1" applyBorder="1" applyAlignment="1">
      <alignment horizontal="left" vertical="center" wrapText="1"/>
    </xf>
    <xf numFmtId="0" fontId="2" fillId="0" borderId="56" xfId="0" applyFont="1" applyBorder="1" applyAlignment="1">
      <alignment/>
    </xf>
    <xf numFmtId="0" fontId="11" fillId="39" borderId="59" xfId="0" applyFont="1" applyFill="1" applyBorder="1" applyAlignment="1">
      <alignment horizontal="center" vertical="center" wrapText="1"/>
    </xf>
    <xf numFmtId="0" fontId="2" fillId="41" borderId="60" xfId="0" applyFont="1" applyFill="1" applyBorder="1" applyAlignment="1">
      <alignment/>
    </xf>
    <xf numFmtId="0" fontId="2" fillId="41" borderId="19" xfId="0" applyFont="1" applyFill="1" applyBorder="1" applyAlignment="1">
      <alignment/>
    </xf>
    <xf numFmtId="0" fontId="4"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11" fillId="39" borderId="22" xfId="0" applyFont="1" applyFill="1" applyBorder="1" applyAlignment="1">
      <alignment horizontal="center" vertical="center"/>
    </xf>
    <xf numFmtId="0" fontId="102" fillId="0" borderId="61" xfId="0" applyFont="1" applyBorder="1" applyAlignment="1">
      <alignment horizontal="center"/>
    </xf>
    <xf numFmtId="0" fontId="2" fillId="0" borderId="62" xfId="0" applyFont="1" applyBorder="1" applyAlignment="1">
      <alignment/>
    </xf>
    <xf numFmtId="0" fontId="2" fillId="0" borderId="63" xfId="0" applyFont="1" applyBorder="1" applyAlignment="1">
      <alignment/>
    </xf>
    <xf numFmtId="0" fontId="2" fillId="0" borderId="44" xfId="0" applyFont="1" applyBorder="1" applyAlignment="1">
      <alignment/>
    </xf>
    <xf numFmtId="0" fontId="2" fillId="0" borderId="26" xfId="0" applyFont="1" applyBorder="1" applyAlignment="1">
      <alignment/>
    </xf>
    <xf numFmtId="0" fontId="2" fillId="0" borderId="64" xfId="0" applyFont="1" applyBorder="1" applyAlignment="1">
      <alignment/>
    </xf>
    <xf numFmtId="0" fontId="2" fillId="0" borderId="65" xfId="0" applyFont="1" applyBorder="1" applyAlignment="1">
      <alignment/>
    </xf>
    <xf numFmtId="0" fontId="2" fillId="0" borderId="47" xfId="0" applyFont="1" applyBorder="1" applyAlignment="1">
      <alignment/>
    </xf>
    <xf numFmtId="0" fontId="11" fillId="50" borderId="22" xfId="0" applyFont="1" applyFill="1" applyBorder="1" applyAlignment="1">
      <alignment horizontal="center" vertical="center" wrapText="1"/>
    </xf>
    <xf numFmtId="0" fontId="2" fillId="41" borderId="41" xfId="0" applyFont="1" applyFill="1" applyBorder="1" applyAlignment="1">
      <alignment wrapText="1"/>
    </xf>
    <xf numFmtId="0" fontId="2" fillId="41" borderId="27" xfId="0" applyFont="1" applyFill="1" applyBorder="1" applyAlignment="1">
      <alignment wrapText="1"/>
    </xf>
    <xf numFmtId="0" fontId="13" fillId="0" borderId="14" xfId="0" applyFont="1" applyFill="1" applyBorder="1" applyAlignment="1">
      <alignment horizontal="left" vertical="center" wrapText="1"/>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top" wrapText="1"/>
    </xf>
    <xf numFmtId="0" fontId="13" fillId="0" borderId="12" xfId="0" applyFont="1" applyFill="1" applyBorder="1" applyAlignment="1">
      <alignment/>
    </xf>
    <xf numFmtId="0" fontId="13" fillId="0" borderId="13" xfId="0" applyFont="1" applyFill="1" applyBorder="1" applyAlignment="1">
      <alignment/>
    </xf>
    <xf numFmtId="0" fontId="95"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2" xfId="0" applyFont="1" applyFill="1" applyBorder="1" applyAlignment="1">
      <alignment vertical="top"/>
    </xf>
    <xf numFmtId="0" fontId="13" fillId="0" borderId="13" xfId="0" applyFont="1" applyFill="1" applyBorder="1" applyAlignment="1">
      <alignment vertical="top"/>
    </xf>
    <xf numFmtId="0" fontId="99" fillId="0" borderId="14"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95" fillId="0" borderId="14" xfId="0" applyFont="1" applyFill="1" applyBorder="1" applyAlignment="1">
      <alignment horizontal="left" vertical="top" wrapText="1"/>
    </xf>
    <xf numFmtId="0" fontId="13" fillId="0" borderId="12" xfId="0" applyFont="1" applyFill="1" applyBorder="1" applyAlignment="1">
      <alignment horizontal="left" vertical="top" wrapText="1"/>
    </xf>
    <xf numFmtId="0" fontId="95" fillId="0" borderId="66" xfId="0" applyFont="1" applyFill="1" applyBorder="1" applyAlignment="1">
      <alignment horizontal="center" vertical="top" wrapText="1"/>
    </xf>
    <xf numFmtId="0" fontId="13" fillId="0" borderId="25" xfId="0" applyFont="1" applyFill="1" applyBorder="1" applyAlignment="1">
      <alignment/>
    </xf>
    <xf numFmtId="0" fontId="13" fillId="0" borderId="67" xfId="0" applyFont="1" applyFill="1" applyBorder="1" applyAlignment="1">
      <alignment/>
    </xf>
    <xf numFmtId="0" fontId="95" fillId="0" borderId="14" xfId="0" applyFont="1" applyFill="1" applyBorder="1" applyAlignment="1">
      <alignment horizontal="center" vertical="top" wrapText="1"/>
    </xf>
    <xf numFmtId="0" fontId="13" fillId="40" borderId="22" xfId="0" applyFont="1" applyFill="1" applyBorder="1" applyAlignment="1">
      <alignment horizontal="center" vertical="center"/>
    </xf>
    <xf numFmtId="0" fontId="13" fillId="41" borderId="41" xfId="0" applyFont="1" applyFill="1" applyBorder="1" applyAlignment="1">
      <alignment/>
    </xf>
    <xf numFmtId="0" fontId="13" fillId="41" borderId="27" xfId="0" applyFont="1" applyFill="1" applyBorder="1" applyAlignment="1">
      <alignment/>
    </xf>
    <xf numFmtId="0" fontId="13" fillId="39" borderId="22" xfId="0" applyFont="1" applyFill="1" applyBorder="1" applyAlignment="1">
      <alignment horizontal="center" vertical="center"/>
    </xf>
    <xf numFmtId="0" fontId="95" fillId="41" borderId="22" xfId="0" applyFont="1" applyFill="1" applyBorder="1" applyAlignment="1">
      <alignment horizontal="center" vertical="center"/>
    </xf>
    <xf numFmtId="0" fontId="13" fillId="0" borderId="57" xfId="0" applyFont="1" applyFill="1" applyBorder="1" applyAlignment="1">
      <alignment horizontal="left" vertical="center" wrapText="1"/>
    </xf>
    <xf numFmtId="0" fontId="13" fillId="39" borderId="57" xfId="0" applyFont="1" applyFill="1" applyBorder="1" applyAlignment="1">
      <alignment horizontal="center" vertical="center" wrapText="1"/>
    </xf>
    <xf numFmtId="0" fontId="13" fillId="41" borderId="12" xfId="0" applyFont="1" applyFill="1" applyBorder="1" applyAlignment="1">
      <alignment vertical="center"/>
    </xf>
    <xf numFmtId="0" fontId="13" fillId="41" borderId="18" xfId="0" applyFont="1" applyFill="1" applyBorder="1" applyAlignment="1">
      <alignment vertical="center"/>
    </xf>
    <xf numFmtId="0" fontId="95" fillId="41" borderId="57" xfId="0" applyFont="1" applyFill="1" applyBorder="1" applyAlignment="1">
      <alignment horizontal="center" vertical="center" wrapText="1"/>
    </xf>
    <xf numFmtId="0" fontId="13" fillId="41" borderId="12" xfId="0" applyFont="1" applyFill="1" applyBorder="1" applyAlignment="1">
      <alignment/>
    </xf>
    <xf numFmtId="0" fontId="95" fillId="0" borderId="14" xfId="0" applyFont="1" applyFill="1" applyBorder="1" applyAlignment="1">
      <alignment vertical="center" wrapText="1"/>
    </xf>
    <xf numFmtId="0" fontId="95" fillId="0" borderId="14" xfId="0" applyFont="1" applyFill="1" applyBorder="1" applyAlignment="1">
      <alignment vertical="top" wrapText="1"/>
    </xf>
    <xf numFmtId="0" fontId="95" fillId="0" borderId="46" xfId="0" applyFont="1" applyFill="1" applyBorder="1" applyAlignment="1">
      <alignment vertical="top" wrapText="1"/>
    </xf>
    <xf numFmtId="0" fontId="13" fillId="0" borderId="26" xfId="0" applyFont="1" applyFill="1" applyBorder="1" applyAlignment="1">
      <alignment vertical="top"/>
    </xf>
    <xf numFmtId="0" fontId="13" fillId="0" borderId="57" xfId="0" applyFont="1" applyFill="1" applyBorder="1" applyAlignment="1">
      <alignment vertical="top" wrapText="1"/>
    </xf>
    <xf numFmtId="0" fontId="17" fillId="33" borderId="67" xfId="0" applyFont="1" applyFill="1" applyBorder="1" applyAlignment="1">
      <alignment horizontal="left" vertical="center" wrapText="1"/>
    </xf>
    <xf numFmtId="0" fontId="13" fillId="0" borderId="68" xfId="0" applyFont="1" applyBorder="1" applyAlignment="1">
      <alignment/>
    </xf>
    <xf numFmtId="0" fontId="13" fillId="0" borderId="69" xfId="0" applyFont="1" applyBorder="1" applyAlignment="1">
      <alignment/>
    </xf>
    <xf numFmtId="0" fontId="17" fillId="36" borderId="70" xfId="0" applyFont="1" applyFill="1" applyBorder="1" applyAlignment="1">
      <alignment horizontal="right" vertical="center" wrapText="1"/>
    </xf>
    <xf numFmtId="0" fontId="13" fillId="0" borderId="71" xfId="0" applyFont="1" applyBorder="1" applyAlignment="1">
      <alignment/>
    </xf>
    <xf numFmtId="0" fontId="13" fillId="39" borderId="21" xfId="0" applyFont="1" applyFill="1" applyBorder="1" applyAlignment="1">
      <alignment horizontal="center" vertical="center"/>
    </xf>
    <xf numFmtId="0" fontId="13" fillId="41" borderId="42" xfId="0" applyFont="1" applyFill="1" applyBorder="1" applyAlignment="1">
      <alignment/>
    </xf>
    <xf numFmtId="0" fontId="13" fillId="41" borderId="49" xfId="0" applyFont="1" applyFill="1" applyBorder="1" applyAlignment="1">
      <alignment/>
    </xf>
    <xf numFmtId="0" fontId="17" fillId="33" borderId="54" xfId="0" applyFont="1" applyFill="1" applyBorder="1" applyAlignment="1">
      <alignment horizontal="left" vertical="center" wrapText="1"/>
    </xf>
    <xf numFmtId="0" fontId="13" fillId="0" borderId="55" xfId="0" applyFont="1" applyBorder="1" applyAlignment="1">
      <alignment/>
    </xf>
    <xf numFmtId="0" fontId="13" fillId="0" borderId="58" xfId="0" applyFont="1" applyBorder="1" applyAlignment="1">
      <alignment/>
    </xf>
    <xf numFmtId="0" fontId="13" fillId="0" borderId="56" xfId="0" applyFont="1" applyBorder="1" applyAlignment="1">
      <alignment/>
    </xf>
    <xf numFmtId="0" fontId="95" fillId="41" borderId="21" xfId="0" applyFont="1" applyFill="1" applyBorder="1" applyAlignment="1">
      <alignment horizontal="center" vertical="center" wrapText="1"/>
    </xf>
    <xf numFmtId="0" fontId="13" fillId="39" borderId="57" xfId="0" applyFont="1" applyFill="1" applyBorder="1" applyAlignment="1">
      <alignment horizontal="center" vertical="top" wrapText="1"/>
    </xf>
    <xf numFmtId="0" fontId="13" fillId="41" borderId="18" xfId="0" applyFont="1" applyFill="1" applyBorder="1" applyAlignment="1">
      <alignment/>
    </xf>
    <xf numFmtId="0" fontId="17" fillId="0" borderId="21" xfId="0" applyFont="1" applyBorder="1" applyAlignment="1">
      <alignment horizontal="center" vertical="center" wrapText="1"/>
    </xf>
    <xf numFmtId="0" fontId="13" fillId="0" borderId="42" xfId="0" applyFont="1" applyBorder="1" applyAlignment="1">
      <alignment/>
    </xf>
    <xf numFmtId="0" fontId="13" fillId="33" borderId="22" xfId="0" applyFont="1" applyFill="1" applyBorder="1" applyAlignment="1">
      <alignment horizontal="center" vertical="center" wrapText="1"/>
    </xf>
    <xf numFmtId="0" fontId="13" fillId="0" borderId="41" xfId="0" applyFont="1" applyBorder="1" applyAlignment="1">
      <alignment/>
    </xf>
    <xf numFmtId="0" fontId="17" fillId="36" borderId="72" xfId="0" applyFont="1" applyFill="1" applyBorder="1" applyAlignment="1">
      <alignment horizontal="right" vertical="center" wrapText="1"/>
    </xf>
    <xf numFmtId="0" fontId="95" fillId="39" borderId="57" xfId="0" applyFont="1" applyFill="1" applyBorder="1" applyAlignment="1">
      <alignment horizontal="center" vertical="center" wrapText="1"/>
    </xf>
    <xf numFmtId="0" fontId="95" fillId="0" borderId="61" xfId="0" applyFont="1" applyBorder="1" applyAlignment="1">
      <alignment horizontal="center"/>
    </xf>
    <xf numFmtId="0" fontId="13" fillId="0" borderId="62" xfId="0" applyFont="1" applyBorder="1" applyAlignment="1">
      <alignment/>
    </xf>
    <xf numFmtId="0" fontId="13" fillId="0" borderId="63" xfId="0" applyFont="1" applyBorder="1" applyAlignment="1">
      <alignment/>
    </xf>
    <xf numFmtId="0" fontId="13" fillId="0" borderId="44" xfId="0" applyFont="1" applyBorder="1" applyAlignment="1">
      <alignment/>
    </xf>
    <xf numFmtId="0" fontId="95" fillId="0" borderId="0" xfId="0" applyFont="1" applyAlignment="1">
      <alignment/>
    </xf>
    <xf numFmtId="0" fontId="13" fillId="0" borderId="26" xfId="0" applyFont="1" applyBorder="1" applyAlignment="1">
      <alignment/>
    </xf>
    <xf numFmtId="0" fontId="13" fillId="0" borderId="64" xfId="0" applyFont="1" applyBorder="1" applyAlignment="1">
      <alignment/>
    </xf>
    <xf numFmtId="0" fontId="13" fillId="0" borderId="65" xfId="0" applyFont="1" applyBorder="1" applyAlignment="1">
      <alignment/>
    </xf>
    <xf numFmtId="0" fontId="13" fillId="0" borderId="47" xfId="0" applyFont="1" applyBorder="1" applyAlignment="1">
      <alignment/>
    </xf>
    <xf numFmtId="0" fontId="13" fillId="39" borderId="59" xfId="0" applyFont="1" applyFill="1" applyBorder="1" applyAlignment="1">
      <alignment horizontal="center" vertical="center" wrapText="1"/>
    </xf>
    <xf numFmtId="0" fontId="13" fillId="41" borderId="60" xfId="0" applyFont="1" applyFill="1" applyBorder="1" applyAlignment="1">
      <alignment/>
    </xf>
    <xf numFmtId="0" fontId="13" fillId="41" borderId="19" xfId="0" applyFont="1" applyFill="1" applyBorder="1" applyAlignment="1">
      <alignment/>
    </xf>
    <xf numFmtId="0" fontId="13" fillId="41" borderId="57"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33" borderId="14" xfId="0" applyFont="1" applyFill="1" applyBorder="1" applyAlignment="1">
      <alignment horizontal="center" vertical="center" wrapText="1"/>
    </xf>
    <xf numFmtId="0" fontId="13" fillId="0" borderId="12" xfId="0" applyFont="1" applyBorder="1" applyAlignment="1">
      <alignment/>
    </xf>
    <xf numFmtId="0" fontId="13" fillId="0" borderId="13" xfId="0" applyFont="1" applyBorder="1" applyAlignment="1">
      <alignment/>
    </xf>
    <xf numFmtId="0" fontId="13" fillId="33" borderId="14" xfId="0" applyFont="1" applyFill="1" applyBorder="1" applyAlignment="1">
      <alignment horizontal="center" vertical="center"/>
    </xf>
    <xf numFmtId="0" fontId="13" fillId="39" borderId="73" xfId="0" applyFont="1" applyFill="1" applyBorder="1" applyAlignment="1">
      <alignment horizontal="center" vertical="center" wrapText="1"/>
    </xf>
    <xf numFmtId="0" fontId="13" fillId="41" borderId="62" xfId="0" applyFont="1" applyFill="1" applyBorder="1" applyAlignment="1">
      <alignment/>
    </xf>
    <xf numFmtId="0" fontId="13" fillId="41" borderId="63" xfId="0" applyFont="1" applyFill="1" applyBorder="1" applyAlignment="1">
      <alignment/>
    </xf>
    <xf numFmtId="0" fontId="13" fillId="41" borderId="67" xfId="0" applyFont="1" applyFill="1" applyBorder="1" applyAlignment="1">
      <alignment/>
    </xf>
    <xf numFmtId="0" fontId="13" fillId="41" borderId="68" xfId="0" applyFont="1" applyFill="1" applyBorder="1" applyAlignment="1">
      <alignment/>
    </xf>
    <xf numFmtId="0" fontId="13" fillId="41" borderId="71" xfId="0" applyFont="1" applyFill="1" applyBorder="1" applyAlignment="1">
      <alignment/>
    </xf>
    <xf numFmtId="0" fontId="13" fillId="33" borderId="1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39" borderId="74" xfId="0" applyFont="1" applyFill="1" applyBorder="1" applyAlignment="1">
      <alignment horizontal="center" vertical="center" wrapText="1"/>
    </xf>
    <xf numFmtId="0" fontId="13" fillId="41" borderId="52" xfId="0" applyFont="1" applyFill="1" applyBorder="1" applyAlignment="1">
      <alignment/>
    </xf>
    <xf numFmtId="0" fontId="13" fillId="33" borderId="14" xfId="0" applyFont="1" applyFill="1" applyBorder="1" applyAlignment="1">
      <alignment horizontal="center" vertical="center" wrapText="1"/>
    </xf>
    <xf numFmtId="0" fontId="13" fillId="36" borderId="44" xfId="0" applyFont="1" applyFill="1" applyBorder="1" applyAlignment="1">
      <alignment horizontal="center" vertical="center" wrapText="1"/>
    </xf>
    <xf numFmtId="0" fontId="13" fillId="0" borderId="0" xfId="0" applyFont="1" applyBorder="1" applyAlignment="1">
      <alignment/>
    </xf>
    <xf numFmtId="0" fontId="13" fillId="0" borderId="12"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25" xfId="0" applyFont="1" applyFill="1" applyBorder="1" applyAlignment="1">
      <alignment vertical="top"/>
    </xf>
    <xf numFmtId="0" fontId="13" fillId="0" borderId="67" xfId="0" applyFont="1" applyFill="1" applyBorder="1" applyAlignment="1">
      <alignment vertical="top"/>
    </xf>
    <xf numFmtId="0" fontId="95" fillId="0" borderId="1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vertical="center" wrapText="1"/>
    </xf>
    <xf numFmtId="178" fontId="95" fillId="0" borderId="73" xfId="0" applyNumberFormat="1" applyFont="1" applyFill="1" applyBorder="1" applyAlignment="1">
      <alignment horizontal="center" vertical="top"/>
    </xf>
    <xf numFmtId="0" fontId="13" fillId="0" borderId="62" xfId="0" applyFont="1" applyFill="1" applyBorder="1" applyAlignment="1">
      <alignment/>
    </xf>
    <xf numFmtId="0" fontId="13" fillId="0" borderId="63" xfId="0" applyFont="1" applyFill="1" applyBorder="1" applyAlignment="1">
      <alignment/>
    </xf>
    <xf numFmtId="0" fontId="95" fillId="0" borderId="0" xfId="0" applyFont="1" applyFill="1" applyAlignment="1">
      <alignment/>
    </xf>
    <xf numFmtId="0" fontId="13" fillId="0" borderId="26" xfId="0" applyFont="1" applyFill="1" applyBorder="1" applyAlignment="1">
      <alignment/>
    </xf>
    <xf numFmtId="0" fontId="13" fillId="0" borderId="75" xfId="0" applyFont="1" applyFill="1" applyBorder="1" applyAlignment="1">
      <alignment/>
    </xf>
    <xf numFmtId="0" fontId="13" fillId="0" borderId="65" xfId="0" applyFont="1" applyFill="1" applyBorder="1" applyAlignment="1">
      <alignment/>
    </xf>
    <xf numFmtId="0" fontId="13" fillId="0" borderId="47" xfId="0" applyFont="1" applyFill="1" applyBorder="1" applyAlignment="1">
      <alignment/>
    </xf>
    <xf numFmtId="0" fontId="13" fillId="0" borderId="12" xfId="0" applyFont="1" applyFill="1" applyBorder="1" applyAlignment="1">
      <alignment horizontal="left" wrapText="1"/>
    </xf>
    <xf numFmtId="0" fontId="13" fillId="0" borderId="12" xfId="0" applyFont="1" applyFill="1" applyBorder="1" applyAlignment="1">
      <alignment/>
    </xf>
    <xf numFmtId="0" fontId="13" fillId="0" borderId="13" xfId="0" applyFont="1" applyFill="1" applyBorder="1" applyAlignment="1">
      <alignment/>
    </xf>
    <xf numFmtId="0" fontId="13" fillId="0" borderId="66" xfId="0" applyFont="1" applyFill="1" applyBorder="1" applyAlignment="1">
      <alignment horizontal="center" vertical="center" wrapText="1"/>
    </xf>
    <xf numFmtId="0" fontId="13" fillId="0" borderId="25" xfId="0" applyFont="1" applyFill="1" applyBorder="1" applyAlignment="1">
      <alignment vertical="center"/>
    </xf>
    <xf numFmtId="0" fontId="13" fillId="0" borderId="67" xfId="0" applyFont="1" applyFill="1" applyBorder="1" applyAlignment="1">
      <alignment vertical="center"/>
    </xf>
    <xf numFmtId="0" fontId="13" fillId="0" borderId="12" xfId="0" applyFont="1" applyFill="1" applyBorder="1" applyAlignment="1">
      <alignment horizontal="center" vertical="center" wrapText="1"/>
    </xf>
    <xf numFmtId="0" fontId="85" fillId="42" borderId="23" xfId="80" applyFont="1" applyFill="1" applyBorder="1" applyAlignment="1">
      <alignment horizontal="center" vertical="center"/>
      <protection/>
    </xf>
    <xf numFmtId="0" fontId="67" fillId="0" borderId="23" xfId="80" applyFill="1" applyBorder="1" applyAlignment="1">
      <alignment horizontal="left" vertical="center"/>
      <protection/>
    </xf>
    <xf numFmtId="0" fontId="95" fillId="41" borderId="41" xfId="0" applyFont="1" applyFill="1" applyBorder="1" applyAlignment="1">
      <alignment horizontal="center" vertical="center"/>
    </xf>
    <xf numFmtId="0" fontId="95" fillId="41" borderId="27" xfId="0" applyFont="1" applyFill="1" applyBorder="1" applyAlignment="1">
      <alignment horizontal="center" vertical="center"/>
    </xf>
    <xf numFmtId="0" fontId="85" fillId="0" borderId="0" xfId="80" applyFont="1" applyFill="1" applyBorder="1" applyAlignment="1">
      <alignment horizontal="center" vertical="center"/>
      <protection/>
    </xf>
    <xf numFmtId="0" fontId="67" fillId="0" borderId="0" xfId="80" applyFill="1" applyBorder="1" applyAlignment="1">
      <alignment horizontal="center" vertical="center"/>
      <protection/>
    </xf>
    <xf numFmtId="0" fontId="85" fillId="0" borderId="0" xfId="80" applyFont="1" applyFill="1" applyBorder="1" applyAlignment="1">
      <alignment horizontal="center" vertical="center" wrapText="1"/>
      <protection/>
    </xf>
    <xf numFmtId="0" fontId="67" fillId="0" borderId="0" xfId="80" applyFill="1" applyBorder="1" applyAlignment="1">
      <alignment horizontal="left" vertical="center"/>
      <protection/>
    </xf>
    <xf numFmtId="0" fontId="9" fillId="0" borderId="14" xfId="0" applyFont="1" applyFill="1" applyBorder="1" applyAlignment="1">
      <alignment vertical="top" wrapText="1"/>
    </xf>
    <xf numFmtId="0" fontId="9" fillId="0" borderId="13" xfId="0" applyFont="1" applyFill="1" applyBorder="1" applyAlignment="1">
      <alignment/>
    </xf>
    <xf numFmtId="0" fontId="97" fillId="0" borderId="14" xfId="0" applyFont="1" applyFill="1" applyBorder="1" applyAlignment="1">
      <alignment horizontal="left" vertical="top" wrapText="1"/>
    </xf>
    <xf numFmtId="0" fontId="97" fillId="0" borderId="13" xfId="0" applyFont="1" applyFill="1" applyBorder="1" applyAlignment="1">
      <alignment/>
    </xf>
    <xf numFmtId="0" fontId="93" fillId="0" borderId="14" xfId="0" applyFont="1" applyFill="1" applyBorder="1" applyAlignment="1">
      <alignment horizontal="left" vertical="top" wrapText="1"/>
    </xf>
    <xf numFmtId="10" fontId="9" fillId="0" borderId="14" xfId="0" applyNumberFormat="1" applyFont="1" applyBorder="1" applyAlignment="1">
      <alignment horizontal="center" vertical="center" wrapText="1"/>
    </xf>
    <xf numFmtId="0" fontId="9" fillId="0" borderId="13" xfId="0" applyFont="1" applyBorder="1" applyAlignment="1">
      <alignment/>
    </xf>
    <xf numFmtId="10" fontId="16" fillId="0" borderId="14" xfId="0" applyNumberFormat="1" applyFont="1" applyBorder="1" applyAlignment="1">
      <alignment horizontal="center" vertical="center" wrapText="1"/>
    </xf>
    <xf numFmtId="10" fontId="16" fillId="33" borderId="14" xfId="0" applyNumberFormat="1" applyFont="1" applyFill="1" applyBorder="1" applyAlignment="1">
      <alignment horizontal="center" vertical="center" wrapText="1"/>
    </xf>
    <xf numFmtId="0" fontId="93" fillId="0" borderId="14" xfId="0" applyFont="1" applyFill="1" applyBorder="1" applyAlignment="1">
      <alignment vertical="top" wrapText="1"/>
    </xf>
    <xf numFmtId="0" fontId="9" fillId="0" borderId="14" xfId="0" applyFont="1" applyFill="1" applyBorder="1" applyAlignment="1">
      <alignment vertical="top" wrapText="1"/>
    </xf>
    <xf numFmtId="0" fontId="9" fillId="0" borderId="14" xfId="0" applyFont="1" applyFill="1" applyBorder="1" applyAlignment="1">
      <alignment horizontal="left" vertical="top"/>
    </xf>
    <xf numFmtId="0" fontId="97" fillId="0" borderId="14" xfId="0" applyFont="1" applyFill="1" applyBorder="1" applyAlignment="1">
      <alignment vertical="top" wrapText="1"/>
    </xf>
    <xf numFmtId="10" fontId="9" fillId="33" borderId="14" xfId="0" applyNumberFormat="1" applyFont="1" applyFill="1" applyBorder="1" applyAlignment="1">
      <alignment horizontal="center" vertical="center" wrapText="1"/>
    </xf>
    <xf numFmtId="0" fontId="9" fillId="0" borderId="12" xfId="0" applyFont="1" applyBorder="1" applyAlignment="1">
      <alignment/>
    </xf>
    <xf numFmtId="10" fontId="93" fillId="0" borderId="14" xfId="0" applyNumberFormat="1" applyFont="1" applyFill="1" applyBorder="1" applyAlignment="1">
      <alignment horizontal="left" vertical="top" wrapText="1"/>
    </xf>
    <xf numFmtId="10"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top" wrapText="1"/>
    </xf>
    <xf numFmtId="10" fontId="98" fillId="0" borderId="14" xfId="0" applyNumberFormat="1" applyFont="1" applyBorder="1" applyAlignment="1">
      <alignment horizontal="center" vertical="center" wrapText="1"/>
    </xf>
    <xf numFmtId="0" fontId="97" fillId="0" borderId="12" xfId="0" applyFont="1" applyBorder="1" applyAlignment="1">
      <alignment/>
    </xf>
    <xf numFmtId="0" fontId="97" fillId="0" borderId="13" xfId="0" applyFont="1" applyBorder="1" applyAlignment="1">
      <alignment/>
    </xf>
    <xf numFmtId="0" fontId="16" fillId="36" borderId="57" xfId="0" applyFont="1" applyFill="1" applyBorder="1" applyAlignment="1">
      <alignment horizontal="center" vertical="center" wrapText="1"/>
    </xf>
    <xf numFmtId="0" fontId="9" fillId="0" borderId="18" xfId="0" applyFont="1" applyBorder="1" applyAlignment="1">
      <alignment/>
    </xf>
    <xf numFmtId="0" fontId="16" fillId="36" borderId="57" xfId="0" applyFont="1" applyFill="1" applyBorder="1" applyAlignment="1">
      <alignment horizontal="center" vertical="top" wrapText="1"/>
    </xf>
    <xf numFmtId="0" fontId="16" fillId="36" borderId="21" xfId="0" applyFont="1" applyFill="1" applyBorder="1" applyAlignment="1">
      <alignment horizontal="center" vertical="center" wrapText="1"/>
    </xf>
    <xf numFmtId="0" fontId="9" fillId="0" borderId="49" xfId="0" applyFont="1" applyBorder="1" applyAlignment="1">
      <alignment/>
    </xf>
    <xf numFmtId="0" fontId="16" fillId="36" borderId="61" xfId="0" applyFont="1" applyFill="1" applyBorder="1" applyAlignment="1">
      <alignment horizontal="center" vertical="center" wrapText="1"/>
    </xf>
    <xf numFmtId="0" fontId="9" fillId="0" borderId="64" xfId="0" applyFont="1" applyBorder="1" applyAlignment="1">
      <alignment/>
    </xf>
    <xf numFmtId="0" fontId="93" fillId="0" borderId="61" xfId="0" applyFont="1" applyBorder="1" applyAlignment="1">
      <alignment horizontal="center"/>
    </xf>
    <xf numFmtId="0" fontId="9" fillId="0" borderId="62" xfId="0" applyFont="1" applyBorder="1" applyAlignment="1">
      <alignment/>
    </xf>
    <xf numFmtId="0" fontId="9" fillId="0" borderId="44" xfId="0" applyFont="1" applyBorder="1" applyAlignment="1">
      <alignment/>
    </xf>
    <xf numFmtId="0" fontId="93" fillId="0" borderId="0" xfId="0" applyFont="1" applyAlignment="1">
      <alignment/>
    </xf>
    <xf numFmtId="0" fontId="9" fillId="0" borderId="65" xfId="0" applyFont="1" applyBorder="1" applyAlignment="1">
      <alignment/>
    </xf>
    <xf numFmtId="0" fontId="16" fillId="36" borderId="72" xfId="0" applyFont="1" applyFill="1" applyBorder="1" applyAlignment="1">
      <alignment horizontal="right" vertical="center" wrapText="1"/>
    </xf>
    <xf numFmtId="0" fontId="9" fillId="0" borderId="55" xfId="0" applyFont="1" applyBorder="1" applyAlignment="1">
      <alignment/>
    </xf>
    <xf numFmtId="0" fontId="9" fillId="0" borderId="56" xfId="0" applyFont="1" applyBorder="1" applyAlignment="1">
      <alignment/>
    </xf>
    <xf numFmtId="0" fontId="16" fillId="36" borderId="48" xfId="0" applyFont="1" applyFill="1" applyBorder="1" applyAlignment="1">
      <alignment horizontal="right" vertical="center" wrapText="1"/>
    </xf>
    <xf numFmtId="0" fontId="9" fillId="0" borderId="42" xfId="0" applyFont="1" applyBorder="1" applyAlignment="1">
      <alignment/>
    </xf>
    <xf numFmtId="0" fontId="9" fillId="0" borderId="43" xfId="0" applyFont="1" applyBorder="1" applyAlignment="1">
      <alignment/>
    </xf>
    <xf numFmtId="0" fontId="16" fillId="33" borderId="72" xfId="0" applyFont="1" applyFill="1" applyBorder="1" applyAlignment="1">
      <alignment horizontal="left" vertical="center" wrapText="1"/>
    </xf>
    <xf numFmtId="0" fontId="9" fillId="0" borderId="58" xfId="0" applyFont="1" applyBorder="1" applyAlignment="1">
      <alignment/>
    </xf>
    <xf numFmtId="0" fontId="16" fillId="0" borderId="48" xfId="0" applyFont="1" applyBorder="1" applyAlignment="1">
      <alignment horizontal="center" vertical="center" wrapText="1"/>
    </xf>
    <xf numFmtId="0" fontId="16" fillId="33" borderId="62" xfId="0" applyFont="1" applyFill="1" applyBorder="1" applyAlignment="1">
      <alignment horizontal="left" vertical="center" wrapText="1"/>
    </xf>
    <xf numFmtId="0" fontId="16" fillId="0" borderId="13" xfId="0" applyFont="1" applyBorder="1" applyAlignment="1">
      <alignment/>
    </xf>
    <xf numFmtId="0" fontId="9" fillId="33" borderId="50" xfId="0" applyFont="1" applyFill="1" applyBorder="1" applyAlignment="1">
      <alignment horizontal="center" vertical="center" wrapText="1"/>
    </xf>
    <xf numFmtId="0" fontId="9" fillId="0" borderId="41" xfId="0" applyFont="1" applyBorder="1" applyAlignment="1">
      <alignment/>
    </xf>
    <xf numFmtId="0" fontId="9" fillId="0" borderId="45" xfId="0" applyFont="1" applyBorder="1" applyAlignment="1">
      <alignment/>
    </xf>
    <xf numFmtId="0" fontId="16" fillId="36" borderId="59" xfId="0" applyFont="1" applyFill="1" applyBorder="1" applyAlignment="1">
      <alignment horizontal="center" vertical="top" wrapText="1"/>
    </xf>
    <xf numFmtId="0" fontId="9" fillId="0" borderId="19" xfId="0" applyFont="1" applyBorder="1" applyAlignment="1">
      <alignment/>
    </xf>
    <xf numFmtId="0" fontId="9" fillId="0" borderId="14" xfId="0" applyFont="1" applyFill="1" applyBorder="1" applyAlignment="1">
      <alignment horizontal="center" vertical="top" wrapText="1"/>
    </xf>
    <xf numFmtId="0" fontId="9" fillId="0" borderId="76" xfId="0" applyFont="1" applyFill="1" applyBorder="1" applyAlignment="1">
      <alignment horizontal="left" vertical="top" wrapText="1"/>
    </xf>
    <xf numFmtId="10" fontId="97" fillId="33" borderId="14" xfId="0" applyNumberFormat="1" applyFont="1" applyFill="1" applyBorder="1" applyAlignment="1">
      <alignment horizontal="center" vertical="center"/>
    </xf>
    <xf numFmtId="0" fontId="9" fillId="0" borderId="77" xfId="0" applyFont="1" applyFill="1" applyBorder="1" applyAlignment="1">
      <alignment/>
    </xf>
    <xf numFmtId="0" fontId="93" fillId="0" borderId="76" xfId="0" applyFont="1" applyFill="1" applyBorder="1" applyAlignment="1">
      <alignment horizontal="left" vertical="top" wrapText="1"/>
    </xf>
    <xf numFmtId="10" fontId="9" fillId="33" borderId="14" xfId="0" applyNumberFormat="1" applyFont="1" applyFill="1" applyBorder="1" applyAlignment="1">
      <alignment horizontal="center" vertical="center"/>
    </xf>
    <xf numFmtId="0" fontId="93" fillId="0" borderId="14" xfId="0" applyFont="1" applyFill="1" applyBorder="1" applyAlignment="1">
      <alignment horizontal="center" vertical="top" wrapText="1"/>
    </xf>
    <xf numFmtId="10" fontId="16" fillId="0" borderId="57" xfId="0" applyNumberFormat="1" applyFont="1" applyBorder="1" applyAlignment="1">
      <alignment horizontal="center" vertical="center" wrapText="1"/>
    </xf>
    <xf numFmtId="10" fontId="93" fillId="0" borderId="14" xfId="0" applyNumberFormat="1" applyFont="1" applyBorder="1" applyAlignment="1">
      <alignment horizontal="center" vertical="center" wrapText="1"/>
    </xf>
    <xf numFmtId="0" fontId="94" fillId="0" borderId="14" xfId="0" applyFont="1" applyBorder="1" applyAlignment="1">
      <alignment horizontal="center" vertical="center"/>
    </xf>
    <xf numFmtId="10" fontId="94" fillId="33" borderId="14" xfId="0" applyNumberFormat="1" applyFont="1" applyFill="1" applyBorder="1" applyAlignment="1">
      <alignment horizontal="center" vertical="center"/>
    </xf>
    <xf numFmtId="0" fontId="93" fillId="0" borderId="22" xfId="0" applyFont="1" applyBorder="1" applyAlignment="1">
      <alignment horizontal="left" vertical="center"/>
    </xf>
    <xf numFmtId="0" fontId="9" fillId="0" borderId="27" xfId="0" applyFont="1" applyBorder="1" applyAlignment="1">
      <alignment/>
    </xf>
    <xf numFmtId="0" fontId="94" fillId="35" borderId="22" xfId="0" applyFont="1" applyFill="1" applyBorder="1" applyAlignment="1">
      <alignment horizontal="center" vertical="center"/>
    </xf>
    <xf numFmtId="0" fontId="94" fillId="35" borderId="22"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9" fillId="0" borderId="47" xfId="0" applyFont="1" applyBorder="1" applyAlignment="1">
      <alignment/>
    </xf>
    <xf numFmtId="178" fontId="13" fillId="0" borderId="23" xfId="0" applyNumberFormat="1" applyFont="1" applyFill="1" applyBorder="1" applyAlignment="1">
      <alignment horizontal="center" vertical="center" wrapText="1"/>
    </xf>
    <xf numFmtId="0" fontId="16" fillId="45" borderId="78" xfId="79" applyFont="1" applyFill="1" applyBorder="1" applyAlignment="1">
      <alignment horizontal="center" vertical="center" wrapText="1"/>
      <protection/>
    </xf>
    <xf numFmtId="0" fontId="16" fillId="45" borderId="35" xfId="79" applyFont="1" applyFill="1" applyBorder="1" applyAlignment="1">
      <alignment horizontal="center" vertical="center" wrapText="1"/>
      <protection/>
    </xf>
    <xf numFmtId="0" fontId="16" fillId="45" borderId="79" xfId="79" applyFont="1" applyFill="1" applyBorder="1" applyAlignment="1">
      <alignment horizontal="center" vertical="center" wrapText="1"/>
      <protection/>
    </xf>
    <xf numFmtId="0" fontId="16" fillId="45" borderId="80" xfId="79" applyFont="1" applyFill="1" applyBorder="1" applyAlignment="1">
      <alignment horizontal="center" vertical="center" wrapText="1"/>
      <protection/>
    </xf>
    <xf numFmtId="0" fontId="16" fillId="45" borderId="23" xfId="79" applyFont="1" applyFill="1" applyBorder="1" applyAlignment="1">
      <alignment horizontal="center" vertical="center" wrapText="1"/>
      <protection/>
    </xf>
    <xf numFmtId="0" fontId="16" fillId="45" borderId="81" xfId="79" applyFont="1" applyFill="1" applyBorder="1" applyAlignment="1">
      <alignment horizontal="center" vertical="center" wrapText="1"/>
      <protection/>
    </xf>
    <xf numFmtId="0" fontId="16" fillId="45" borderId="82" xfId="79" applyFont="1" applyFill="1" applyBorder="1" applyAlignment="1">
      <alignment horizontal="center" vertical="center" wrapText="1"/>
      <protection/>
    </xf>
    <xf numFmtId="0" fontId="16" fillId="45" borderId="40" xfId="79" applyFont="1" applyFill="1" applyBorder="1" applyAlignment="1">
      <alignment horizontal="center" vertical="center" wrapText="1"/>
      <protection/>
    </xf>
    <xf numFmtId="0" fontId="16" fillId="45" borderId="83" xfId="79" applyFont="1" applyFill="1" applyBorder="1" applyAlignment="1">
      <alignment horizontal="center" vertical="center" wrapText="1"/>
      <protection/>
    </xf>
    <xf numFmtId="0" fontId="8" fillId="45" borderId="35" xfId="0" applyFont="1" applyFill="1" applyBorder="1" applyAlignment="1">
      <alignment horizontal="center" vertical="center" wrapText="1"/>
    </xf>
    <xf numFmtId="0" fontId="8" fillId="45" borderId="79" xfId="0" applyFont="1" applyFill="1" applyBorder="1" applyAlignment="1">
      <alignment horizontal="center" vertical="center" wrapText="1"/>
    </xf>
    <xf numFmtId="0" fontId="8" fillId="45" borderId="23" xfId="0" applyFont="1" applyFill="1" applyBorder="1" applyAlignment="1">
      <alignment horizontal="center" vertical="center" wrapText="1"/>
    </xf>
    <xf numFmtId="0" fontId="8" fillId="45" borderId="81" xfId="0" applyFont="1" applyFill="1" applyBorder="1" applyAlignment="1">
      <alignment horizontal="center" vertical="center" wrapText="1"/>
    </xf>
    <xf numFmtId="0" fontId="8" fillId="45" borderId="40" xfId="0" applyFont="1" applyFill="1" applyBorder="1" applyAlignment="1">
      <alignment horizontal="center" vertical="center" wrapText="1"/>
    </xf>
    <xf numFmtId="0" fontId="8" fillId="45" borderId="83" xfId="0" applyFont="1" applyFill="1" applyBorder="1" applyAlignment="1">
      <alignment horizontal="center" vertical="center" wrapText="1"/>
    </xf>
    <xf numFmtId="0" fontId="26" fillId="48" borderId="23" xfId="0" applyFont="1" applyFill="1" applyBorder="1" applyAlignment="1">
      <alignment horizontal="center" vertical="center"/>
    </xf>
    <xf numFmtId="0" fontId="26" fillId="0" borderId="23" xfId="0" applyFont="1" applyFill="1" applyBorder="1" applyAlignment="1">
      <alignment horizontal="center" vertical="center" wrapText="1"/>
    </xf>
    <xf numFmtId="0" fontId="0" fillId="0" borderId="23" xfId="0" applyFill="1" applyBorder="1" applyAlignment="1">
      <alignment horizontal="center" vertical="center"/>
    </xf>
    <xf numFmtId="178" fontId="13" fillId="0" borderId="23" xfId="75" applyNumberFormat="1" applyFont="1" applyFill="1" applyBorder="1" applyAlignment="1">
      <alignment horizontal="center" vertical="center" wrapText="1"/>
      <protection/>
    </xf>
    <xf numFmtId="0" fontId="13" fillId="0" borderId="23" xfId="75" applyFont="1" applyFill="1" applyBorder="1">
      <alignment/>
      <protection/>
    </xf>
    <xf numFmtId="200" fontId="13" fillId="0" borderId="23" xfId="58" applyNumberFormat="1" applyFont="1" applyFill="1" applyBorder="1" applyAlignment="1">
      <alignment horizontal="center" vertical="center" wrapText="1"/>
    </xf>
    <xf numFmtId="0" fontId="17" fillId="42" borderId="23" xfId="75" applyFont="1" applyFill="1" applyBorder="1" applyAlignment="1">
      <alignment horizontal="center" vertical="center" wrapText="1"/>
      <protection/>
    </xf>
    <xf numFmtId="0" fontId="13" fillId="42" borderId="23" xfId="75" applyFont="1" applyFill="1" applyBorder="1">
      <alignment/>
      <protection/>
    </xf>
    <xf numFmtId="0" fontId="13" fillId="0" borderId="23" xfId="75" applyFont="1" applyFill="1" applyBorder="1" applyAlignment="1">
      <alignment horizontal="center" vertical="center" wrapText="1"/>
      <protection/>
    </xf>
    <xf numFmtId="0" fontId="16" fillId="0" borderId="29" xfId="79" applyFont="1" applyFill="1" applyBorder="1" applyAlignment="1">
      <alignment horizontal="center" vertical="center" wrapText="1"/>
      <protection/>
    </xf>
    <xf numFmtId="0" fontId="16" fillId="0" borderId="31" xfId="79" applyFont="1" applyFill="1" applyBorder="1" applyAlignment="1">
      <alignment horizontal="center" vertical="center" wrapText="1"/>
      <protection/>
    </xf>
    <xf numFmtId="0" fontId="16" fillId="0" borderId="35" xfId="79" applyFont="1" applyFill="1" applyBorder="1" applyAlignment="1">
      <alignment horizontal="center" vertical="center" wrapText="1"/>
      <protection/>
    </xf>
    <xf numFmtId="0" fontId="17" fillId="42" borderId="14" xfId="0" applyFont="1" applyFill="1" applyBorder="1" applyAlignment="1">
      <alignment horizontal="center" vertical="center" wrapText="1"/>
    </xf>
    <xf numFmtId="0" fontId="37" fillId="42" borderId="12" xfId="0" applyFont="1" applyFill="1" applyBorder="1" applyAlignment="1">
      <alignment/>
    </xf>
    <xf numFmtId="0" fontId="37" fillId="42" borderId="13" xfId="0" applyFont="1" applyFill="1" applyBorder="1" applyAlignment="1">
      <alignment/>
    </xf>
    <xf numFmtId="0" fontId="9" fillId="0" borderId="29" xfId="79" applyFont="1" applyFill="1" applyBorder="1" applyAlignment="1">
      <alignment horizontal="center" vertical="center" wrapText="1"/>
      <protection/>
    </xf>
    <xf numFmtId="0" fontId="9" fillId="0" borderId="31" xfId="79" applyFont="1" applyFill="1" applyBorder="1" applyAlignment="1">
      <alignment horizontal="center" vertical="center" wrapText="1"/>
      <protection/>
    </xf>
    <xf numFmtId="0" fontId="9" fillId="0" borderId="35" xfId="79" applyFont="1" applyFill="1" applyBorder="1" applyAlignment="1">
      <alignment horizontal="center" vertical="center" wrapText="1"/>
      <protection/>
    </xf>
    <xf numFmtId="0" fontId="13" fillId="0" borderId="23" xfId="75" applyFont="1" applyFill="1" applyBorder="1" applyAlignment="1">
      <alignment horizontal="center" vertical="center"/>
      <protection/>
    </xf>
    <xf numFmtId="0" fontId="13" fillId="0" borderId="23" xfId="75" applyFont="1" applyFill="1" applyBorder="1" applyAlignment="1">
      <alignment vertical="center" wrapText="1"/>
      <protection/>
    </xf>
    <xf numFmtId="0" fontId="17" fillId="42" borderId="23" xfId="75" applyFont="1" applyFill="1" applyBorder="1">
      <alignment/>
      <protection/>
    </xf>
    <xf numFmtId="0" fontId="2" fillId="0" borderId="8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85" xfId="0" applyFont="1" applyFill="1" applyBorder="1" applyAlignment="1">
      <alignment horizontal="center" vertical="center" wrapText="1"/>
    </xf>
    <xf numFmtId="41" fontId="13" fillId="0" borderId="23" xfId="54" applyFont="1" applyFill="1" applyBorder="1" applyAlignment="1">
      <alignment horizontal="center" vertical="center" wrapText="1"/>
    </xf>
    <xf numFmtId="0" fontId="13" fillId="42" borderId="23" xfId="75" applyFont="1" applyFill="1" applyBorder="1" applyAlignment="1">
      <alignment horizontal="center" vertical="center" wrapText="1"/>
      <protection/>
    </xf>
    <xf numFmtId="0" fontId="13" fillId="0" borderId="29" xfId="75" applyFont="1" applyFill="1" applyBorder="1" applyAlignment="1">
      <alignment horizontal="center" vertical="center"/>
      <protection/>
    </xf>
    <xf numFmtId="0" fontId="13" fillId="0" borderId="31" xfId="75" applyFont="1" applyFill="1" applyBorder="1" applyAlignment="1">
      <alignment horizontal="center" vertical="center"/>
      <protection/>
    </xf>
    <xf numFmtId="0" fontId="13" fillId="0" borderId="35" xfId="75" applyFont="1" applyFill="1" applyBorder="1" applyAlignment="1">
      <alignment horizontal="center" vertical="center"/>
      <protection/>
    </xf>
    <xf numFmtId="0" fontId="13" fillId="0" borderId="29" xfId="75" applyFont="1" applyFill="1" applyBorder="1" applyAlignment="1">
      <alignment horizontal="center" vertical="center" wrapText="1"/>
      <protection/>
    </xf>
    <xf numFmtId="0" fontId="13" fillId="0" borderId="31" xfId="75" applyFont="1" applyFill="1" applyBorder="1" applyAlignment="1">
      <alignment horizontal="center" vertical="center" wrapText="1"/>
      <protection/>
    </xf>
    <xf numFmtId="0" fontId="13" fillId="0" borderId="35" xfId="75" applyFont="1" applyFill="1" applyBorder="1" applyAlignment="1">
      <alignment horizontal="center" vertical="center" wrapText="1"/>
      <protection/>
    </xf>
    <xf numFmtId="41" fontId="21" fillId="0" borderId="23" xfId="53" applyFont="1" applyFill="1" applyBorder="1" applyAlignment="1">
      <alignment horizontal="center" vertical="center" wrapText="1"/>
    </xf>
    <xf numFmtId="178" fontId="30" fillId="0" borderId="23" xfId="0" applyNumberFormat="1" applyFont="1" applyFill="1" applyBorder="1" applyAlignment="1">
      <alignment horizontal="center" vertical="center" wrapText="1"/>
    </xf>
    <xf numFmtId="0" fontId="21" fillId="0" borderId="23" xfId="75" applyFont="1" applyFill="1" applyBorder="1" applyAlignment="1">
      <alignment horizontal="center" vertical="center" wrapText="1"/>
      <protection/>
    </xf>
    <xf numFmtId="49" fontId="13" fillId="0" borderId="23" xfId="75" applyNumberFormat="1" applyFont="1" applyFill="1" applyBorder="1" applyAlignment="1">
      <alignment horizontal="center" vertical="center" wrapText="1"/>
      <protection/>
    </xf>
    <xf numFmtId="0" fontId="17" fillId="0" borderId="23" xfId="75" applyFont="1" applyFill="1" applyBorder="1" applyAlignment="1">
      <alignment horizontal="center" vertical="center" wrapText="1"/>
      <protection/>
    </xf>
    <xf numFmtId="0" fontId="17" fillId="0" borderId="23" xfId="75" applyFont="1" applyFill="1" applyBorder="1">
      <alignment/>
      <protection/>
    </xf>
    <xf numFmtId="0" fontId="13" fillId="51" borderId="23" xfId="79" applyFont="1" applyFill="1" applyBorder="1" applyAlignment="1">
      <alignment horizontal="center" vertical="center" wrapText="1"/>
      <protection/>
    </xf>
    <xf numFmtId="200" fontId="13" fillId="51" borderId="23" xfId="58" applyNumberFormat="1" applyFont="1" applyFill="1" applyBorder="1" applyAlignment="1">
      <alignment horizontal="center" vertical="center" wrapText="1"/>
    </xf>
    <xf numFmtId="0" fontId="13" fillId="0" borderId="23" xfId="79" applyFont="1" applyFill="1" applyBorder="1" applyAlignment="1">
      <alignment horizontal="center" vertical="center" wrapText="1"/>
      <protection/>
    </xf>
    <xf numFmtId="10" fontId="13" fillId="0" borderId="23" xfId="75" applyNumberFormat="1" applyFont="1" applyFill="1" applyBorder="1" applyAlignment="1">
      <alignment horizontal="center" vertical="center" wrapText="1"/>
      <protection/>
    </xf>
    <xf numFmtId="0" fontId="30" fillId="0" borderId="23" xfId="75" applyFont="1" applyFill="1" applyBorder="1">
      <alignment/>
      <protection/>
    </xf>
    <xf numFmtId="178" fontId="34" fillId="51" borderId="23" xfId="75" applyNumberFormat="1" applyFont="1" applyFill="1" applyBorder="1" applyAlignment="1">
      <alignment horizontal="center" vertical="center" wrapText="1"/>
      <protection/>
    </xf>
    <xf numFmtId="0" fontId="2" fillId="51" borderId="23" xfId="75" applyFont="1" applyFill="1" applyBorder="1">
      <alignment/>
      <protection/>
    </xf>
    <xf numFmtId="0" fontId="33" fillId="0" borderId="23" xfId="0" applyFont="1" applyFill="1" applyBorder="1" applyAlignment="1" applyProtection="1">
      <alignment horizontal="center" vertical="center" wrapText="1"/>
      <protection locked="0"/>
    </xf>
    <xf numFmtId="0" fontId="103" fillId="0" borderId="23" xfId="0" applyFont="1" applyFill="1" applyBorder="1" applyAlignment="1">
      <alignment horizontal="center" vertical="center" wrapText="1"/>
    </xf>
    <xf numFmtId="49" fontId="13" fillId="0" borderId="23" xfId="75" applyNumberFormat="1" applyFont="1" applyFill="1" applyBorder="1">
      <alignment/>
      <protection/>
    </xf>
    <xf numFmtId="0" fontId="104" fillId="0" borderId="23" xfId="0" applyFont="1" applyBorder="1" applyAlignment="1">
      <alignment horizontal="center" vertical="center" wrapText="1"/>
    </xf>
    <xf numFmtId="0" fontId="104" fillId="0" borderId="23" xfId="0" applyFont="1" applyBorder="1" applyAlignment="1">
      <alignment horizontal="center" wrapText="1"/>
    </xf>
    <xf numFmtId="178" fontId="13" fillId="51" borderId="23" xfId="75" applyNumberFormat="1" applyFont="1" applyFill="1" applyBorder="1" applyAlignment="1">
      <alignment horizontal="center" vertical="center" wrapText="1"/>
      <protection/>
    </xf>
    <xf numFmtId="0" fontId="13" fillId="51" borderId="23" xfId="75" applyFont="1" applyFill="1" applyBorder="1">
      <alignment/>
      <protection/>
    </xf>
    <xf numFmtId="178" fontId="30" fillId="0" borderId="23" xfId="75" applyNumberFormat="1" applyFont="1" applyFill="1" applyBorder="1" applyAlignment="1">
      <alignment horizontal="center" vertical="center" wrapText="1"/>
      <protection/>
    </xf>
    <xf numFmtId="49" fontId="30" fillId="0" borderId="23" xfId="75" applyNumberFormat="1" applyFont="1" applyFill="1" applyBorder="1" applyAlignment="1">
      <alignment horizontal="center" vertical="center" wrapText="1"/>
      <protection/>
    </xf>
    <xf numFmtId="204" fontId="13" fillId="0" borderId="23" xfId="79" applyNumberFormat="1" applyFont="1" applyFill="1" applyBorder="1" applyAlignment="1">
      <alignment horizontal="center" vertical="center" wrapText="1"/>
      <protection/>
    </xf>
    <xf numFmtId="0" fontId="28" fillId="45" borderId="86" xfId="79" applyFont="1" applyFill="1" applyBorder="1" applyAlignment="1">
      <alignment horizontal="right" vertical="center" wrapText="1"/>
      <protection/>
    </xf>
    <xf numFmtId="0" fontId="28" fillId="45" borderId="87" xfId="79" applyFont="1" applyFill="1" applyBorder="1" applyAlignment="1">
      <alignment horizontal="right" vertical="center" wrapText="1"/>
      <protection/>
    </xf>
    <xf numFmtId="0" fontId="28" fillId="45" borderId="39" xfId="79" applyFont="1" applyFill="1" applyBorder="1" applyAlignment="1">
      <alignment horizontal="right" vertical="center" wrapText="1"/>
      <protection/>
    </xf>
    <xf numFmtId="0" fontId="29" fillId="46" borderId="88" xfId="79" applyFont="1" applyFill="1" applyBorder="1" applyAlignment="1">
      <alignment vertical="center" wrapText="1"/>
      <protection/>
    </xf>
    <xf numFmtId="0" fontId="29" fillId="46" borderId="87" xfId="79" applyFont="1" applyFill="1" applyBorder="1" applyAlignment="1">
      <alignment vertical="center" wrapText="1"/>
      <protection/>
    </xf>
    <xf numFmtId="0" fontId="29" fillId="46" borderId="89" xfId="79" applyFont="1" applyFill="1" applyBorder="1" applyAlignment="1">
      <alignment vertical="center" wrapText="1"/>
      <protection/>
    </xf>
    <xf numFmtId="0" fontId="16" fillId="45" borderId="90" xfId="79" applyFont="1" applyFill="1" applyBorder="1" applyAlignment="1">
      <alignment horizontal="center" vertical="center" wrapText="1"/>
      <protection/>
    </xf>
    <xf numFmtId="0" fontId="16" fillId="45" borderId="91" xfId="79" applyFont="1" applyFill="1" applyBorder="1" applyAlignment="1">
      <alignment horizontal="center" vertical="center" wrapText="1"/>
      <protection/>
    </xf>
    <xf numFmtId="0" fontId="16" fillId="45" borderId="28" xfId="79" applyFont="1" applyFill="1" applyBorder="1" applyAlignment="1">
      <alignment horizontal="center" vertical="center" wrapText="1"/>
      <protection/>
    </xf>
    <xf numFmtId="0" fontId="16" fillId="45" borderId="29" xfId="79" applyFont="1" applyFill="1" applyBorder="1" applyAlignment="1">
      <alignment horizontal="center" vertical="center" wrapText="1"/>
      <protection/>
    </xf>
    <xf numFmtId="0" fontId="17" fillId="45" borderId="28" xfId="79" applyFont="1" applyFill="1" applyBorder="1" applyAlignment="1">
      <alignment horizontal="center" vertical="center" wrapText="1"/>
      <protection/>
    </xf>
    <xf numFmtId="0" fontId="17" fillId="45" borderId="29" xfId="79" applyFont="1" applyFill="1" applyBorder="1" applyAlignment="1">
      <alignment horizontal="center" vertical="center" wrapText="1"/>
      <protection/>
    </xf>
    <xf numFmtId="0" fontId="16" fillId="45" borderId="92" xfId="79" applyFont="1" applyFill="1" applyBorder="1" applyAlignment="1">
      <alignment horizontal="center" vertical="center" wrapText="1"/>
      <protection/>
    </xf>
    <xf numFmtId="0" fontId="0" fillId="0" borderId="93" xfId="0" applyFill="1" applyBorder="1" applyAlignment="1">
      <alignment horizontal="center"/>
    </xf>
    <xf numFmtId="0" fontId="0" fillId="0" borderId="94" xfId="0" applyFill="1" applyBorder="1" applyAlignment="1">
      <alignment horizontal="center"/>
    </xf>
    <xf numFmtId="0" fontId="0" fillId="0" borderId="95" xfId="0" applyFill="1" applyBorder="1" applyAlignment="1">
      <alignment horizontal="center"/>
    </xf>
    <xf numFmtId="0" fontId="0" fillId="0" borderId="0" xfId="0" applyFill="1" applyBorder="1" applyAlignment="1">
      <alignment horizontal="center"/>
    </xf>
    <xf numFmtId="0" fontId="0" fillId="0" borderId="96" xfId="0" applyFill="1" applyBorder="1" applyAlignment="1">
      <alignment horizontal="center"/>
    </xf>
    <xf numFmtId="0" fontId="0" fillId="0" borderId="97" xfId="0" applyFill="1" applyBorder="1" applyAlignment="1">
      <alignment horizontal="center"/>
    </xf>
    <xf numFmtId="0" fontId="3" fillId="0" borderId="9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4" fillId="46" borderId="80" xfId="0" applyFont="1" applyFill="1" applyBorder="1" applyAlignment="1">
      <alignment horizontal="center" vertical="center" wrapText="1"/>
    </xf>
    <xf numFmtId="0" fontId="4" fillId="46" borderId="23" xfId="0" applyFont="1" applyFill="1" applyBorder="1" applyAlignment="1">
      <alignment horizontal="center" vertical="center" wrapText="1"/>
    </xf>
    <xf numFmtId="0" fontId="4" fillId="46" borderId="81" xfId="0" applyFont="1" applyFill="1" applyBorder="1" applyAlignment="1">
      <alignment horizontal="center" vertical="center" wrapText="1"/>
    </xf>
    <xf numFmtId="0" fontId="6" fillId="46" borderId="82" xfId="0" applyFont="1" applyFill="1" applyBorder="1" applyAlignment="1">
      <alignment horizontal="left" vertical="center" wrapText="1"/>
    </xf>
    <xf numFmtId="0" fontId="6" fillId="46" borderId="40" xfId="0" applyFont="1" applyFill="1" applyBorder="1" applyAlignment="1">
      <alignment horizontal="left" vertical="center" wrapText="1"/>
    </xf>
    <xf numFmtId="0" fontId="6" fillId="46" borderId="40" xfId="0" applyFont="1" applyFill="1" applyBorder="1" applyAlignment="1">
      <alignment horizontal="center" vertical="center" wrapText="1"/>
    </xf>
    <xf numFmtId="0" fontId="6" fillId="46" borderId="83" xfId="0" applyFont="1" applyFill="1" applyBorder="1" applyAlignment="1">
      <alignment horizontal="center" vertical="center" wrapText="1"/>
    </xf>
    <xf numFmtId="0" fontId="28" fillId="45" borderId="98" xfId="79" applyFont="1" applyFill="1" applyBorder="1" applyAlignment="1">
      <alignment horizontal="right" vertical="center" wrapText="1"/>
      <protection/>
    </xf>
    <xf numFmtId="0" fontId="28" fillId="45" borderId="99" xfId="79" applyFont="1" applyFill="1" applyBorder="1" applyAlignment="1">
      <alignment horizontal="right" vertical="center" wrapText="1"/>
      <protection/>
    </xf>
    <xf numFmtId="0" fontId="28" fillId="45" borderId="100" xfId="79" applyFont="1" applyFill="1" applyBorder="1" applyAlignment="1">
      <alignment horizontal="right" vertical="center" wrapText="1"/>
      <protection/>
    </xf>
    <xf numFmtId="0" fontId="29" fillId="46" borderId="101" xfId="79" applyFont="1" applyFill="1" applyBorder="1" applyAlignment="1">
      <alignment vertical="center" wrapText="1"/>
      <protection/>
    </xf>
    <xf numFmtId="0" fontId="29" fillId="46" borderId="102" xfId="79" applyFont="1" applyFill="1" applyBorder="1" applyAlignment="1">
      <alignment vertical="center" wrapText="1"/>
      <protection/>
    </xf>
    <xf numFmtId="0" fontId="29" fillId="46" borderId="103" xfId="79" applyFont="1" applyFill="1" applyBorder="1" applyAlignment="1">
      <alignment vertical="center" wrapText="1"/>
      <protection/>
    </xf>
    <xf numFmtId="179" fontId="95" fillId="0" borderId="11" xfId="83" applyNumberFormat="1" applyFont="1" applyFill="1" applyBorder="1" applyAlignment="1">
      <alignment horizontal="center" vertical="center"/>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3 2" xfId="53"/>
    <cellStyle name="Millares [0] 3 4 4 2" xfId="54"/>
    <cellStyle name="Millares 10 2" xfId="55"/>
    <cellStyle name="Millares 2" xfId="56"/>
    <cellStyle name="Millares 2 2" xfId="57"/>
    <cellStyle name="Millares 2 5 2" xfId="58"/>
    <cellStyle name="Millares 3" xfId="59"/>
    <cellStyle name="Millares 3 2" xfId="60"/>
    <cellStyle name="Millares 4" xfId="61"/>
    <cellStyle name="Millares 5" xfId="62"/>
    <cellStyle name="Currency" xfId="63"/>
    <cellStyle name="Currency [0]" xfId="64"/>
    <cellStyle name="Moneda 11" xfId="65"/>
    <cellStyle name="Moneda 2" xfId="66"/>
    <cellStyle name="Moneda 2 2" xfId="67"/>
    <cellStyle name="Moneda 2 2 2" xfId="68"/>
    <cellStyle name="Moneda 2 3" xfId="69"/>
    <cellStyle name="Moneda 2 4 2" xfId="70"/>
    <cellStyle name="Moneda 3" xfId="71"/>
    <cellStyle name="Moneda 4" xfId="72"/>
    <cellStyle name="Moneda 5" xfId="73"/>
    <cellStyle name="Neutral" xfId="74"/>
    <cellStyle name="Normal 2" xfId="75"/>
    <cellStyle name="Normal 2 10" xfId="76"/>
    <cellStyle name="Normal 2 3" xfId="77"/>
    <cellStyle name="Normal 3" xfId="78"/>
    <cellStyle name="Normal 3 2" xfId="79"/>
    <cellStyle name="Normal 4" xfId="80"/>
    <cellStyle name="Normal 4 2" xfId="81"/>
    <cellStyle name="Notas" xfId="82"/>
    <cellStyle name="Percent" xfId="83"/>
    <cellStyle name="Porcentaje 2" xfId="84"/>
    <cellStyle name="Porcentaje 2 2 2" xfId="85"/>
    <cellStyle name="Porcentaje 3" xfId="86"/>
    <cellStyle name="Porcentaje 4" xfId="87"/>
    <cellStyle name="Porcentaje 5" xfId="88"/>
    <cellStyle name="Porcentual 2" xfId="89"/>
    <cellStyle name="Porcentual 2 2"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238125</xdr:rowOff>
    </xdr:from>
    <xdr:to>
      <xdr:col>6</xdr:col>
      <xdr:colOff>1066800</xdr:colOff>
      <xdr:row>3</xdr:row>
      <xdr:rowOff>228600</xdr:rowOff>
    </xdr:to>
    <xdr:pic>
      <xdr:nvPicPr>
        <xdr:cNvPr id="1" name="image1.png"/>
        <xdr:cNvPicPr preferRelativeResize="1">
          <a:picLocks noChangeAspect="1"/>
        </xdr:cNvPicPr>
      </xdr:nvPicPr>
      <xdr:blipFill>
        <a:blip r:embed="rId1"/>
        <a:stretch>
          <a:fillRect/>
        </a:stretch>
      </xdr:blipFill>
      <xdr:spPr>
        <a:xfrm>
          <a:off x="2181225" y="742950"/>
          <a:ext cx="3286125" cy="7334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381000</xdr:rowOff>
    </xdr:from>
    <xdr:to>
      <xdr:col>3</xdr:col>
      <xdr:colOff>133350</xdr:colOff>
      <xdr:row>2</xdr:row>
      <xdr:rowOff>228600</xdr:rowOff>
    </xdr:to>
    <xdr:pic>
      <xdr:nvPicPr>
        <xdr:cNvPr id="1" name="image1.png"/>
        <xdr:cNvPicPr preferRelativeResize="1">
          <a:picLocks noChangeAspect="1"/>
        </xdr:cNvPicPr>
      </xdr:nvPicPr>
      <xdr:blipFill>
        <a:blip r:embed="rId1"/>
        <a:stretch>
          <a:fillRect/>
        </a:stretch>
      </xdr:blipFill>
      <xdr:spPr>
        <a:xfrm>
          <a:off x="0" y="381000"/>
          <a:ext cx="2619375" cy="11049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142875</xdr:rowOff>
    </xdr:from>
    <xdr:to>
      <xdr:col>2</xdr:col>
      <xdr:colOff>819150</xdr:colOff>
      <xdr:row>2</xdr:row>
      <xdr:rowOff>142875</xdr:rowOff>
    </xdr:to>
    <xdr:pic>
      <xdr:nvPicPr>
        <xdr:cNvPr id="1" name="image1.png"/>
        <xdr:cNvPicPr preferRelativeResize="1">
          <a:picLocks noChangeAspect="1"/>
        </xdr:cNvPicPr>
      </xdr:nvPicPr>
      <xdr:blipFill>
        <a:blip r:embed="rId1"/>
        <a:stretch>
          <a:fillRect/>
        </a:stretch>
      </xdr:blipFill>
      <xdr:spPr>
        <a:xfrm>
          <a:off x="342900" y="142875"/>
          <a:ext cx="1943100" cy="63817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4"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5"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6"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7"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8"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9"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0"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1"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2"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3"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4"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5"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6"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7"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8"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19"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0"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1"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2"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3"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4"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5"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6"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152400</xdr:colOff>
      <xdr:row>15</xdr:row>
      <xdr:rowOff>9525</xdr:rowOff>
    </xdr:from>
    <xdr:to>
      <xdr:col>21</xdr:col>
      <xdr:colOff>2181225</xdr:colOff>
      <xdr:row>15</xdr:row>
      <xdr:rowOff>9525</xdr:rowOff>
    </xdr:to>
    <xdr:pic>
      <xdr:nvPicPr>
        <xdr:cNvPr id="27" name="image3.png"/>
        <xdr:cNvPicPr preferRelativeResize="1">
          <a:picLocks noChangeAspect="1"/>
        </xdr:cNvPicPr>
      </xdr:nvPicPr>
      <xdr:blipFill>
        <a:blip r:embed="rId3"/>
        <a:stretch>
          <a:fillRect/>
        </a:stretch>
      </xdr:blipFill>
      <xdr:spPr>
        <a:xfrm>
          <a:off x="14335125" y="7762875"/>
          <a:ext cx="2028825" cy="0"/>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8"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29"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0"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1"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2"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3"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twoCellAnchor editAs="oneCell">
    <xdr:from>
      <xdr:col>21</xdr:col>
      <xdr:colOff>161925</xdr:colOff>
      <xdr:row>18</xdr:row>
      <xdr:rowOff>628650</xdr:rowOff>
    </xdr:from>
    <xdr:to>
      <xdr:col>21</xdr:col>
      <xdr:colOff>2171700</xdr:colOff>
      <xdr:row>22</xdr:row>
      <xdr:rowOff>209550</xdr:rowOff>
    </xdr:to>
    <xdr:pic>
      <xdr:nvPicPr>
        <xdr:cNvPr id="34" name="image2.png"/>
        <xdr:cNvPicPr preferRelativeResize="1">
          <a:picLocks noChangeAspect="1"/>
        </xdr:cNvPicPr>
      </xdr:nvPicPr>
      <xdr:blipFill>
        <a:blip r:embed="rId2"/>
        <a:stretch>
          <a:fillRect/>
        </a:stretch>
      </xdr:blipFill>
      <xdr:spPr>
        <a:xfrm>
          <a:off x="14344650" y="10267950"/>
          <a:ext cx="2009775" cy="952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2</xdr:col>
      <xdr:colOff>1428750</xdr:colOff>
      <xdr:row>1</xdr:row>
      <xdr:rowOff>333375</xdr:rowOff>
    </xdr:to>
    <xdr:pic>
      <xdr:nvPicPr>
        <xdr:cNvPr id="1" name="image1.png"/>
        <xdr:cNvPicPr preferRelativeResize="1">
          <a:picLocks noChangeAspect="1"/>
        </xdr:cNvPicPr>
      </xdr:nvPicPr>
      <xdr:blipFill>
        <a:blip r:embed="rId1"/>
        <a:stretch>
          <a:fillRect/>
        </a:stretch>
      </xdr:blipFill>
      <xdr:spPr>
        <a:xfrm>
          <a:off x="685800" y="0"/>
          <a:ext cx="2628900" cy="666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38"/>
  <sheetViews>
    <sheetView showGridLines="0" zoomScale="41" zoomScaleNormal="41" zoomScalePageLayoutView="0" workbookViewId="0" topLeftCell="A1">
      <pane ySplit="1" topLeftCell="A2" activePane="bottomLeft" state="frozen"/>
      <selection pane="topLeft" activeCell="A1" sqref="A1"/>
      <selection pane="bottomLeft" activeCell="A14" sqref="A14:A32"/>
    </sheetView>
  </sheetViews>
  <sheetFormatPr defaultColWidth="14.421875" defaultRowHeight="15" customHeight="1"/>
  <cols>
    <col min="1" max="1" width="7.7109375" style="0" customWidth="1"/>
    <col min="2" max="2" width="8.421875" style="0" customWidth="1"/>
    <col min="3" max="3" width="8.7109375" style="0" customWidth="1"/>
    <col min="4" max="4" width="7.140625" style="0" customWidth="1"/>
    <col min="5" max="5" width="27.140625" style="0" customWidth="1"/>
    <col min="6" max="6" width="6.8515625" style="0" customWidth="1"/>
    <col min="7" max="7" width="30.28125" style="0" customWidth="1"/>
    <col min="8" max="8" width="17.140625" style="0" customWidth="1"/>
    <col min="9" max="9" width="9.421875" style="0" customWidth="1"/>
    <col min="10" max="10" width="13.28125" style="0" customWidth="1"/>
    <col min="11" max="11" width="11.57421875" style="0" hidden="1" customWidth="1"/>
    <col min="12" max="12" width="17.28125" style="0" hidden="1" customWidth="1"/>
    <col min="13" max="13" width="13.140625" style="0" customWidth="1"/>
    <col min="14" max="14" width="10.00390625" style="0" customWidth="1"/>
    <col min="15" max="15" width="19.00390625" style="0" hidden="1" customWidth="1"/>
    <col min="16" max="16" width="12.7109375" style="0" hidden="1" customWidth="1"/>
    <col min="17" max="17" width="14.28125" style="0" hidden="1" customWidth="1"/>
    <col min="18" max="18" width="12.7109375" style="0" hidden="1" customWidth="1"/>
    <col min="19" max="19" width="12.7109375" style="0" customWidth="1"/>
    <col min="20" max="20" width="11.7109375" style="0" customWidth="1"/>
    <col min="21" max="21" width="12.7109375" style="0" hidden="1" customWidth="1"/>
    <col min="22" max="22" width="9.00390625" style="0" hidden="1" customWidth="1"/>
    <col min="23" max="24" width="12.7109375" style="0" hidden="1" customWidth="1"/>
    <col min="25" max="25" width="12.7109375" style="0" customWidth="1"/>
    <col min="26" max="26" width="10.28125" style="0" customWidth="1"/>
    <col min="27" max="27" width="15.57421875" style="0" customWidth="1"/>
    <col min="28" max="28" width="15.00390625" style="0" customWidth="1"/>
    <col min="29" max="32" width="12.7109375" style="0" hidden="1" customWidth="1"/>
    <col min="33" max="34" width="12.7109375" style="0" customWidth="1"/>
    <col min="35" max="38" width="12.7109375" style="0" hidden="1" customWidth="1"/>
    <col min="39" max="39" width="11.00390625" style="150" customWidth="1"/>
    <col min="40" max="40" width="16.57421875" style="0" hidden="1" customWidth="1"/>
    <col min="41" max="41" width="12.8515625" style="0" hidden="1" customWidth="1"/>
    <col min="42" max="42" width="10.57421875" style="0" hidden="1" customWidth="1"/>
    <col min="43" max="43" width="11.28125" style="0" customWidth="1"/>
    <col min="44" max="44" width="12.00390625" style="0" customWidth="1"/>
    <col min="45" max="45" width="150.8515625" style="0" customWidth="1"/>
    <col min="46" max="46" width="39.00390625" style="0" customWidth="1"/>
    <col min="47" max="47" width="28.140625" style="0" customWidth="1"/>
    <col min="48" max="48" width="36.7109375" style="0" customWidth="1"/>
    <col min="49" max="49" width="24.421875" style="0" customWidth="1"/>
  </cols>
  <sheetData>
    <row r="1" spans="1:49" ht="39.75" customHeight="1">
      <c r="A1" s="1"/>
      <c r="B1" s="2"/>
      <c r="C1" s="2"/>
      <c r="D1" s="2"/>
      <c r="E1" s="2"/>
      <c r="F1" s="2"/>
      <c r="G1" s="2"/>
      <c r="H1" s="2"/>
      <c r="I1" s="2"/>
      <c r="J1" s="3"/>
      <c r="K1" s="3"/>
      <c r="L1" s="3"/>
      <c r="M1" s="3"/>
      <c r="N1" s="3"/>
      <c r="O1" s="3"/>
      <c r="P1" s="3"/>
      <c r="Q1" s="3"/>
      <c r="R1" s="3"/>
      <c r="S1" s="3"/>
      <c r="T1" s="3"/>
      <c r="U1" s="3"/>
      <c r="V1" s="3"/>
      <c r="W1" s="3"/>
      <c r="X1" s="3"/>
      <c r="Y1" s="3"/>
      <c r="Z1" s="3"/>
      <c r="AA1" s="4"/>
      <c r="AB1" s="5"/>
      <c r="AC1" s="3"/>
      <c r="AD1" s="3"/>
      <c r="AE1" s="3"/>
      <c r="AF1" s="3"/>
      <c r="AG1" s="3"/>
      <c r="AH1" s="3"/>
      <c r="AI1" s="3"/>
      <c r="AJ1" s="3"/>
      <c r="AK1" s="3"/>
      <c r="AL1" s="3"/>
      <c r="AN1" s="2"/>
      <c r="AO1" s="2"/>
      <c r="AP1" s="2"/>
      <c r="AQ1" s="2"/>
      <c r="AR1" s="2"/>
      <c r="AS1" s="2"/>
      <c r="AT1" s="2"/>
      <c r="AU1" s="2"/>
      <c r="AV1" s="2"/>
      <c r="AW1" s="2"/>
    </row>
    <row r="2" spans="1:49" ht="29.25" customHeight="1">
      <c r="A2" s="438"/>
      <c r="B2" s="439"/>
      <c r="C2" s="439"/>
      <c r="D2" s="439"/>
      <c r="E2" s="439"/>
      <c r="F2" s="439"/>
      <c r="G2" s="440"/>
      <c r="H2" s="436" t="s">
        <v>0</v>
      </c>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400"/>
    </row>
    <row r="3" spans="1:49" ht="29.25" customHeight="1">
      <c r="A3" s="441"/>
      <c r="B3" s="402"/>
      <c r="C3" s="402"/>
      <c r="D3" s="402"/>
      <c r="E3" s="402"/>
      <c r="F3" s="402"/>
      <c r="G3" s="442"/>
      <c r="H3" s="435" t="s">
        <v>1</v>
      </c>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405"/>
    </row>
    <row r="4" spans="1:49" ht="27" customHeight="1">
      <c r="A4" s="443"/>
      <c r="B4" s="444"/>
      <c r="C4" s="444"/>
      <c r="D4" s="444"/>
      <c r="E4" s="444"/>
      <c r="F4" s="444"/>
      <c r="G4" s="445"/>
      <c r="H4" s="427" t="s">
        <v>4</v>
      </c>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9"/>
      <c r="AM4" s="421" t="s">
        <v>5</v>
      </c>
      <c r="AN4" s="422"/>
      <c r="AO4" s="422"/>
      <c r="AP4" s="422"/>
      <c r="AQ4" s="422"/>
      <c r="AR4" s="422"/>
      <c r="AS4" s="422"/>
      <c r="AT4" s="422"/>
      <c r="AU4" s="422"/>
      <c r="AV4" s="422"/>
      <c r="AW4" s="423"/>
    </row>
    <row r="5" spans="1:49" ht="33" customHeight="1">
      <c r="A5" s="425" t="s">
        <v>6</v>
      </c>
      <c r="B5" s="410"/>
      <c r="C5" s="410"/>
      <c r="D5" s="410"/>
      <c r="E5" s="410"/>
      <c r="F5" s="410"/>
      <c r="G5" s="410"/>
      <c r="H5" s="410"/>
      <c r="I5" s="410"/>
      <c r="J5" s="410"/>
      <c r="K5" s="410"/>
      <c r="L5" s="410"/>
      <c r="M5" s="410"/>
      <c r="N5" s="410"/>
      <c r="O5" s="410"/>
      <c r="P5" s="410"/>
      <c r="Q5" s="410"/>
      <c r="R5" s="411"/>
      <c r="S5" s="398" t="s">
        <v>7</v>
      </c>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400"/>
    </row>
    <row r="6" spans="1:49" ht="29.25" customHeight="1">
      <c r="A6" s="413" t="s">
        <v>8</v>
      </c>
      <c r="B6" s="414"/>
      <c r="C6" s="414"/>
      <c r="D6" s="414"/>
      <c r="E6" s="414"/>
      <c r="F6" s="414"/>
      <c r="G6" s="414"/>
      <c r="H6" s="414"/>
      <c r="I6" s="414"/>
      <c r="J6" s="414"/>
      <c r="K6" s="414"/>
      <c r="L6" s="414"/>
      <c r="M6" s="414"/>
      <c r="N6" s="414"/>
      <c r="O6" s="414"/>
      <c r="P6" s="414"/>
      <c r="Q6" s="414"/>
      <c r="R6" s="415"/>
      <c r="S6" s="412" t="s">
        <v>9</v>
      </c>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405"/>
    </row>
    <row r="7" spans="1:49" ht="35.25" customHeight="1">
      <c r="A7" s="413" t="s">
        <v>15</v>
      </c>
      <c r="B7" s="414"/>
      <c r="C7" s="414"/>
      <c r="D7" s="414"/>
      <c r="E7" s="414"/>
      <c r="F7" s="414"/>
      <c r="G7" s="414"/>
      <c r="H7" s="414"/>
      <c r="I7" s="414"/>
      <c r="J7" s="414"/>
      <c r="K7" s="414"/>
      <c r="L7" s="414"/>
      <c r="M7" s="414"/>
      <c r="N7" s="414"/>
      <c r="O7" s="414"/>
      <c r="P7" s="414"/>
      <c r="Q7" s="414"/>
      <c r="R7" s="415"/>
      <c r="S7" s="404" t="s">
        <v>17</v>
      </c>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405"/>
    </row>
    <row r="8" spans="1:49" ht="24" customHeight="1">
      <c r="A8" s="413" t="s">
        <v>18</v>
      </c>
      <c r="B8" s="414"/>
      <c r="C8" s="414"/>
      <c r="D8" s="414"/>
      <c r="E8" s="414"/>
      <c r="F8" s="414"/>
      <c r="G8" s="414"/>
      <c r="H8" s="414"/>
      <c r="I8" s="414"/>
      <c r="J8" s="414"/>
      <c r="K8" s="414"/>
      <c r="L8" s="414"/>
      <c r="M8" s="414"/>
      <c r="N8" s="414"/>
      <c r="O8" s="414"/>
      <c r="P8" s="414"/>
      <c r="Q8" s="414"/>
      <c r="R8" s="415"/>
      <c r="S8" s="430" t="s">
        <v>19</v>
      </c>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31"/>
    </row>
    <row r="9" spans="1:49" ht="27" customHeight="1">
      <c r="A9" s="401"/>
      <c r="B9" s="402"/>
      <c r="C9" s="402"/>
      <c r="D9" s="402"/>
      <c r="E9" s="402"/>
      <c r="F9" s="402"/>
      <c r="G9" s="402"/>
      <c r="H9" s="402"/>
      <c r="I9" s="402"/>
      <c r="J9" s="402"/>
      <c r="K9" s="402"/>
      <c r="L9" s="402"/>
      <c r="M9" s="402"/>
      <c r="N9" s="402"/>
      <c r="O9" s="402"/>
      <c r="P9" s="402"/>
      <c r="Q9" s="402"/>
      <c r="R9" s="6"/>
      <c r="S9" s="6"/>
      <c r="T9" s="6"/>
      <c r="U9" s="6"/>
      <c r="V9" s="6"/>
      <c r="W9" s="6"/>
      <c r="X9" s="6"/>
      <c r="Y9" s="6"/>
      <c r="Z9" s="6"/>
      <c r="AA9" s="7"/>
      <c r="AB9" s="8"/>
      <c r="AC9" s="6"/>
      <c r="AD9" s="6"/>
      <c r="AE9" s="6"/>
      <c r="AF9" s="6"/>
      <c r="AG9" s="6"/>
      <c r="AH9" s="6"/>
      <c r="AI9" s="6"/>
      <c r="AJ9" s="6"/>
      <c r="AK9" s="6"/>
      <c r="AL9" s="6"/>
      <c r="AM9" s="151"/>
      <c r="AN9" s="9"/>
      <c r="AO9" s="9"/>
      <c r="AP9" s="9"/>
      <c r="AQ9" s="9"/>
      <c r="AR9" s="9"/>
      <c r="AS9" s="9"/>
      <c r="AT9" s="9"/>
      <c r="AU9" s="9"/>
      <c r="AV9" s="9"/>
      <c r="AW9" s="10"/>
    </row>
    <row r="10" spans="1:49" ht="70.5" customHeight="1">
      <c r="A10" s="409" t="s">
        <v>42</v>
      </c>
      <c r="B10" s="410"/>
      <c r="C10" s="411"/>
      <c r="D10" s="420" t="s">
        <v>44</v>
      </c>
      <c r="E10" s="411"/>
      <c r="F10" s="420" t="s">
        <v>45</v>
      </c>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1"/>
      <c r="AQ10" s="424" t="s">
        <v>47</v>
      </c>
      <c r="AR10" s="424" t="s">
        <v>49</v>
      </c>
      <c r="AS10" s="424" t="s">
        <v>50</v>
      </c>
      <c r="AT10" s="424" t="s">
        <v>51</v>
      </c>
      <c r="AU10" s="424" t="s">
        <v>52</v>
      </c>
      <c r="AV10" s="424" t="s">
        <v>53</v>
      </c>
      <c r="AW10" s="432" t="s">
        <v>55</v>
      </c>
    </row>
    <row r="11" spans="1:49" ht="45.75" customHeight="1">
      <c r="A11" s="417" t="s">
        <v>60</v>
      </c>
      <c r="B11" s="406" t="s">
        <v>69</v>
      </c>
      <c r="C11" s="390" t="s">
        <v>70</v>
      </c>
      <c r="D11" s="390" t="s">
        <v>71</v>
      </c>
      <c r="E11" s="390" t="s">
        <v>72</v>
      </c>
      <c r="F11" s="390" t="s">
        <v>73</v>
      </c>
      <c r="G11" s="390" t="s">
        <v>74</v>
      </c>
      <c r="H11" s="390" t="s">
        <v>75</v>
      </c>
      <c r="I11" s="390" t="s">
        <v>76</v>
      </c>
      <c r="J11" s="390" t="s">
        <v>77</v>
      </c>
      <c r="K11" s="146"/>
      <c r="L11" s="437" t="s">
        <v>79</v>
      </c>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5"/>
      <c r="AM11" s="446" t="s">
        <v>80</v>
      </c>
      <c r="AN11" s="447"/>
      <c r="AO11" s="447"/>
      <c r="AP11" s="448"/>
      <c r="AQ11" s="391"/>
      <c r="AR11" s="391"/>
      <c r="AS11" s="391"/>
      <c r="AT11" s="391"/>
      <c r="AU11" s="391"/>
      <c r="AV11" s="391"/>
      <c r="AW11" s="433"/>
    </row>
    <row r="12" spans="1:49" ht="51" customHeight="1">
      <c r="A12" s="418"/>
      <c r="B12" s="407"/>
      <c r="C12" s="391"/>
      <c r="D12" s="391"/>
      <c r="E12" s="391"/>
      <c r="F12" s="391"/>
      <c r="G12" s="391"/>
      <c r="H12" s="391"/>
      <c r="I12" s="391"/>
      <c r="J12" s="391"/>
      <c r="K12" s="147"/>
      <c r="L12" s="437">
        <v>2016</v>
      </c>
      <c r="M12" s="414"/>
      <c r="N12" s="415"/>
      <c r="O12" s="437">
        <v>2017</v>
      </c>
      <c r="P12" s="414"/>
      <c r="Q12" s="414"/>
      <c r="R12" s="414"/>
      <c r="S12" s="414"/>
      <c r="T12" s="415"/>
      <c r="U12" s="437">
        <v>2018</v>
      </c>
      <c r="V12" s="414"/>
      <c r="W12" s="414"/>
      <c r="X12" s="414"/>
      <c r="Y12" s="414"/>
      <c r="Z12" s="415"/>
      <c r="AA12" s="426">
        <v>2019</v>
      </c>
      <c r="AB12" s="414"/>
      <c r="AC12" s="414"/>
      <c r="AD12" s="414"/>
      <c r="AE12" s="414"/>
      <c r="AF12" s="415"/>
      <c r="AG12" s="437">
        <v>2020</v>
      </c>
      <c r="AH12" s="414"/>
      <c r="AI12" s="414"/>
      <c r="AJ12" s="414"/>
      <c r="AK12" s="414"/>
      <c r="AL12" s="415"/>
      <c r="AM12" s="416" t="s">
        <v>92</v>
      </c>
      <c r="AN12" s="390" t="s">
        <v>93</v>
      </c>
      <c r="AO12" s="390" t="s">
        <v>94</v>
      </c>
      <c r="AP12" s="390" t="s">
        <v>95</v>
      </c>
      <c r="AQ12" s="391"/>
      <c r="AR12" s="391"/>
      <c r="AS12" s="391"/>
      <c r="AT12" s="391"/>
      <c r="AU12" s="391"/>
      <c r="AV12" s="391"/>
      <c r="AW12" s="433"/>
    </row>
    <row r="13" spans="1:49" ht="69.75" customHeight="1">
      <c r="A13" s="419"/>
      <c r="B13" s="408"/>
      <c r="C13" s="392"/>
      <c r="D13" s="392"/>
      <c r="E13" s="392"/>
      <c r="F13" s="392"/>
      <c r="G13" s="392"/>
      <c r="H13" s="392"/>
      <c r="I13" s="392"/>
      <c r="J13" s="392"/>
      <c r="K13" s="148" t="s">
        <v>96</v>
      </c>
      <c r="L13" s="148" t="s">
        <v>84</v>
      </c>
      <c r="M13" s="148" t="s">
        <v>90</v>
      </c>
      <c r="N13" s="148" t="s">
        <v>86</v>
      </c>
      <c r="O13" s="148" t="s">
        <v>87</v>
      </c>
      <c r="P13" s="148" t="s">
        <v>88</v>
      </c>
      <c r="Q13" s="148" t="s">
        <v>89</v>
      </c>
      <c r="R13" s="148" t="s">
        <v>84</v>
      </c>
      <c r="S13" s="148" t="s">
        <v>90</v>
      </c>
      <c r="T13" s="148" t="s">
        <v>86</v>
      </c>
      <c r="U13" s="148" t="s">
        <v>87</v>
      </c>
      <c r="V13" s="148" t="s">
        <v>88</v>
      </c>
      <c r="W13" s="148" t="s">
        <v>89</v>
      </c>
      <c r="X13" s="148" t="s">
        <v>84</v>
      </c>
      <c r="Y13" s="148" t="s">
        <v>90</v>
      </c>
      <c r="Z13" s="148" t="s">
        <v>86</v>
      </c>
      <c r="AA13" s="149" t="s">
        <v>87</v>
      </c>
      <c r="AB13" s="148" t="s">
        <v>88</v>
      </c>
      <c r="AC13" s="148" t="s">
        <v>89</v>
      </c>
      <c r="AD13" s="148" t="s">
        <v>84</v>
      </c>
      <c r="AE13" s="148" t="s">
        <v>90</v>
      </c>
      <c r="AF13" s="148" t="s">
        <v>86</v>
      </c>
      <c r="AG13" s="148" t="s">
        <v>87</v>
      </c>
      <c r="AH13" s="148" t="s">
        <v>88</v>
      </c>
      <c r="AI13" s="148" t="s">
        <v>89</v>
      </c>
      <c r="AJ13" s="148" t="s">
        <v>84</v>
      </c>
      <c r="AK13" s="148" t="s">
        <v>90</v>
      </c>
      <c r="AL13" s="148" t="s">
        <v>86</v>
      </c>
      <c r="AM13" s="392"/>
      <c r="AN13" s="392"/>
      <c r="AO13" s="392"/>
      <c r="AP13" s="392"/>
      <c r="AQ13" s="392"/>
      <c r="AR13" s="392"/>
      <c r="AS13" s="392"/>
      <c r="AT13" s="392"/>
      <c r="AU13" s="392"/>
      <c r="AV13" s="392"/>
      <c r="AW13" s="434"/>
    </row>
    <row r="14" spans="1:49" ht="228" customHeight="1">
      <c r="A14" s="397">
        <v>39</v>
      </c>
      <c r="B14" s="397">
        <v>179</v>
      </c>
      <c r="C14" s="395" t="s">
        <v>99</v>
      </c>
      <c r="D14" s="387">
        <v>458</v>
      </c>
      <c r="E14" s="387" t="s">
        <v>100</v>
      </c>
      <c r="F14" s="198">
        <v>359</v>
      </c>
      <c r="G14" s="205" t="s">
        <v>102</v>
      </c>
      <c r="H14" s="198" t="s">
        <v>103</v>
      </c>
      <c r="I14" s="198" t="s">
        <v>104</v>
      </c>
      <c r="J14" s="206">
        <v>20.12</v>
      </c>
      <c r="K14" s="206">
        <v>2.56</v>
      </c>
      <c r="L14" s="206">
        <f>2.5+0.06</f>
        <v>2.56</v>
      </c>
      <c r="M14" s="198">
        <v>4.1</v>
      </c>
      <c r="N14" s="226">
        <v>4.1</v>
      </c>
      <c r="O14" s="226">
        <v>5</v>
      </c>
      <c r="P14" s="226">
        <v>5</v>
      </c>
      <c r="Q14" s="226">
        <v>5</v>
      </c>
      <c r="R14" s="226">
        <v>5</v>
      </c>
      <c r="S14" s="226">
        <v>5</v>
      </c>
      <c r="T14" s="206">
        <v>20.12</v>
      </c>
      <c r="U14" s="206">
        <v>5</v>
      </c>
      <c r="V14" s="206">
        <v>5</v>
      </c>
      <c r="W14" s="206">
        <v>5</v>
      </c>
      <c r="X14" s="206">
        <v>5</v>
      </c>
      <c r="Y14" s="206">
        <v>5</v>
      </c>
      <c r="Z14" s="206">
        <v>13.02</v>
      </c>
      <c r="AA14" s="206">
        <v>5</v>
      </c>
      <c r="AB14" s="206">
        <v>5</v>
      </c>
      <c r="AC14" s="226"/>
      <c r="AD14" s="227"/>
      <c r="AE14" s="226"/>
      <c r="AF14" s="226"/>
      <c r="AG14" s="206">
        <v>1.02</v>
      </c>
      <c r="AH14" s="206">
        <v>1.02</v>
      </c>
      <c r="AI14" s="226"/>
      <c r="AJ14" s="206"/>
      <c r="AK14" s="226"/>
      <c r="AL14" s="226"/>
      <c r="AM14" s="206">
        <v>0</v>
      </c>
      <c r="AN14" s="12"/>
      <c r="AO14" s="12"/>
      <c r="AP14" s="12"/>
      <c r="AQ14" s="13">
        <v>0</v>
      </c>
      <c r="AR14" s="13">
        <f>(N14+T14+Z14+AM14)/J14</f>
        <v>1.8508946322067592</v>
      </c>
      <c r="AS14" s="207" t="s">
        <v>393</v>
      </c>
      <c r="AT14" s="198" t="s">
        <v>132</v>
      </c>
      <c r="AU14" s="198" t="s">
        <v>109</v>
      </c>
      <c r="AV14" s="14" t="s">
        <v>110</v>
      </c>
      <c r="AW14" s="14" t="s">
        <v>111</v>
      </c>
    </row>
    <row r="15" spans="1:49" ht="248.25" customHeight="1">
      <c r="A15" s="396"/>
      <c r="B15" s="394"/>
      <c r="C15" s="394"/>
      <c r="D15" s="389"/>
      <c r="E15" s="389"/>
      <c r="F15" s="198">
        <v>360</v>
      </c>
      <c r="G15" s="205" t="s">
        <v>112</v>
      </c>
      <c r="H15" s="198" t="s">
        <v>103</v>
      </c>
      <c r="I15" s="198" t="s">
        <v>104</v>
      </c>
      <c r="J15" s="206">
        <v>10</v>
      </c>
      <c r="K15" s="206">
        <v>0</v>
      </c>
      <c r="L15" s="226">
        <v>0</v>
      </c>
      <c r="M15" s="198">
        <v>3.2</v>
      </c>
      <c r="N15" s="226">
        <v>3.2</v>
      </c>
      <c r="O15" s="226">
        <v>2.5</v>
      </c>
      <c r="P15" s="226">
        <v>2.5</v>
      </c>
      <c r="Q15" s="226">
        <v>2.5</v>
      </c>
      <c r="R15" s="226">
        <f>Q15</f>
        <v>2.5</v>
      </c>
      <c r="S15" s="226">
        <f>R15</f>
        <v>2.5</v>
      </c>
      <c r="T15" s="198">
        <v>6.86</v>
      </c>
      <c r="U15" s="198">
        <v>2</v>
      </c>
      <c r="V15" s="198">
        <v>2</v>
      </c>
      <c r="W15" s="198">
        <v>2</v>
      </c>
      <c r="X15" s="198">
        <v>2</v>
      </c>
      <c r="Y15" s="198">
        <v>2</v>
      </c>
      <c r="Z15" s="206">
        <v>6.84</v>
      </c>
      <c r="AA15" s="226">
        <v>1.3</v>
      </c>
      <c r="AB15" s="226">
        <v>1.3</v>
      </c>
      <c r="AC15" s="226"/>
      <c r="AD15" s="227"/>
      <c r="AE15" s="226"/>
      <c r="AF15" s="226"/>
      <c r="AG15" s="226">
        <v>1</v>
      </c>
      <c r="AH15" s="226">
        <v>1</v>
      </c>
      <c r="AI15" s="226"/>
      <c r="AJ15" s="198"/>
      <c r="AK15" s="226"/>
      <c r="AL15" s="226"/>
      <c r="AM15" s="206">
        <v>0</v>
      </c>
      <c r="AN15" s="12"/>
      <c r="AO15" s="12"/>
      <c r="AP15" s="12"/>
      <c r="AQ15" s="13">
        <v>0</v>
      </c>
      <c r="AR15" s="13">
        <f>(N15+T15+Z15+AM15)/J15</f>
        <v>1.69</v>
      </c>
      <c r="AS15" s="207" t="s">
        <v>457</v>
      </c>
      <c r="AT15" s="198" t="s">
        <v>132</v>
      </c>
      <c r="AU15" s="198" t="s">
        <v>109</v>
      </c>
      <c r="AV15" s="15" t="s">
        <v>110</v>
      </c>
      <c r="AW15" s="14" t="s">
        <v>111</v>
      </c>
    </row>
    <row r="16" spans="1:49" ht="132" customHeight="1">
      <c r="A16" s="396"/>
      <c r="B16" s="11">
        <v>179</v>
      </c>
      <c r="C16" s="16" t="s">
        <v>99</v>
      </c>
      <c r="D16" s="198">
        <v>447</v>
      </c>
      <c r="E16" s="199" t="s">
        <v>117</v>
      </c>
      <c r="F16" s="198">
        <v>350</v>
      </c>
      <c r="G16" s="205" t="s">
        <v>118</v>
      </c>
      <c r="H16" s="198" t="s">
        <v>119</v>
      </c>
      <c r="I16" s="198" t="s">
        <v>104</v>
      </c>
      <c r="J16" s="209">
        <v>1</v>
      </c>
      <c r="K16" s="203">
        <v>0.125</v>
      </c>
      <c r="L16" s="203">
        <v>0.125</v>
      </c>
      <c r="M16" s="203">
        <v>0.125</v>
      </c>
      <c r="N16" s="203">
        <v>0.125</v>
      </c>
      <c r="O16" s="209">
        <v>0.25</v>
      </c>
      <c r="P16" s="209">
        <v>0.25</v>
      </c>
      <c r="Q16" s="209">
        <v>0.25</v>
      </c>
      <c r="R16" s="209">
        <v>0.25</v>
      </c>
      <c r="S16" s="226">
        <v>25</v>
      </c>
      <c r="T16" s="209">
        <v>0.25</v>
      </c>
      <c r="U16" s="209">
        <v>0.25</v>
      </c>
      <c r="V16" s="209">
        <v>0.25</v>
      </c>
      <c r="W16" s="209">
        <v>0.25</v>
      </c>
      <c r="X16" s="209">
        <v>0.25</v>
      </c>
      <c r="Y16" s="209">
        <v>0.25</v>
      </c>
      <c r="Z16" s="209">
        <v>0.25</v>
      </c>
      <c r="AA16" s="209">
        <v>0.25</v>
      </c>
      <c r="AB16" s="209">
        <v>0.25</v>
      </c>
      <c r="AC16" s="226"/>
      <c r="AD16" s="227"/>
      <c r="AE16" s="226"/>
      <c r="AF16" s="226"/>
      <c r="AG16" s="203">
        <v>0.125</v>
      </c>
      <c r="AH16" s="203">
        <v>0.125</v>
      </c>
      <c r="AI16" s="226"/>
      <c r="AJ16" s="209"/>
      <c r="AK16" s="226"/>
      <c r="AL16" s="226"/>
      <c r="AM16" s="210">
        <v>0</v>
      </c>
      <c r="AN16" s="17"/>
      <c r="AO16" s="17"/>
      <c r="AP16" s="17"/>
      <c r="AQ16" s="13">
        <v>0</v>
      </c>
      <c r="AR16" s="13">
        <f>(N16+T16+Z16+AM16)/J16</f>
        <v>0.625</v>
      </c>
      <c r="AS16" s="207" t="s">
        <v>458</v>
      </c>
      <c r="AT16" s="199" t="s">
        <v>451</v>
      </c>
      <c r="AU16" s="224" t="s">
        <v>444</v>
      </c>
      <c r="AV16" s="18" t="s">
        <v>125</v>
      </c>
      <c r="AW16" s="18" t="s">
        <v>126</v>
      </c>
    </row>
    <row r="17" spans="1:49" ht="224.25" customHeight="1">
      <c r="A17" s="396"/>
      <c r="B17" s="11">
        <v>179</v>
      </c>
      <c r="C17" s="16" t="s">
        <v>99</v>
      </c>
      <c r="D17" s="198">
        <v>459</v>
      </c>
      <c r="E17" s="199" t="s">
        <v>127</v>
      </c>
      <c r="F17" s="198">
        <v>361</v>
      </c>
      <c r="G17" s="207" t="s">
        <v>128</v>
      </c>
      <c r="H17" s="198" t="s">
        <v>129</v>
      </c>
      <c r="I17" s="198" t="s">
        <v>104</v>
      </c>
      <c r="J17" s="198">
        <v>27</v>
      </c>
      <c r="K17" s="198">
        <v>1</v>
      </c>
      <c r="L17" s="198">
        <v>1</v>
      </c>
      <c r="M17" s="198">
        <v>2</v>
      </c>
      <c r="N17" s="198">
        <v>2</v>
      </c>
      <c r="O17" s="198">
        <v>8</v>
      </c>
      <c r="P17" s="198">
        <v>8</v>
      </c>
      <c r="Q17" s="198">
        <v>8</v>
      </c>
      <c r="R17" s="198">
        <v>8</v>
      </c>
      <c r="S17" s="198">
        <v>8</v>
      </c>
      <c r="T17" s="198">
        <v>11.37</v>
      </c>
      <c r="U17" s="198">
        <v>8</v>
      </c>
      <c r="V17" s="198">
        <v>8</v>
      </c>
      <c r="W17" s="198">
        <v>8</v>
      </c>
      <c r="X17" s="198">
        <v>8</v>
      </c>
      <c r="Y17" s="198">
        <v>8</v>
      </c>
      <c r="Z17" s="198">
        <v>7.51</v>
      </c>
      <c r="AA17" s="198">
        <v>4.12</v>
      </c>
      <c r="AB17" s="198">
        <v>4.12</v>
      </c>
      <c r="AC17" s="198"/>
      <c r="AD17" s="198"/>
      <c r="AE17" s="198"/>
      <c r="AF17" s="198"/>
      <c r="AG17" s="198">
        <v>2</v>
      </c>
      <c r="AH17" s="198">
        <v>2</v>
      </c>
      <c r="AI17" s="198"/>
      <c r="AJ17" s="198"/>
      <c r="AK17" s="198"/>
      <c r="AL17" s="198" t="s">
        <v>130</v>
      </c>
      <c r="AM17" s="198">
        <v>0</v>
      </c>
      <c r="AN17" s="11"/>
      <c r="AO17" s="11"/>
      <c r="AP17" s="11"/>
      <c r="AQ17" s="13">
        <v>0</v>
      </c>
      <c r="AR17" s="13">
        <f>(N17+T17+Z17+AM17)/J17</f>
        <v>0.7733333333333333</v>
      </c>
      <c r="AS17" s="225" t="s">
        <v>459</v>
      </c>
      <c r="AT17" s="217" t="s">
        <v>132</v>
      </c>
      <c r="AU17" s="217" t="s">
        <v>133</v>
      </c>
      <c r="AV17" s="20" t="s">
        <v>134</v>
      </c>
      <c r="AW17" s="20" t="s">
        <v>136</v>
      </c>
    </row>
    <row r="18" spans="1:49" ht="256.5" customHeight="1">
      <c r="A18" s="396"/>
      <c r="B18" s="11">
        <v>179</v>
      </c>
      <c r="C18" s="16" t="s">
        <v>137</v>
      </c>
      <c r="D18" s="198">
        <v>448</v>
      </c>
      <c r="E18" s="199" t="s">
        <v>138</v>
      </c>
      <c r="F18" s="198">
        <v>351</v>
      </c>
      <c r="G18" s="207" t="s">
        <v>139</v>
      </c>
      <c r="H18" s="198" t="s">
        <v>129</v>
      </c>
      <c r="I18" s="198" t="s">
        <v>104</v>
      </c>
      <c r="J18" s="198">
        <v>100</v>
      </c>
      <c r="K18" s="198">
        <v>12.5</v>
      </c>
      <c r="L18" s="198">
        <v>12.5</v>
      </c>
      <c r="M18" s="198">
        <v>13.5</v>
      </c>
      <c r="N18" s="198">
        <v>13.5</v>
      </c>
      <c r="O18" s="198">
        <v>24</v>
      </c>
      <c r="P18" s="198">
        <v>24</v>
      </c>
      <c r="Q18" s="198">
        <v>24</v>
      </c>
      <c r="R18" s="198">
        <v>24</v>
      </c>
      <c r="S18" s="198">
        <v>24</v>
      </c>
      <c r="T18" s="198">
        <v>24</v>
      </c>
      <c r="U18" s="198">
        <v>25</v>
      </c>
      <c r="V18" s="198">
        <v>25</v>
      </c>
      <c r="W18" s="198">
        <v>25</v>
      </c>
      <c r="X18" s="198">
        <v>25</v>
      </c>
      <c r="Y18" s="198">
        <v>25</v>
      </c>
      <c r="Z18" s="198">
        <v>25</v>
      </c>
      <c r="AA18" s="198">
        <v>25</v>
      </c>
      <c r="AB18" s="198">
        <v>25</v>
      </c>
      <c r="AC18" s="198"/>
      <c r="AD18" s="198"/>
      <c r="AE18" s="198"/>
      <c r="AF18" s="198"/>
      <c r="AG18" s="198">
        <v>12.5</v>
      </c>
      <c r="AH18" s="198">
        <v>12.5</v>
      </c>
      <c r="AI18" s="198"/>
      <c r="AJ18" s="198"/>
      <c r="AK18" s="198"/>
      <c r="AL18" s="198"/>
      <c r="AM18" s="198">
        <v>6.25</v>
      </c>
      <c r="AN18" s="11"/>
      <c r="AO18" s="11"/>
      <c r="AP18" s="11"/>
      <c r="AQ18" s="13">
        <f aca="true" t="shared" si="0" ref="AQ18:AQ28">AM18/AB18</f>
        <v>0.25</v>
      </c>
      <c r="AR18" s="13">
        <f>(AM18+N18+T18+Z18)/J18</f>
        <v>0.6875</v>
      </c>
      <c r="AS18" s="207" t="s">
        <v>460</v>
      </c>
      <c r="AT18" s="198" t="s">
        <v>132</v>
      </c>
      <c r="AU18" s="198" t="s">
        <v>133</v>
      </c>
      <c r="AV18" s="21" t="s">
        <v>134</v>
      </c>
      <c r="AW18" s="20" t="s">
        <v>136</v>
      </c>
    </row>
    <row r="19" spans="1:49" ht="390.75" customHeight="1">
      <c r="A19" s="396"/>
      <c r="B19" s="11">
        <v>179</v>
      </c>
      <c r="C19" s="16" t="s">
        <v>99</v>
      </c>
      <c r="D19" s="198">
        <v>444</v>
      </c>
      <c r="E19" s="199" t="s">
        <v>143</v>
      </c>
      <c r="F19" s="198">
        <v>347</v>
      </c>
      <c r="G19" s="207" t="s">
        <v>144</v>
      </c>
      <c r="H19" s="198" t="s">
        <v>119</v>
      </c>
      <c r="I19" s="198" t="s">
        <v>104</v>
      </c>
      <c r="J19" s="198">
        <f>+N19+V19+AB19+AH19+T19</f>
        <v>100</v>
      </c>
      <c r="K19" s="198">
        <v>10</v>
      </c>
      <c r="L19" s="198">
        <v>10</v>
      </c>
      <c r="M19" s="198">
        <v>10</v>
      </c>
      <c r="N19" s="198">
        <v>10</v>
      </c>
      <c r="O19" s="198">
        <v>25</v>
      </c>
      <c r="P19" s="198">
        <v>25</v>
      </c>
      <c r="Q19" s="198">
        <v>25</v>
      </c>
      <c r="R19" s="198">
        <v>25</v>
      </c>
      <c r="S19" s="198">
        <v>25</v>
      </c>
      <c r="T19" s="198">
        <v>25</v>
      </c>
      <c r="U19" s="198">
        <v>25</v>
      </c>
      <c r="V19" s="198">
        <v>25</v>
      </c>
      <c r="W19" s="198">
        <v>25</v>
      </c>
      <c r="X19" s="198">
        <v>25</v>
      </c>
      <c r="Y19" s="198">
        <v>25</v>
      </c>
      <c r="Z19" s="198">
        <v>25</v>
      </c>
      <c r="AA19" s="198">
        <v>30</v>
      </c>
      <c r="AB19" s="198">
        <v>30</v>
      </c>
      <c r="AC19" s="198"/>
      <c r="AD19" s="198"/>
      <c r="AE19" s="198"/>
      <c r="AF19" s="198"/>
      <c r="AG19" s="198">
        <v>10</v>
      </c>
      <c r="AH19" s="198">
        <v>10</v>
      </c>
      <c r="AI19" s="198"/>
      <c r="AJ19" s="198"/>
      <c r="AK19" s="198"/>
      <c r="AL19" s="198"/>
      <c r="AM19" s="198">
        <v>30</v>
      </c>
      <c r="AN19" s="11"/>
      <c r="AO19" s="11"/>
      <c r="AP19" s="11"/>
      <c r="AQ19" s="13">
        <f t="shared" si="0"/>
        <v>1</v>
      </c>
      <c r="AR19" s="13">
        <f>(N19+T19+Z19+AM19)/J19</f>
        <v>0.9</v>
      </c>
      <c r="AS19" s="216" t="s">
        <v>145</v>
      </c>
      <c r="AT19" s="217" t="s">
        <v>132</v>
      </c>
      <c r="AU19" s="217" t="s">
        <v>109</v>
      </c>
      <c r="AV19" s="22" t="s">
        <v>148</v>
      </c>
      <c r="AW19" s="23" t="s">
        <v>149</v>
      </c>
    </row>
    <row r="20" spans="1:49" ht="132.75" customHeight="1">
      <c r="A20" s="396"/>
      <c r="B20" s="24">
        <v>1</v>
      </c>
      <c r="C20" s="18" t="s">
        <v>19</v>
      </c>
      <c r="D20" s="198">
        <v>4</v>
      </c>
      <c r="E20" s="199" t="s">
        <v>151</v>
      </c>
      <c r="F20" s="198">
        <v>4.1</v>
      </c>
      <c r="G20" s="207" t="s">
        <v>152</v>
      </c>
      <c r="H20" s="198" t="s">
        <v>153</v>
      </c>
      <c r="I20" s="198" t="s">
        <v>154</v>
      </c>
      <c r="J20" s="209">
        <v>1</v>
      </c>
      <c r="K20" s="203">
        <v>0.075</v>
      </c>
      <c r="L20" s="203">
        <v>0.075</v>
      </c>
      <c r="M20" s="203">
        <v>0.075</v>
      </c>
      <c r="N20" s="198">
        <v>4.47</v>
      </c>
      <c r="O20" s="209">
        <v>0.38</v>
      </c>
      <c r="P20" s="209">
        <v>0.38</v>
      </c>
      <c r="Q20" s="203">
        <v>0.3412</v>
      </c>
      <c r="R20" s="203">
        <v>0.3412</v>
      </c>
      <c r="S20" s="198">
        <v>34.13</v>
      </c>
      <c r="T20" s="203">
        <v>0.3433</v>
      </c>
      <c r="U20" s="203">
        <v>0.6668</v>
      </c>
      <c r="V20" s="203">
        <v>0.6668</v>
      </c>
      <c r="W20" s="203">
        <v>0.6668</v>
      </c>
      <c r="X20" s="203">
        <v>0.6668</v>
      </c>
      <c r="Y20" s="203">
        <v>0.7698</v>
      </c>
      <c r="Z20" s="203">
        <v>0.791</v>
      </c>
      <c r="AA20" s="203">
        <v>1</v>
      </c>
      <c r="AB20" s="203">
        <v>1</v>
      </c>
      <c r="AC20" s="203"/>
      <c r="AD20" s="203"/>
      <c r="AE20" s="203"/>
      <c r="AF20" s="203"/>
      <c r="AG20" s="203">
        <v>0</v>
      </c>
      <c r="AH20" s="203">
        <v>0</v>
      </c>
      <c r="AI20" s="198"/>
      <c r="AJ20" s="203"/>
      <c r="AK20" s="198"/>
      <c r="AL20" s="198"/>
      <c r="AM20" s="228">
        <v>0.8632</v>
      </c>
      <c r="AN20" s="26"/>
      <c r="AO20" s="27"/>
      <c r="AP20" s="27"/>
      <c r="AQ20" s="13">
        <f t="shared" si="0"/>
        <v>0.8632</v>
      </c>
      <c r="AR20" s="13">
        <f>AM20/J20</f>
        <v>0.8632</v>
      </c>
      <c r="AS20" s="211" t="s">
        <v>157</v>
      </c>
      <c r="AT20" s="218" t="s">
        <v>132</v>
      </c>
      <c r="AU20" s="218" t="s">
        <v>109</v>
      </c>
      <c r="AV20" s="29" t="s">
        <v>158</v>
      </c>
      <c r="AW20" s="28" t="s">
        <v>159</v>
      </c>
    </row>
    <row r="21" spans="1:49" ht="37.5" customHeight="1">
      <c r="A21" s="396"/>
      <c r="B21" s="19">
        <v>179</v>
      </c>
      <c r="C21" s="16" t="s">
        <v>137</v>
      </c>
      <c r="D21" s="198">
        <v>452</v>
      </c>
      <c r="E21" s="199" t="s">
        <v>160</v>
      </c>
      <c r="F21" s="198">
        <v>355</v>
      </c>
      <c r="G21" s="207" t="s">
        <v>161</v>
      </c>
      <c r="H21" s="198" t="s">
        <v>163</v>
      </c>
      <c r="I21" s="198" t="s">
        <v>154</v>
      </c>
      <c r="J21" s="208">
        <v>1</v>
      </c>
      <c r="K21" s="208">
        <v>0.075</v>
      </c>
      <c r="L21" s="208">
        <v>0.075</v>
      </c>
      <c r="M21" s="208">
        <v>0</v>
      </c>
      <c r="N21" s="208">
        <v>0</v>
      </c>
      <c r="O21" s="208">
        <v>0.375</v>
      </c>
      <c r="P21" s="208">
        <v>0.375</v>
      </c>
      <c r="Q21" s="208">
        <v>0.38</v>
      </c>
      <c r="R21" s="198">
        <v>0.38</v>
      </c>
      <c r="S21" s="208">
        <v>0.38</v>
      </c>
      <c r="T21" s="208">
        <v>0.31</v>
      </c>
      <c r="U21" s="208">
        <v>0.63</v>
      </c>
      <c r="V21" s="208">
        <v>0.63</v>
      </c>
      <c r="W21" s="208">
        <v>0.63</v>
      </c>
      <c r="X21" s="208">
        <v>0.63</v>
      </c>
      <c r="Y21" s="208">
        <v>0.63</v>
      </c>
      <c r="Z21" s="218">
        <v>0.51</v>
      </c>
      <c r="AA21" s="218">
        <v>0.88</v>
      </c>
      <c r="AB21" s="218">
        <v>0.88</v>
      </c>
      <c r="AC21" s="218"/>
      <c r="AD21" s="218"/>
      <c r="AE21" s="218"/>
      <c r="AF21" s="218"/>
      <c r="AG21" s="218">
        <v>1</v>
      </c>
      <c r="AH21" s="218">
        <v>1</v>
      </c>
      <c r="AI21" s="218"/>
      <c r="AJ21" s="229"/>
      <c r="AK21" s="218"/>
      <c r="AL21" s="218"/>
      <c r="AM21" s="230">
        <v>0.51</v>
      </c>
      <c r="AN21" s="30"/>
      <c r="AO21" s="19"/>
      <c r="AP21" s="19"/>
      <c r="AQ21" s="13">
        <f t="shared" si="0"/>
        <v>0.5795454545454546</v>
      </c>
      <c r="AR21" s="13">
        <f>AM21/J21</f>
        <v>0.51</v>
      </c>
      <c r="AS21" s="207" t="s">
        <v>461</v>
      </c>
      <c r="AT21" s="199" t="s">
        <v>462</v>
      </c>
      <c r="AU21" s="199" t="s">
        <v>463</v>
      </c>
      <c r="AV21" s="18" t="s">
        <v>166</v>
      </c>
      <c r="AW21" s="24" t="s">
        <v>167</v>
      </c>
    </row>
    <row r="22" spans="1:49" ht="50.25" customHeight="1">
      <c r="A22" s="396"/>
      <c r="B22" s="19">
        <v>1</v>
      </c>
      <c r="C22" s="98" t="s">
        <v>19</v>
      </c>
      <c r="D22" s="198">
        <v>460</v>
      </c>
      <c r="E22" s="199" t="s">
        <v>168</v>
      </c>
      <c r="F22" s="198">
        <v>362</v>
      </c>
      <c r="G22" s="207" t="s">
        <v>152</v>
      </c>
      <c r="H22" s="198" t="s">
        <v>169</v>
      </c>
      <c r="I22" s="198" t="s">
        <v>104</v>
      </c>
      <c r="J22" s="231">
        <v>45000</v>
      </c>
      <c r="K22" s="201">
        <v>5625</v>
      </c>
      <c r="L22" s="201">
        <v>5625</v>
      </c>
      <c r="M22" s="201">
        <v>5625</v>
      </c>
      <c r="N22" s="201">
        <v>4352</v>
      </c>
      <c r="O22" s="201">
        <v>12323</v>
      </c>
      <c r="P22" s="201">
        <v>12323</v>
      </c>
      <c r="Q22" s="201">
        <v>12323</v>
      </c>
      <c r="R22" s="231">
        <v>12323</v>
      </c>
      <c r="S22" s="231">
        <v>12323</v>
      </c>
      <c r="T22" s="231">
        <v>12333</v>
      </c>
      <c r="U22" s="201">
        <v>11450</v>
      </c>
      <c r="V22" s="201">
        <v>11450</v>
      </c>
      <c r="W22" s="201">
        <v>11450</v>
      </c>
      <c r="X22" s="201">
        <v>11450</v>
      </c>
      <c r="Y22" s="201">
        <v>11450</v>
      </c>
      <c r="Z22" s="231">
        <v>12965</v>
      </c>
      <c r="AA22" s="231">
        <v>11250</v>
      </c>
      <c r="AB22" s="231">
        <v>11250</v>
      </c>
      <c r="AC22" s="231"/>
      <c r="AD22" s="231"/>
      <c r="AE22" s="231"/>
      <c r="AF22" s="231"/>
      <c r="AG22" s="231">
        <v>4100</v>
      </c>
      <c r="AH22" s="231">
        <v>4100</v>
      </c>
      <c r="AI22" s="198"/>
      <c r="AJ22" s="231"/>
      <c r="AK22" s="198"/>
      <c r="AL22" s="198"/>
      <c r="AM22" s="202">
        <v>3017</v>
      </c>
      <c r="AN22" s="31"/>
      <c r="AO22" s="31"/>
      <c r="AP22" s="31"/>
      <c r="AQ22" s="13">
        <f t="shared" si="0"/>
        <v>0.2681777777777778</v>
      </c>
      <c r="AR22" s="13">
        <f>(N22+T22+Z22+AM22)/J22</f>
        <v>0.7259333333333333</v>
      </c>
      <c r="AS22" s="219" t="s">
        <v>171</v>
      </c>
      <c r="AT22" s="220" t="s">
        <v>132</v>
      </c>
      <c r="AU22" s="221" t="s">
        <v>109</v>
      </c>
      <c r="AV22" s="32" t="s">
        <v>173</v>
      </c>
      <c r="AW22" s="33" t="s">
        <v>174</v>
      </c>
    </row>
    <row r="23" spans="1:49" ht="260.25" customHeight="1">
      <c r="A23" s="396"/>
      <c r="B23" s="393">
        <v>179</v>
      </c>
      <c r="C23" s="393" t="s">
        <v>19</v>
      </c>
      <c r="D23" s="387">
        <v>461</v>
      </c>
      <c r="E23" s="387" t="s">
        <v>177</v>
      </c>
      <c r="F23" s="198">
        <v>363</v>
      </c>
      <c r="G23" s="207" t="s">
        <v>178</v>
      </c>
      <c r="H23" s="198" t="s">
        <v>179</v>
      </c>
      <c r="I23" s="198" t="s">
        <v>180</v>
      </c>
      <c r="J23" s="202">
        <v>49</v>
      </c>
      <c r="K23" s="201">
        <v>49</v>
      </c>
      <c r="L23" s="212">
        <v>49</v>
      </c>
      <c r="M23" s="212">
        <v>49</v>
      </c>
      <c r="N23" s="202">
        <v>44</v>
      </c>
      <c r="O23" s="202">
        <v>49</v>
      </c>
      <c r="P23" s="212">
        <v>49</v>
      </c>
      <c r="Q23" s="232">
        <v>49</v>
      </c>
      <c r="R23" s="198">
        <v>49</v>
      </c>
      <c r="S23" s="212">
        <v>49</v>
      </c>
      <c r="T23" s="202">
        <v>41</v>
      </c>
      <c r="U23" s="212">
        <v>49</v>
      </c>
      <c r="V23" s="212">
        <v>49</v>
      </c>
      <c r="W23" s="212">
        <v>49</v>
      </c>
      <c r="X23" s="212">
        <v>49</v>
      </c>
      <c r="Y23" s="212">
        <v>49</v>
      </c>
      <c r="Z23" s="202">
        <v>49</v>
      </c>
      <c r="AA23" s="212">
        <v>49</v>
      </c>
      <c r="AB23" s="212">
        <v>49</v>
      </c>
      <c r="AC23" s="232"/>
      <c r="AD23" s="232"/>
      <c r="AE23" s="202"/>
      <c r="AF23" s="202"/>
      <c r="AG23" s="212">
        <v>49</v>
      </c>
      <c r="AH23" s="212">
        <v>49</v>
      </c>
      <c r="AI23" s="232"/>
      <c r="AJ23" s="212"/>
      <c r="AK23" s="202"/>
      <c r="AL23" s="202"/>
      <c r="AM23" s="233">
        <v>45</v>
      </c>
      <c r="AN23" s="36"/>
      <c r="AO23" s="36"/>
      <c r="AP23" s="36"/>
      <c r="AQ23" s="13">
        <f t="shared" si="0"/>
        <v>0.9183673469387755</v>
      </c>
      <c r="AR23" s="13">
        <f>(N23+T23+Z23+AM23)/(M23+S23+Y23+AB23+AG23)</f>
        <v>0.7306122448979592</v>
      </c>
      <c r="AS23" s="222" t="s">
        <v>464</v>
      </c>
      <c r="AT23" s="220" t="s">
        <v>132</v>
      </c>
      <c r="AU23" s="223" t="s">
        <v>184</v>
      </c>
      <c r="AV23" s="32" t="s">
        <v>185</v>
      </c>
      <c r="AW23" s="37" t="s">
        <v>186</v>
      </c>
    </row>
    <row r="24" spans="1:49" ht="216" customHeight="1">
      <c r="A24" s="396"/>
      <c r="B24" s="394"/>
      <c r="C24" s="394"/>
      <c r="D24" s="389"/>
      <c r="E24" s="389"/>
      <c r="F24" s="198">
        <v>364</v>
      </c>
      <c r="G24" s="207" t="s">
        <v>187</v>
      </c>
      <c r="H24" s="198" t="s">
        <v>179</v>
      </c>
      <c r="I24" s="198" t="s">
        <v>180</v>
      </c>
      <c r="J24" s="202">
        <v>24</v>
      </c>
      <c r="K24" s="201">
        <v>24</v>
      </c>
      <c r="L24" s="202">
        <v>24</v>
      </c>
      <c r="M24" s="202">
        <v>24</v>
      </c>
      <c r="N24" s="202">
        <v>19</v>
      </c>
      <c r="O24" s="202">
        <v>24</v>
      </c>
      <c r="P24" s="202">
        <v>24</v>
      </c>
      <c r="Q24" s="232">
        <v>24</v>
      </c>
      <c r="R24" s="198">
        <v>24</v>
      </c>
      <c r="S24" s="202">
        <v>24</v>
      </c>
      <c r="T24" s="202">
        <v>19</v>
      </c>
      <c r="U24" s="202">
        <v>24</v>
      </c>
      <c r="V24" s="202">
        <v>24</v>
      </c>
      <c r="W24" s="202">
        <v>24</v>
      </c>
      <c r="X24" s="202">
        <v>24</v>
      </c>
      <c r="Y24" s="202">
        <v>24</v>
      </c>
      <c r="Z24" s="202">
        <v>24</v>
      </c>
      <c r="AA24" s="202">
        <v>24</v>
      </c>
      <c r="AB24" s="202">
        <v>24</v>
      </c>
      <c r="AC24" s="232"/>
      <c r="AD24" s="232"/>
      <c r="AE24" s="202"/>
      <c r="AF24" s="202"/>
      <c r="AG24" s="202">
        <v>24</v>
      </c>
      <c r="AH24" s="202">
        <v>24</v>
      </c>
      <c r="AI24" s="232"/>
      <c r="AJ24" s="202"/>
      <c r="AK24" s="202"/>
      <c r="AL24" s="202"/>
      <c r="AM24" s="233">
        <v>25</v>
      </c>
      <c r="AN24" s="34"/>
      <c r="AO24" s="35"/>
      <c r="AP24" s="34"/>
      <c r="AQ24" s="13">
        <f t="shared" si="0"/>
        <v>1.0416666666666667</v>
      </c>
      <c r="AR24" s="13">
        <f>(N24+T24+Z24+AM24)/(M24+S24+Y24+AB24+AG24)</f>
        <v>0.725</v>
      </c>
      <c r="AS24" s="207" t="s">
        <v>465</v>
      </c>
      <c r="AT24" s="207" t="s">
        <v>454</v>
      </c>
      <c r="AU24" s="207" t="s">
        <v>452</v>
      </c>
      <c r="AV24" s="32" t="s">
        <v>188</v>
      </c>
      <c r="AW24" s="37" t="s">
        <v>186</v>
      </c>
    </row>
    <row r="25" spans="1:49" ht="69.75" customHeight="1">
      <c r="A25" s="396"/>
      <c r="B25" s="24">
        <v>1</v>
      </c>
      <c r="C25" s="18" t="s">
        <v>19</v>
      </c>
      <c r="D25" s="198">
        <v>8</v>
      </c>
      <c r="E25" s="199" t="s">
        <v>189</v>
      </c>
      <c r="F25" s="198">
        <v>8.1</v>
      </c>
      <c r="G25" s="205" t="s">
        <v>190</v>
      </c>
      <c r="H25" s="198" t="s">
        <v>191</v>
      </c>
      <c r="I25" s="198" t="s">
        <v>192</v>
      </c>
      <c r="J25" s="234">
        <v>2.1</v>
      </c>
      <c r="K25" s="201">
        <v>73</v>
      </c>
      <c r="L25" s="212">
        <v>73</v>
      </c>
      <c r="M25" s="234">
        <v>73</v>
      </c>
      <c r="N25" s="234">
        <v>73</v>
      </c>
      <c r="O25" s="234">
        <v>72.5</v>
      </c>
      <c r="P25" s="234">
        <v>72.5</v>
      </c>
      <c r="Q25" s="235">
        <v>72.5</v>
      </c>
      <c r="R25" s="235">
        <v>72.5</v>
      </c>
      <c r="S25" s="235">
        <v>72.5</v>
      </c>
      <c r="T25" s="234">
        <v>71.6</v>
      </c>
      <c r="U25" s="202">
        <v>72</v>
      </c>
      <c r="V25" s="202">
        <v>72</v>
      </c>
      <c r="W25" s="202">
        <v>72</v>
      </c>
      <c r="X25" s="202">
        <v>72</v>
      </c>
      <c r="Y25" s="202">
        <v>72</v>
      </c>
      <c r="Z25" s="236">
        <v>72.97</v>
      </c>
      <c r="AA25" s="236">
        <v>71.5</v>
      </c>
      <c r="AB25" s="236">
        <v>71.5</v>
      </c>
      <c r="AC25" s="232"/>
      <c r="AD25" s="232"/>
      <c r="AE25" s="237"/>
      <c r="AF25" s="202"/>
      <c r="AG25" s="202">
        <v>71</v>
      </c>
      <c r="AH25" s="202">
        <v>71</v>
      </c>
      <c r="AI25" s="232"/>
      <c r="AJ25" s="202"/>
      <c r="AK25" s="237"/>
      <c r="AL25" s="202"/>
      <c r="AM25" s="236">
        <v>72.97</v>
      </c>
      <c r="AN25" s="38"/>
      <c r="AO25" s="39"/>
      <c r="AP25" s="39"/>
      <c r="AQ25" s="13">
        <f t="shared" si="0"/>
        <v>1.0205594405594405</v>
      </c>
      <c r="AR25" s="27">
        <v>0.38</v>
      </c>
      <c r="AS25" s="40" t="s">
        <v>196</v>
      </c>
      <c r="AT25" s="25" t="s">
        <v>197</v>
      </c>
      <c r="AU25" s="24" t="s">
        <v>109</v>
      </c>
      <c r="AV25" s="14" t="s">
        <v>198</v>
      </c>
      <c r="AW25" s="41" t="s">
        <v>199</v>
      </c>
    </row>
    <row r="26" spans="1:49" ht="362.25" customHeight="1">
      <c r="A26" s="396"/>
      <c r="B26" s="19">
        <v>179</v>
      </c>
      <c r="C26" s="16" t="s">
        <v>137</v>
      </c>
      <c r="D26" s="198">
        <v>446</v>
      </c>
      <c r="E26" s="199" t="s">
        <v>200</v>
      </c>
      <c r="F26" s="198">
        <v>349</v>
      </c>
      <c r="G26" s="200" t="s">
        <v>201</v>
      </c>
      <c r="H26" s="238" t="s">
        <v>202</v>
      </c>
      <c r="I26" s="198" t="s">
        <v>104</v>
      </c>
      <c r="J26" s="239">
        <v>17600</v>
      </c>
      <c r="K26" s="201">
        <v>2400</v>
      </c>
      <c r="L26" s="212">
        <v>2400</v>
      </c>
      <c r="M26" s="212">
        <v>2500</v>
      </c>
      <c r="N26" s="198">
        <v>252</v>
      </c>
      <c r="O26" s="237">
        <v>4750</v>
      </c>
      <c r="P26" s="234">
        <v>4750</v>
      </c>
      <c r="Q26" s="232">
        <v>4750</v>
      </c>
      <c r="R26" s="198">
        <v>4750</v>
      </c>
      <c r="S26" s="198">
        <v>4750</v>
      </c>
      <c r="T26" s="234">
        <v>5197</v>
      </c>
      <c r="U26" s="202">
        <v>4750</v>
      </c>
      <c r="V26" s="198">
        <v>4750</v>
      </c>
      <c r="W26" s="198">
        <v>4750</v>
      </c>
      <c r="X26" s="198">
        <v>4750</v>
      </c>
      <c r="Y26" s="198">
        <v>4750</v>
      </c>
      <c r="Z26" s="202">
        <v>4102</v>
      </c>
      <c r="AA26" s="231">
        <v>5398</v>
      </c>
      <c r="AB26" s="231">
        <v>5398</v>
      </c>
      <c r="AC26" s="232"/>
      <c r="AD26" s="232"/>
      <c r="AE26" s="237"/>
      <c r="AF26" s="202"/>
      <c r="AG26" s="202">
        <v>2651</v>
      </c>
      <c r="AH26" s="202">
        <v>2651</v>
      </c>
      <c r="AI26" s="232"/>
      <c r="AJ26" s="198"/>
      <c r="AK26" s="237"/>
      <c r="AL26" s="202"/>
      <c r="AM26" s="198">
        <v>1332</v>
      </c>
      <c r="AN26" s="35"/>
      <c r="AO26" s="34"/>
      <c r="AP26" s="34"/>
      <c r="AQ26" s="13">
        <f t="shared" si="0"/>
        <v>0.24675805854020008</v>
      </c>
      <c r="AR26" s="13">
        <f>(N26+T26+Z26+AM26)/J26</f>
        <v>0.6183522727272728</v>
      </c>
      <c r="AS26" s="204" t="s">
        <v>204</v>
      </c>
      <c r="AT26" s="213" t="s">
        <v>132</v>
      </c>
      <c r="AU26" s="214" t="s">
        <v>184</v>
      </c>
      <c r="AV26" s="14" t="s">
        <v>206</v>
      </c>
      <c r="AW26" s="41" t="s">
        <v>199</v>
      </c>
    </row>
    <row r="27" spans="1:49" ht="126" customHeight="1">
      <c r="A27" s="396"/>
      <c r="B27" s="19">
        <v>179</v>
      </c>
      <c r="C27" s="16" t="s">
        <v>137</v>
      </c>
      <c r="D27" s="198">
        <v>445</v>
      </c>
      <c r="E27" s="199" t="s">
        <v>207</v>
      </c>
      <c r="F27" s="198">
        <v>348</v>
      </c>
      <c r="G27" s="200" t="s">
        <v>208</v>
      </c>
      <c r="H27" s="198" t="s">
        <v>210</v>
      </c>
      <c r="I27" s="198" t="s">
        <v>104</v>
      </c>
      <c r="J27" s="198">
        <f>N27+T27+V27+AB27+AH27</f>
        <v>1153</v>
      </c>
      <c r="K27" s="201">
        <v>72</v>
      </c>
      <c r="L27" s="198">
        <v>72</v>
      </c>
      <c r="M27" s="198">
        <v>72</v>
      </c>
      <c r="N27" s="198">
        <v>72</v>
      </c>
      <c r="O27" s="198">
        <v>144</v>
      </c>
      <c r="P27" s="198">
        <v>144</v>
      </c>
      <c r="Q27" s="198">
        <v>144</v>
      </c>
      <c r="R27" s="198">
        <v>144</v>
      </c>
      <c r="S27" s="198">
        <v>528</v>
      </c>
      <c r="T27" s="198">
        <v>721</v>
      </c>
      <c r="U27" s="202">
        <v>144</v>
      </c>
      <c r="V27" s="198">
        <v>144</v>
      </c>
      <c r="W27" s="198">
        <v>144</v>
      </c>
      <c r="X27" s="198">
        <v>144</v>
      </c>
      <c r="Y27" s="198">
        <v>144</v>
      </c>
      <c r="Z27" s="198">
        <v>144</v>
      </c>
      <c r="AA27" s="198">
        <v>144</v>
      </c>
      <c r="AB27" s="198">
        <v>144</v>
      </c>
      <c r="AC27" s="198"/>
      <c r="AD27" s="198"/>
      <c r="AE27" s="198"/>
      <c r="AF27" s="198"/>
      <c r="AG27" s="198">
        <v>72</v>
      </c>
      <c r="AH27" s="198">
        <v>72</v>
      </c>
      <c r="AI27" s="198"/>
      <c r="AJ27" s="198"/>
      <c r="AK27" s="198"/>
      <c r="AL27" s="198"/>
      <c r="AM27" s="198">
        <v>18</v>
      </c>
      <c r="AN27" s="198"/>
      <c r="AO27" s="198"/>
      <c r="AP27" s="198"/>
      <c r="AQ27" s="203">
        <f t="shared" si="0"/>
        <v>0.125</v>
      </c>
      <c r="AR27" s="203">
        <f>(N27+T27+Z27+AM27)/J27</f>
        <v>0.8282740676496098</v>
      </c>
      <c r="AS27" s="204" t="s">
        <v>211</v>
      </c>
      <c r="AT27" s="213" t="s">
        <v>132</v>
      </c>
      <c r="AU27" s="214" t="s">
        <v>184</v>
      </c>
      <c r="AV27" s="14" t="s">
        <v>212</v>
      </c>
      <c r="AW27" s="14" t="s">
        <v>213</v>
      </c>
    </row>
    <row r="28" spans="1:49" ht="91.5" customHeight="1">
      <c r="A28" s="396"/>
      <c r="B28" s="397">
        <v>179</v>
      </c>
      <c r="C28" s="395" t="s">
        <v>214</v>
      </c>
      <c r="D28" s="387">
        <v>442</v>
      </c>
      <c r="E28" s="387" t="s">
        <v>215</v>
      </c>
      <c r="F28" s="198">
        <v>345</v>
      </c>
      <c r="G28" s="205" t="s">
        <v>216</v>
      </c>
      <c r="H28" s="198" t="s">
        <v>386</v>
      </c>
      <c r="I28" s="198" t="s">
        <v>104</v>
      </c>
      <c r="J28" s="206">
        <v>50</v>
      </c>
      <c r="K28" s="198">
        <v>6.5</v>
      </c>
      <c r="L28" s="198">
        <v>6.5</v>
      </c>
      <c r="M28" s="198">
        <v>6.5</v>
      </c>
      <c r="N28" s="198">
        <v>6.5</v>
      </c>
      <c r="O28" s="198">
        <v>12.5</v>
      </c>
      <c r="P28" s="198">
        <v>12.5</v>
      </c>
      <c r="Q28" s="198">
        <v>12.5</v>
      </c>
      <c r="R28" s="198">
        <v>12.5</v>
      </c>
      <c r="S28" s="198">
        <v>12.5</v>
      </c>
      <c r="T28" s="198">
        <v>9.02</v>
      </c>
      <c r="U28" s="198">
        <v>12.5</v>
      </c>
      <c r="V28" s="198">
        <v>12.5</v>
      </c>
      <c r="W28" s="198">
        <v>12.5</v>
      </c>
      <c r="X28" s="198">
        <v>12.5</v>
      </c>
      <c r="Y28" s="198">
        <v>12.5</v>
      </c>
      <c r="Z28" s="198">
        <v>12.5</v>
      </c>
      <c r="AA28" s="198">
        <v>12.5</v>
      </c>
      <c r="AB28" s="198">
        <v>12.5</v>
      </c>
      <c r="AC28" s="198"/>
      <c r="AD28" s="198"/>
      <c r="AE28" s="198"/>
      <c r="AF28" s="198"/>
      <c r="AG28" s="198">
        <v>9.48</v>
      </c>
      <c r="AH28" s="198">
        <v>9.48</v>
      </c>
      <c r="AI28" s="198"/>
      <c r="AJ28" s="198"/>
      <c r="AK28" s="198"/>
      <c r="AL28" s="198"/>
      <c r="AM28" s="198">
        <v>0</v>
      </c>
      <c r="AN28" s="198"/>
      <c r="AO28" s="198"/>
      <c r="AP28" s="198"/>
      <c r="AQ28" s="203">
        <f t="shared" si="0"/>
        <v>0</v>
      </c>
      <c r="AR28" s="203">
        <f>(N28+T28+Z28+AM28)/J28</f>
        <v>0.5604</v>
      </c>
      <c r="AS28" s="207" t="s">
        <v>220</v>
      </c>
      <c r="AT28" s="207" t="s">
        <v>221</v>
      </c>
      <c r="AU28" s="205" t="s">
        <v>222</v>
      </c>
      <c r="AV28" s="25" t="s">
        <v>223</v>
      </c>
      <c r="AW28" s="14" t="s">
        <v>149</v>
      </c>
    </row>
    <row r="29" spans="1:49" ht="91.5" customHeight="1">
      <c r="A29" s="396"/>
      <c r="B29" s="396"/>
      <c r="C29" s="396"/>
      <c r="D29" s="388"/>
      <c r="E29" s="388"/>
      <c r="F29" s="198">
        <v>508</v>
      </c>
      <c r="G29" s="205" t="s">
        <v>224</v>
      </c>
      <c r="H29" s="198" t="s">
        <v>119</v>
      </c>
      <c r="I29" s="198" t="s">
        <v>104</v>
      </c>
      <c r="J29" s="206">
        <v>50</v>
      </c>
      <c r="K29" s="198">
        <v>7</v>
      </c>
      <c r="L29" s="198">
        <v>7</v>
      </c>
      <c r="M29" s="198">
        <v>7</v>
      </c>
      <c r="N29" s="198">
        <v>3</v>
      </c>
      <c r="O29" s="198">
        <v>18</v>
      </c>
      <c r="P29" s="198">
        <v>18</v>
      </c>
      <c r="Q29" s="198">
        <v>18</v>
      </c>
      <c r="R29" s="198">
        <v>18</v>
      </c>
      <c r="S29" s="198">
        <v>18</v>
      </c>
      <c r="T29" s="198">
        <v>12.3</v>
      </c>
      <c r="U29" s="198">
        <v>11</v>
      </c>
      <c r="V29" s="198">
        <v>11</v>
      </c>
      <c r="W29" s="198">
        <v>11</v>
      </c>
      <c r="X29" s="198">
        <v>11</v>
      </c>
      <c r="Y29" s="198">
        <v>11</v>
      </c>
      <c r="Z29" s="198">
        <v>11</v>
      </c>
      <c r="AA29" s="198">
        <v>14</v>
      </c>
      <c r="AB29" s="198">
        <v>14</v>
      </c>
      <c r="AC29" s="198"/>
      <c r="AD29" s="198"/>
      <c r="AE29" s="198"/>
      <c r="AF29" s="198"/>
      <c r="AG29" s="198">
        <v>9.7</v>
      </c>
      <c r="AH29" s="198">
        <v>9.7</v>
      </c>
      <c r="AI29" s="198"/>
      <c r="AJ29" s="198"/>
      <c r="AK29" s="198"/>
      <c r="AL29" s="198"/>
      <c r="AM29" s="208">
        <v>12.55</v>
      </c>
      <c r="AN29" s="198"/>
      <c r="AO29" s="198"/>
      <c r="AP29" s="198"/>
      <c r="AQ29" s="203">
        <v>0.89</v>
      </c>
      <c r="AR29" s="203">
        <f>(AM29+Z29+T29+N29)/J29</f>
        <v>0.777</v>
      </c>
      <c r="AS29" s="204" t="s">
        <v>226</v>
      </c>
      <c r="AT29" s="213" t="s">
        <v>132</v>
      </c>
      <c r="AU29" s="214" t="s">
        <v>184</v>
      </c>
      <c r="AV29" s="25" t="s">
        <v>228</v>
      </c>
      <c r="AW29" s="14" t="s">
        <v>149</v>
      </c>
    </row>
    <row r="30" spans="1:49" ht="199.5" customHeight="1">
      <c r="A30" s="396"/>
      <c r="B30" s="394"/>
      <c r="C30" s="394"/>
      <c r="D30" s="389"/>
      <c r="E30" s="389"/>
      <c r="F30" s="198">
        <v>509</v>
      </c>
      <c r="G30" s="205" t="s">
        <v>229</v>
      </c>
      <c r="H30" s="198" t="s">
        <v>119</v>
      </c>
      <c r="I30" s="198" t="s">
        <v>104</v>
      </c>
      <c r="J30" s="206">
        <v>50</v>
      </c>
      <c r="K30" s="198">
        <v>6</v>
      </c>
      <c r="L30" s="198">
        <v>6</v>
      </c>
      <c r="M30" s="198">
        <v>6</v>
      </c>
      <c r="N30" s="198">
        <v>3</v>
      </c>
      <c r="O30" s="198">
        <v>13.5</v>
      </c>
      <c r="P30" s="198">
        <v>13.5</v>
      </c>
      <c r="Q30" s="198">
        <v>13.5</v>
      </c>
      <c r="R30" s="198">
        <v>13.5</v>
      </c>
      <c r="S30" s="198">
        <v>13.5</v>
      </c>
      <c r="T30" s="198">
        <v>8.42</v>
      </c>
      <c r="U30" s="198">
        <v>13.5</v>
      </c>
      <c r="V30" s="198">
        <v>13.5</v>
      </c>
      <c r="W30" s="198">
        <v>13.5</v>
      </c>
      <c r="X30" s="198">
        <v>13.5</v>
      </c>
      <c r="Y30" s="198">
        <v>13.5</v>
      </c>
      <c r="Z30" s="198">
        <v>13.5</v>
      </c>
      <c r="AA30" s="198">
        <v>15.5</v>
      </c>
      <c r="AB30" s="198">
        <v>15.5</v>
      </c>
      <c r="AC30" s="198"/>
      <c r="AD30" s="198"/>
      <c r="AE30" s="198"/>
      <c r="AF30" s="198"/>
      <c r="AG30" s="198">
        <v>9.58</v>
      </c>
      <c r="AH30" s="198">
        <v>9.58</v>
      </c>
      <c r="AI30" s="198"/>
      <c r="AJ30" s="198"/>
      <c r="AK30" s="198"/>
      <c r="AL30" s="198"/>
      <c r="AM30" s="208">
        <v>1.62</v>
      </c>
      <c r="AN30" s="198"/>
      <c r="AO30" s="198"/>
      <c r="AP30" s="198"/>
      <c r="AQ30" s="203">
        <f>AM30/AB30</f>
        <v>0.10451612903225807</v>
      </c>
      <c r="AR30" s="203">
        <f>(AM30+Z30+T30+N30)/J30</f>
        <v>0.5307999999999999</v>
      </c>
      <c r="AS30" s="207" t="s">
        <v>230</v>
      </c>
      <c r="AT30" s="207" t="s">
        <v>221</v>
      </c>
      <c r="AU30" s="205" t="s">
        <v>222</v>
      </c>
      <c r="AV30" s="25" t="s">
        <v>231</v>
      </c>
      <c r="AW30" s="14" t="s">
        <v>149</v>
      </c>
    </row>
    <row r="31" spans="1:49" ht="251.25" customHeight="1">
      <c r="A31" s="396"/>
      <c r="B31" s="19">
        <v>179</v>
      </c>
      <c r="C31" s="16" t="s">
        <v>214</v>
      </c>
      <c r="D31" s="198">
        <v>443</v>
      </c>
      <c r="E31" s="199" t="s">
        <v>232</v>
      </c>
      <c r="F31" s="198">
        <v>346</v>
      </c>
      <c r="G31" s="205" t="s">
        <v>233</v>
      </c>
      <c r="H31" s="198" t="s">
        <v>119</v>
      </c>
      <c r="I31" s="198" t="s">
        <v>104</v>
      </c>
      <c r="J31" s="209">
        <v>1</v>
      </c>
      <c r="K31" s="210">
        <v>0.125</v>
      </c>
      <c r="L31" s="210">
        <v>0.125</v>
      </c>
      <c r="M31" s="210">
        <v>0.125</v>
      </c>
      <c r="N31" s="210">
        <v>0.125</v>
      </c>
      <c r="O31" s="209">
        <v>0.25</v>
      </c>
      <c r="P31" s="209">
        <v>0.25</v>
      </c>
      <c r="Q31" s="209">
        <v>0.25</v>
      </c>
      <c r="R31" s="209">
        <v>0.25</v>
      </c>
      <c r="S31" s="209">
        <v>0.25</v>
      </c>
      <c r="T31" s="209">
        <v>0.25</v>
      </c>
      <c r="U31" s="209">
        <v>0.25</v>
      </c>
      <c r="V31" s="209">
        <v>0.25</v>
      </c>
      <c r="W31" s="209">
        <v>0.25</v>
      </c>
      <c r="X31" s="209">
        <v>0.25</v>
      </c>
      <c r="Y31" s="209">
        <v>0.25</v>
      </c>
      <c r="Z31" s="209">
        <v>0.25</v>
      </c>
      <c r="AA31" s="209">
        <v>0.25</v>
      </c>
      <c r="AB31" s="209">
        <v>0.25</v>
      </c>
      <c r="AC31" s="209"/>
      <c r="AD31" s="209"/>
      <c r="AE31" s="209"/>
      <c r="AF31" s="209"/>
      <c r="AG31" s="210">
        <v>0.125</v>
      </c>
      <c r="AH31" s="210">
        <v>0.125</v>
      </c>
      <c r="AI31" s="209"/>
      <c r="AJ31" s="209"/>
      <c r="AK31" s="209"/>
      <c r="AL31" s="209"/>
      <c r="AM31" s="203">
        <v>0.0625</v>
      </c>
      <c r="AN31" s="203"/>
      <c r="AO31" s="203"/>
      <c r="AP31" s="209"/>
      <c r="AQ31" s="203">
        <f>AM31/AB31</f>
        <v>0.25</v>
      </c>
      <c r="AR31" s="203">
        <f>(AM31+Z31+T31+N31)/J31</f>
        <v>0.6875</v>
      </c>
      <c r="AS31" s="211" t="s">
        <v>234</v>
      </c>
      <c r="AT31" s="213" t="s">
        <v>132</v>
      </c>
      <c r="AU31" s="214" t="s">
        <v>184</v>
      </c>
      <c r="AV31" s="25" t="s">
        <v>456</v>
      </c>
      <c r="AW31" s="19" t="s">
        <v>235</v>
      </c>
    </row>
    <row r="32" spans="1:49" ht="172.5" customHeight="1">
      <c r="A32" s="394"/>
      <c r="B32" s="19">
        <v>179</v>
      </c>
      <c r="C32" s="16" t="s">
        <v>214</v>
      </c>
      <c r="D32" s="198">
        <v>453</v>
      </c>
      <c r="E32" s="199" t="s">
        <v>236</v>
      </c>
      <c r="F32" s="198">
        <v>356</v>
      </c>
      <c r="G32" s="205" t="s">
        <v>237</v>
      </c>
      <c r="H32" s="198" t="s">
        <v>238</v>
      </c>
      <c r="I32" s="198" t="s">
        <v>104</v>
      </c>
      <c r="J32" s="212">
        <v>46000</v>
      </c>
      <c r="K32" s="198">
        <v>2000</v>
      </c>
      <c r="L32" s="198">
        <v>2000</v>
      </c>
      <c r="M32" s="198">
        <v>2000</v>
      </c>
      <c r="N32" s="198">
        <v>0</v>
      </c>
      <c r="O32" s="198">
        <v>15000</v>
      </c>
      <c r="P32" s="198">
        <v>15000</v>
      </c>
      <c r="Q32" s="198">
        <v>15000</v>
      </c>
      <c r="R32" s="198">
        <v>15000</v>
      </c>
      <c r="S32" s="198">
        <v>15000</v>
      </c>
      <c r="T32" s="198">
        <v>156</v>
      </c>
      <c r="U32" s="198">
        <v>15000</v>
      </c>
      <c r="V32" s="198">
        <v>15000</v>
      </c>
      <c r="W32" s="198">
        <v>15000</v>
      </c>
      <c r="X32" s="198">
        <v>15000</v>
      </c>
      <c r="Y32" s="198">
        <v>15000</v>
      </c>
      <c r="Z32" s="198">
        <v>0</v>
      </c>
      <c r="AA32" s="198">
        <v>35000</v>
      </c>
      <c r="AB32" s="198">
        <v>35000</v>
      </c>
      <c r="AC32" s="198"/>
      <c r="AD32" s="198"/>
      <c r="AE32" s="198"/>
      <c r="AF32" s="198"/>
      <c r="AG32" s="212">
        <v>10844</v>
      </c>
      <c r="AH32" s="212">
        <f>+J32-T32-AB32</f>
        <v>10844</v>
      </c>
      <c r="AI32" s="198"/>
      <c r="AJ32" s="198"/>
      <c r="AK32" s="198"/>
      <c r="AL32" s="198"/>
      <c r="AM32" s="198">
        <v>0</v>
      </c>
      <c r="AN32" s="198"/>
      <c r="AO32" s="198"/>
      <c r="AP32" s="198"/>
      <c r="AQ32" s="203">
        <f>+AM32/AB32</f>
        <v>0</v>
      </c>
      <c r="AR32" s="203">
        <f>+(AM32+T32)/J32</f>
        <v>0.003391304347826087</v>
      </c>
      <c r="AS32" s="207" t="s">
        <v>240</v>
      </c>
      <c r="AT32" s="215" t="s">
        <v>453</v>
      </c>
      <c r="AU32" s="153" t="s">
        <v>242</v>
      </c>
      <c r="AV32" s="153" t="s">
        <v>244</v>
      </c>
      <c r="AW32" s="154" t="s">
        <v>245</v>
      </c>
    </row>
    <row r="33" spans="1:49" ht="15.75" customHeight="1">
      <c r="A33" s="2"/>
      <c r="B33" s="2"/>
      <c r="C33" s="2"/>
      <c r="D33" s="2"/>
      <c r="E33" s="2"/>
      <c r="F33" s="2"/>
      <c r="G33" s="2"/>
      <c r="H33" s="2"/>
      <c r="I33" s="2"/>
      <c r="J33" s="3"/>
      <c r="K33" s="3"/>
      <c r="L33" s="3"/>
      <c r="M33" s="3"/>
      <c r="N33" s="3"/>
      <c r="O33" s="3"/>
      <c r="P33" s="3"/>
      <c r="Q33" s="3"/>
      <c r="R33" s="3"/>
      <c r="S33" s="3"/>
      <c r="T33" s="3"/>
      <c r="U33" s="3"/>
      <c r="V33" s="3"/>
      <c r="W33" s="3"/>
      <c r="X33" s="3"/>
      <c r="Y33" s="3"/>
      <c r="Z33" s="3"/>
      <c r="AA33" s="4"/>
      <c r="AB33" s="5"/>
      <c r="AC33" s="3"/>
      <c r="AD33" s="3"/>
      <c r="AE33" s="3"/>
      <c r="AF33" s="3"/>
      <c r="AG33" s="3"/>
      <c r="AH33" s="3"/>
      <c r="AI33" s="3"/>
      <c r="AJ33" s="3"/>
      <c r="AK33" s="3"/>
      <c r="AL33" s="3"/>
      <c r="AN33" s="2"/>
      <c r="AO33" s="2"/>
      <c r="AP33" s="2"/>
      <c r="AQ33" s="2"/>
      <c r="AR33" s="2"/>
      <c r="AS33" s="2"/>
      <c r="AT33" s="2"/>
      <c r="AU33" s="2"/>
      <c r="AV33" s="2"/>
      <c r="AW33" s="2"/>
    </row>
    <row r="34" spans="1:49" ht="15.75" customHeight="1">
      <c r="A34" s="2"/>
      <c r="B34" s="2"/>
      <c r="C34" s="2"/>
      <c r="D34" s="2"/>
      <c r="E34" s="2"/>
      <c r="F34" s="2"/>
      <c r="G34" s="2"/>
      <c r="H34" s="2"/>
      <c r="I34" s="2"/>
      <c r="J34" s="3"/>
      <c r="K34" s="3"/>
      <c r="L34" s="3"/>
      <c r="M34" s="3"/>
      <c r="N34" s="3"/>
      <c r="O34" s="3"/>
      <c r="P34" s="3"/>
      <c r="Q34" s="3"/>
      <c r="R34" s="3"/>
      <c r="S34" s="3"/>
      <c r="T34" s="3"/>
      <c r="U34" s="3"/>
      <c r="V34" s="3"/>
      <c r="W34" s="3"/>
      <c r="X34" s="3"/>
      <c r="Y34" s="3"/>
      <c r="Z34" s="3"/>
      <c r="AA34" s="4"/>
      <c r="AB34" s="5"/>
      <c r="AC34" s="3"/>
      <c r="AD34" s="3"/>
      <c r="AE34" s="3"/>
      <c r="AF34" s="3"/>
      <c r="AG34" s="3"/>
      <c r="AH34" s="3"/>
      <c r="AI34" s="3"/>
      <c r="AJ34" s="3"/>
      <c r="AK34" s="3"/>
      <c r="AL34" s="3"/>
      <c r="AN34" s="2"/>
      <c r="AO34" s="2"/>
      <c r="AP34" s="2"/>
      <c r="AQ34" s="2"/>
      <c r="AR34" s="2"/>
      <c r="AS34" s="2"/>
      <c r="AT34" s="2"/>
      <c r="AU34" s="2"/>
      <c r="AV34" s="2"/>
      <c r="AW34" s="2"/>
    </row>
    <row r="35" spans="1:49" ht="15.75" customHeight="1">
      <c r="A35" s="42" t="s">
        <v>252</v>
      </c>
      <c r="B35" s="2"/>
      <c r="C35" s="2"/>
      <c r="D35" s="2"/>
      <c r="E35" s="2"/>
      <c r="F35" s="2"/>
      <c r="G35" s="2"/>
      <c r="H35" s="2"/>
      <c r="I35" s="2"/>
      <c r="J35" s="3"/>
      <c r="K35" s="3"/>
      <c r="L35" s="3"/>
      <c r="M35" s="3"/>
      <c r="N35" s="3"/>
      <c r="O35" s="3"/>
      <c r="P35" s="3"/>
      <c r="Q35" s="3"/>
      <c r="R35" s="3"/>
      <c r="S35" s="3"/>
      <c r="T35" s="3"/>
      <c r="U35" s="3"/>
      <c r="V35" s="3"/>
      <c r="W35" s="3"/>
      <c r="X35" s="3"/>
      <c r="Y35" s="3"/>
      <c r="Z35" s="3"/>
      <c r="AA35" s="4"/>
      <c r="AB35" s="5"/>
      <c r="AC35" s="3"/>
      <c r="AD35" s="3"/>
      <c r="AE35" s="3"/>
      <c r="AF35" s="3"/>
      <c r="AG35" s="3"/>
      <c r="AH35" s="3"/>
      <c r="AI35" s="3"/>
      <c r="AJ35" s="3"/>
      <c r="AK35" s="3"/>
      <c r="AL35" s="3"/>
      <c r="AN35" s="2"/>
      <c r="AO35" s="2"/>
      <c r="AP35" s="2"/>
      <c r="AQ35" s="2"/>
      <c r="AR35" s="2"/>
      <c r="AS35" s="2"/>
      <c r="AT35" s="2"/>
      <c r="AU35" s="2"/>
      <c r="AV35" s="2"/>
      <c r="AW35" s="2"/>
    </row>
    <row r="36" spans="1:49" ht="25.5" customHeight="1">
      <c r="A36" s="43" t="s">
        <v>253</v>
      </c>
      <c r="B36" s="403" t="s">
        <v>255</v>
      </c>
      <c r="C36" s="383"/>
      <c r="D36" s="383"/>
      <c r="E36" s="383"/>
      <c r="F36" s="383"/>
      <c r="G36" s="383"/>
      <c r="H36" s="384" t="s">
        <v>257</v>
      </c>
      <c r="I36" s="385"/>
      <c r="J36" s="385"/>
      <c r="K36" s="385"/>
      <c r="L36" s="3"/>
      <c r="M36" s="3"/>
      <c r="N36" s="3"/>
      <c r="O36" s="3"/>
      <c r="P36" s="3"/>
      <c r="Q36" s="3"/>
      <c r="R36" s="3"/>
      <c r="S36" s="3"/>
      <c r="T36" s="3"/>
      <c r="U36" s="3"/>
      <c r="V36" s="3"/>
      <c r="W36" s="3"/>
      <c r="X36" s="3"/>
      <c r="Y36" s="3"/>
      <c r="Z36" s="3"/>
      <c r="AA36" s="4"/>
      <c r="AB36" s="5"/>
      <c r="AC36" s="3"/>
      <c r="AD36" s="3"/>
      <c r="AE36" s="3"/>
      <c r="AF36" s="3"/>
      <c r="AG36" s="3"/>
      <c r="AH36" s="3"/>
      <c r="AI36" s="3"/>
      <c r="AJ36" s="3"/>
      <c r="AK36" s="3"/>
      <c r="AL36" s="3"/>
      <c r="AN36" s="2"/>
      <c r="AO36" s="2"/>
      <c r="AP36" s="2"/>
      <c r="AQ36" s="2"/>
      <c r="AR36" s="2"/>
      <c r="AS36" s="2"/>
      <c r="AT36" s="2"/>
      <c r="AU36" s="2"/>
      <c r="AV36" s="2"/>
      <c r="AW36" s="2"/>
    </row>
    <row r="37" spans="1:49" ht="25.5" customHeight="1">
      <c r="A37" s="44">
        <v>11</v>
      </c>
      <c r="B37" s="382" t="s">
        <v>259</v>
      </c>
      <c r="C37" s="383"/>
      <c r="D37" s="383"/>
      <c r="E37" s="383"/>
      <c r="F37" s="383"/>
      <c r="G37" s="383"/>
      <c r="H37" s="386" t="s">
        <v>260</v>
      </c>
      <c r="I37" s="385"/>
      <c r="J37" s="385"/>
      <c r="K37" s="385"/>
      <c r="L37" s="3"/>
      <c r="M37" s="3"/>
      <c r="N37" s="3"/>
      <c r="O37" s="3"/>
      <c r="P37" s="3"/>
      <c r="Q37" s="3"/>
      <c r="R37" s="3"/>
      <c r="S37" s="3"/>
      <c r="T37" s="3"/>
      <c r="U37" s="3"/>
      <c r="V37" s="3"/>
      <c r="W37" s="3"/>
      <c r="X37" s="3"/>
      <c r="Y37" s="3"/>
      <c r="Z37" s="3"/>
      <c r="AA37" s="4"/>
      <c r="AB37" s="5"/>
      <c r="AC37" s="3"/>
      <c r="AD37" s="3"/>
      <c r="AE37" s="3"/>
      <c r="AF37" s="3"/>
      <c r="AG37" s="3"/>
      <c r="AH37" s="3"/>
      <c r="AI37" s="3"/>
      <c r="AJ37" s="3"/>
      <c r="AK37" s="3"/>
      <c r="AL37" s="3"/>
      <c r="AN37" s="2"/>
      <c r="AO37" s="2"/>
      <c r="AP37" s="2"/>
      <c r="AQ37" s="2"/>
      <c r="AR37" s="2"/>
      <c r="AS37" s="2"/>
      <c r="AT37" s="2"/>
      <c r="AU37" s="2"/>
      <c r="AV37" s="2"/>
      <c r="AW37" s="2"/>
    </row>
    <row r="38" spans="1:49" ht="15.75" customHeight="1">
      <c r="A38" s="1"/>
      <c r="B38" s="1"/>
      <c r="C38" s="1"/>
      <c r="D38" s="1"/>
      <c r="E38" s="1"/>
      <c r="F38" s="1"/>
      <c r="G38" s="1"/>
      <c r="H38" s="1"/>
      <c r="I38" s="1"/>
      <c r="J38" s="5"/>
      <c r="K38" s="5"/>
      <c r="L38" s="5"/>
      <c r="M38" s="5"/>
      <c r="N38" s="5"/>
      <c r="O38" s="5"/>
      <c r="P38" s="5"/>
      <c r="Q38" s="5"/>
      <c r="R38" s="5"/>
      <c r="S38" s="5"/>
      <c r="T38" s="5"/>
      <c r="U38" s="5"/>
      <c r="V38" s="5"/>
      <c r="W38" s="5"/>
      <c r="X38" s="5"/>
      <c r="Y38" s="5"/>
      <c r="Z38" s="5"/>
      <c r="AA38" s="4"/>
      <c r="AB38" s="5"/>
      <c r="AC38" s="5"/>
      <c r="AD38" s="5"/>
      <c r="AE38" s="5"/>
      <c r="AF38" s="5"/>
      <c r="AG38" s="5"/>
      <c r="AH38" s="5"/>
      <c r="AI38" s="5"/>
      <c r="AJ38" s="5"/>
      <c r="AK38" s="5"/>
      <c r="AL38" s="5"/>
      <c r="AN38" s="1"/>
      <c r="AO38" s="1"/>
      <c r="AP38" s="1"/>
      <c r="AQ38" s="1"/>
      <c r="AR38" s="1"/>
      <c r="AS38" s="1"/>
      <c r="AT38" s="1"/>
      <c r="AU38" s="1"/>
      <c r="AV38" s="1"/>
      <c r="AW38" s="1"/>
    </row>
  </sheetData>
  <sheetProtection/>
  <mergeCells count="62">
    <mergeCell ref="H3:AW3"/>
    <mergeCell ref="H2:AW2"/>
    <mergeCell ref="L12:N12"/>
    <mergeCell ref="O12:T12"/>
    <mergeCell ref="A2:G4"/>
    <mergeCell ref="AM11:AP11"/>
    <mergeCell ref="AG12:AL12"/>
    <mergeCell ref="AQ10:AQ13"/>
    <mergeCell ref="L11:AL11"/>
    <mergeCell ref="U12:Z12"/>
    <mergeCell ref="AU10:AU13"/>
    <mergeCell ref="AW10:AW13"/>
    <mergeCell ref="AV10:AV13"/>
    <mergeCell ref="AT10:AT13"/>
    <mergeCell ref="AS10:AS13"/>
    <mergeCell ref="F10:AP10"/>
    <mergeCell ref="AM4:AW4"/>
    <mergeCell ref="AR10:AR13"/>
    <mergeCell ref="A5:R5"/>
    <mergeCell ref="C11:C13"/>
    <mergeCell ref="D11:D13"/>
    <mergeCell ref="A6:R6"/>
    <mergeCell ref="AA12:AF12"/>
    <mergeCell ref="H4:AL4"/>
    <mergeCell ref="S8:AW8"/>
    <mergeCell ref="H11:H13"/>
    <mergeCell ref="D10:E10"/>
    <mergeCell ref="G11:G13"/>
    <mergeCell ref="F11:F13"/>
    <mergeCell ref="AN12:AN13"/>
    <mergeCell ref="A8:R8"/>
    <mergeCell ref="J11:J13"/>
    <mergeCell ref="D28:D30"/>
    <mergeCell ref="B14:B15"/>
    <mergeCell ref="D23:D24"/>
    <mergeCell ref="E23:E24"/>
    <mergeCell ref="A10:C10"/>
    <mergeCell ref="S6:AW6"/>
    <mergeCell ref="A7:R7"/>
    <mergeCell ref="AM12:AM13"/>
    <mergeCell ref="A11:A13"/>
    <mergeCell ref="E14:E15"/>
    <mergeCell ref="S5:AW5"/>
    <mergeCell ref="AP12:AP13"/>
    <mergeCell ref="A9:Q9"/>
    <mergeCell ref="A14:A32"/>
    <mergeCell ref="B36:G36"/>
    <mergeCell ref="I11:I13"/>
    <mergeCell ref="S7:AW7"/>
    <mergeCell ref="B11:B13"/>
    <mergeCell ref="D14:D15"/>
    <mergeCell ref="AO12:AO13"/>
    <mergeCell ref="B37:G37"/>
    <mergeCell ref="H36:K36"/>
    <mergeCell ref="H37:K37"/>
    <mergeCell ref="E28:E30"/>
    <mergeCell ref="E11:E13"/>
    <mergeCell ref="C23:C24"/>
    <mergeCell ref="C14:C15"/>
    <mergeCell ref="C28:C30"/>
    <mergeCell ref="B23:B24"/>
    <mergeCell ref="B28:B30"/>
  </mergeCells>
  <printOptions horizontalCentered="1" verticalCentered="1"/>
  <pageMargins left="0" right="0" top="0" bottom="0.5511811023622047" header="0" footer="0"/>
  <pageSetup horizontalDpi="600" verticalDpi="600" orientation="landscape" scale="55" r:id="rId4"/>
  <drawing r:id="rId3"/>
  <legacyDrawing r:id="rId2"/>
</worksheet>
</file>

<file path=xl/worksheets/sheet2.xml><?xml version="1.0" encoding="utf-8"?>
<worksheet xmlns="http://schemas.openxmlformats.org/spreadsheetml/2006/main" xmlns:r="http://schemas.openxmlformats.org/officeDocument/2006/relationships">
  <dimension ref="A1:AX136"/>
  <sheetViews>
    <sheetView showGridLines="0" tabSelected="1" zoomScale="71" zoomScaleNormal="71" zoomScalePageLayoutView="0" workbookViewId="0" topLeftCell="X121">
      <selection activeCell="AE124" sqref="AE124"/>
    </sheetView>
  </sheetViews>
  <sheetFormatPr defaultColWidth="14.421875" defaultRowHeight="49.5" customHeight="1"/>
  <cols>
    <col min="1" max="1" width="11.140625" style="81" customWidth="1"/>
    <col min="2" max="2" width="8.7109375" style="81" customWidth="1"/>
    <col min="3" max="3" width="17.421875" style="81" customWidth="1"/>
    <col min="4" max="4" width="9.8515625" style="81" customWidth="1"/>
    <col min="5" max="5" width="10.421875" style="81" customWidth="1"/>
    <col min="6" max="6" width="11.57421875" style="81" customWidth="1"/>
    <col min="7" max="7" width="24.8515625" style="81" customWidth="1"/>
    <col min="8" max="8" width="33.8515625" style="81" customWidth="1"/>
    <col min="9" max="9" width="20.00390625" style="81" hidden="1" customWidth="1"/>
    <col min="10" max="10" width="18.28125" style="81" hidden="1" customWidth="1"/>
    <col min="11" max="12" width="22.140625" style="81" customWidth="1"/>
    <col min="13" max="13" width="22.140625" style="81" hidden="1" customWidth="1"/>
    <col min="14" max="16" width="20.8515625" style="81" hidden="1" customWidth="1"/>
    <col min="17" max="17" width="19.7109375" style="81" customWidth="1"/>
    <col min="18" max="18" width="20.28125" style="81" customWidth="1"/>
    <col min="19" max="20" width="20.8515625" style="81" hidden="1" customWidth="1"/>
    <col min="21" max="21" width="18.421875" style="81" hidden="1" customWidth="1"/>
    <col min="22" max="22" width="17.28125" style="81" hidden="1" customWidth="1"/>
    <col min="23" max="23" width="20.57421875" style="81" customWidth="1"/>
    <col min="24" max="24" width="21.57421875" style="81" customWidth="1"/>
    <col min="25" max="25" width="21.140625" style="81" customWidth="1"/>
    <col min="26" max="26" width="23.28125" style="102" customWidth="1"/>
    <col min="27" max="29" width="16.28125" style="102" hidden="1" customWidth="1"/>
    <col min="30" max="30" width="18.28125" style="102" hidden="1" customWidth="1"/>
    <col min="31" max="31" width="24.00390625" style="102" customWidth="1"/>
    <col min="32" max="32" width="17.8515625" style="102" hidden="1" customWidth="1"/>
    <col min="33" max="35" width="16.28125" style="102" hidden="1" customWidth="1"/>
    <col min="36" max="36" width="18.28125" style="102" hidden="1" customWidth="1"/>
    <col min="37" max="37" width="27.28125" style="102" customWidth="1"/>
    <col min="38" max="38" width="13.140625" style="102" hidden="1" customWidth="1"/>
    <col min="39" max="39" width="12.7109375" style="102" hidden="1" customWidth="1"/>
    <col min="40" max="40" width="11.140625" style="102" hidden="1" customWidth="1"/>
    <col min="41" max="41" width="11.57421875" style="102" customWidth="1"/>
    <col min="42" max="42" width="11.421875" style="102" customWidth="1"/>
    <col min="43" max="43" width="55.7109375" style="81" customWidth="1"/>
    <col min="44" max="44" width="27.57421875" style="89" customWidth="1"/>
    <col min="45" max="45" width="29.8515625" style="89" customWidth="1"/>
    <col min="46" max="46" width="32.140625" style="81" customWidth="1"/>
    <col min="47" max="47" width="28.7109375" style="81" customWidth="1"/>
    <col min="48" max="49" width="11.421875" style="81" customWidth="1"/>
    <col min="50" max="16384" width="14.421875" style="81" customWidth="1"/>
  </cols>
  <sheetData>
    <row r="1" spans="1:47" ht="49.5" customHeight="1">
      <c r="A1" s="506"/>
      <c r="B1" s="507"/>
      <c r="C1" s="507"/>
      <c r="D1" s="507"/>
      <c r="E1" s="508"/>
      <c r="F1" s="500" t="s">
        <v>0</v>
      </c>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row>
    <row r="2" spans="1:47" ht="49.5" customHeight="1">
      <c r="A2" s="509"/>
      <c r="B2" s="510"/>
      <c r="C2" s="510"/>
      <c r="D2" s="510"/>
      <c r="E2" s="511"/>
      <c r="F2" s="502" t="s">
        <v>2</v>
      </c>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row>
    <row r="3" spans="1:47" ht="49.5" customHeight="1" thickBot="1">
      <c r="A3" s="512"/>
      <c r="B3" s="513"/>
      <c r="C3" s="513"/>
      <c r="D3" s="513"/>
      <c r="E3" s="514"/>
      <c r="F3" s="493" t="s">
        <v>4</v>
      </c>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5"/>
      <c r="AM3" s="493" t="s">
        <v>5</v>
      </c>
      <c r="AN3" s="494"/>
      <c r="AO3" s="494"/>
      <c r="AP3" s="494"/>
      <c r="AQ3" s="494"/>
      <c r="AR3" s="494"/>
      <c r="AS3" s="494"/>
      <c r="AT3" s="494"/>
      <c r="AU3" s="494"/>
    </row>
    <row r="4" spans="1:47" ht="49.5" customHeight="1">
      <c r="A4" s="488" t="s">
        <v>6</v>
      </c>
      <c r="B4" s="486"/>
      <c r="C4" s="486"/>
      <c r="D4" s="486"/>
      <c r="E4" s="486"/>
      <c r="F4" s="486"/>
      <c r="G4" s="486"/>
      <c r="H4" s="486"/>
      <c r="I4" s="486"/>
      <c r="J4" s="486"/>
      <c r="K4" s="486"/>
      <c r="L4" s="486"/>
      <c r="M4" s="486"/>
      <c r="N4" s="486"/>
      <c r="O4" s="486"/>
      <c r="P4" s="489"/>
      <c r="Q4" s="485" t="s">
        <v>7</v>
      </c>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7"/>
    </row>
    <row r="5" spans="1:47" ht="49.5" customHeight="1" thickBot="1">
      <c r="A5" s="504" t="s">
        <v>8</v>
      </c>
      <c r="B5" s="494"/>
      <c r="C5" s="494"/>
      <c r="D5" s="494"/>
      <c r="E5" s="494"/>
      <c r="F5" s="494"/>
      <c r="G5" s="494"/>
      <c r="H5" s="494"/>
      <c r="I5" s="494"/>
      <c r="J5" s="494"/>
      <c r="K5" s="494"/>
      <c r="L5" s="494"/>
      <c r="M5" s="494"/>
      <c r="N5" s="494"/>
      <c r="O5" s="494"/>
      <c r="P5" s="495"/>
      <c r="Q5" s="493" t="s">
        <v>9</v>
      </c>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6"/>
    </row>
    <row r="6" spans="1:47" ht="49.5" customHeight="1" thickBot="1">
      <c r="A6" s="82"/>
      <c r="B6" s="82"/>
      <c r="C6" s="82"/>
      <c r="D6" s="83"/>
      <c r="E6" s="83"/>
      <c r="F6" s="83"/>
      <c r="G6" s="83"/>
      <c r="H6" s="84"/>
      <c r="I6" s="85"/>
      <c r="J6" s="85"/>
      <c r="K6" s="85"/>
      <c r="L6" s="85"/>
      <c r="M6" s="85"/>
      <c r="N6" s="85"/>
      <c r="O6" s="85"/>
      <c r="P6" s="85"/>
      <c r="Q6" s="85"/>
      <c r="R6" s="85"/>
      <c r="S6" s="85"/>
      <c r="T6" s="85"/>
      <c r="U6" s="85"/>
      <c r="V6" s="85"/>
      <c r="W6" s="85"/>
      <c r="X6" s="85"/>
      <c r="Y6" s="86"/>
      <c r="Z6" s="100"/>
      <c r="AA6" s="101"/>
      <c r="AB6" s="101"/>
      <c r="AC6" s="101"/>
      <c r="AD6" s="101"/>
      <c r="AE6" s="101"/>
      <c r="AF6" s="100"/>
      <c r="AG6" s="101"/>
      <c r="AH6" s="101"/>
      <c r="AI6" s="101"/>
      <c r="AJ6" s="101"/>
      <c r="AL6" s="103"/>
      <c r="AM6" s="101"/>
      <c r="AN6" s="104"/>
      <c r="AO6" s="103"/>
      <c r="AP6" s="103"/>
      <c r="AQ6" s="87"/>
      <c r="AR6" s="161"/>
      <c r="AS6" s="161"/>
      <c r="AT6" s="87"/>
      <c r="AU6" s="82"/>
    </row>
    <row r="7" spans="1:49" ht="49.5" customHeight="1">
      <c r="A7" s="532" t="s">
        <v>10</v>
      </c>
      <c r="B7" s="524" t="s">
        <v>46</v>
      </c>
      <c r="C7" s="525"/>
      <c r="D7" s="526"/>
      <c r="E7" s="475" t="s">
        <v>48</v>
      </c>
      <c r="F7" s="475" t="s">
        <v>54</v>
      </c>
      <c r="G7" s="475" t="s">
        <v>56</v>
      </c>
      <c r="H7" s="505" t="s">
        <v>57</v>
      </c>
      <c r="I7" s="142"/>
      <c r="J7" s="490" t="s">
        <v>58</v>
      </c>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2"/>
      <c r="AK7" s="497" t="s">
        <v>59</v>
      </c>
      <c r="AL7" s="491"/>
      <c r="AM7" s="491"/>
      <c r="AN7" s="492"/>
      <c r="AO7" s="478" t="s">
        <v>61</v>
      </c>
      <c r="AP7" s="518" t="s">
        <v>62</v>
      </c>
      <c r="AQ7" s="475" t="s">
        <v>63</v>
      </c>
      <c r="AR7" s="475" t="s">
        <v>64</v>
      </c>
      <c r="AS7" s="475" t="s">
        <v>65</v>
      </c>
      <c r="AT7" s="498" t="s">
        <v>66</v>
      </c>
      <c r="AU7" s="515" t="s">
        <v>67</v>
      </c>
      <c r="AV7" s="88"/>
      <c r="AW7" s="88"/>
    </row>
    <row r="8" spans="1:49" ht="49.5" customHeight="1">
      <c r="A8" s="533"/>
      <c r="B8" s="527"/>
      <c r="C8" s="528"/>
      <c r="D8" s="529"/>
      <c r="E8" s="479"/>
      <c r="F8" s="479"/>
      <c r="G8" s="479"/>
      <c r="H8" s="479"/>
      <c r="I8" s="472">
        <v>2016</v>
      </c>
      <c r="J8" s="470"/>
      <c r="K8" s="470"/>
      <c r="L8" s="471"/>
      <c r="M8" s="472">
        <v>2017</v>
      </c>
      <c r="N8" s="470"/>
      <c r="O8" s="470"/>
      <c r="P8" s="470"/>
      <c r="Q8" s="470"/>
      <c r="R8" s="471"/>
      <c r="S8" s="472">
        <v>2018</v>
      </c>
      <c r="T8" s="470"/>
      <c r="U8" s="470"/>
      <c r="V8" s="470"/>
      <c r="W8" s="470"/>
      <c r="X8" s="471"/>
      <c r="Y8" s="469">
        <v>2019</v>
      </c>
      <c r="Z8" s="470"/>
      <c r="AA8" s="470"/>
      <c r="AB8" s="470"/>
      <c r="AC8" s="470"/>
      <c r="AD8" s="471"/>
      <c r="AE8" s="473">
        <v>2020</v>
      </c>
      <c r="AF8" s="561"/>
      <c r="AG8" s="561"/>
      <c r="AH8" s="561"/>
      <c r="AI8" s="561"/>
      <c r="AJ8" s="562"/>
      <c r="AK8" s="473" t="s">
        <v>78</v>
      </c>
      <c r="AL8" s="470"/>
      <c r="AM8" s="470"/>
      <c r="AN8" s="471"/>
      <c r="AO8" s="479"/>
      <c r="AP8" s="479"/>
      <c r="AQ8" s="476"/>
      <c r="AR8" s="476"/>
      <c r="AS8" s="476"/>
      <c r="AT8" s="479"/>
      <c r="AU8" s="516"/>
      <c r="AV8" s="88"/>
      <c r="AW8" s="88"/>
    </row>
    <row r="9" spans="1:49" ht="49.5" customHeight="1" thickBot="1">
      <c r="A9" s="533"/>
      <c r="B9" s="182" t="s">
        <v>71</v>
      </c>
      <c r="C9" s="182" t="s">
        <v>81</v>
      </c>
      <c r="D9" s="182" t="s">
        <v>82</v>
      </c>
      <c r="E9" s="479"/>
      <c r="F9" s="479"/>
      <c r="G9" s="479"/>
      <c r="H9" s="499"/>
      <c r="I9" s="143" t="s">
        <v>83</v>
      </c>
      <c r="J9" s="143" t="s">
        <v>84</v>
      </c>
      <c r="K9" s="143" t="s">
        <v>85</v>
      </c>
      <c r="L9" s="143" t="s">
        <v>86</v>
      </c>
      <c r="M9" s="143" t="s">
        <v>87</v>
      </c>
      <c r="N9" s="143" t="s">
        <v>88</v>
      </c>
      <c r="O9" s="143" t="s">
        <v>89</v>
      </c>
      <c r="P9" s="143" t="s">
        <v>84</v>
      </c>
      <c r="Q9" s="143" t="s">
        <v>90</v>
      </c>
      <c r="R9" s="143" t="s">
        <v>86</v>
      </c>
      <c r="S9" s="143" t="s">
        <v>87</v>
      </c>
      <c r="T9" s="143" t="s">
        <v>88</v>
      </c>
      <c r="U9" s="143" t="s">
        <v>89</v>
      </c>
      <c r="V9" s="143" t="s">
        <v>84</v>
      </c>
      <c r="W9" s="143" t="s">
        <v>90</v>
      </c>
      <c r="X9" s="143" t="s">
        <v>86</v>
      </c>
      <c r="Y9" s="144" t="s">
        <v>87</v>
      </c>
      <c r="Z9" s="145" t="s">
        <v>88</v>
      </c>
      <c r="AA9" s="145" t="s">
        <v>89</v>
      </c>
      <c r="AB9" s="145" t="s">
        <v>84</v>
      </c>
      <c r="AC9" s="145" t="s">
        <v>90</v>
      </c>
      <c r="AD9" s="145" t="s">
        <v>86</v>
      </c>
      <c r="AE9" s="145" t="s">
        <v>87</v>
      </c>
      <c r="AF9" s="145" t="s">
        <v>88</v>
      </c>
      <c r="AG9" s="145" t="s">
        <v>89</v>
      </c>
      <c r="AH9" s="145" t="s">
        <v>84</v>
      </c>
      <c r="AI9" s="145" t="s">
        <v>90</v>
      </c>
      <c r="AJ9" s="145" t="s">
        <v>86</v>
      </c>
      <c r="AK9" s="145" t="s">
        <v>92</v>
      </c>
      <c r="AL9" s="145" t="s">
        <v>93</v>
      </c>
      <c r="AM9" s="145" t="s">
        <v>94</v>
      </c>
      <c r="AN9" s="145" t="s">
        <v>95</v>
      </c>
      <c r="AO9" s="479"/>
      <c r="AP9" s="479"/>
      <c r="AQ9" s="477"/>
      <c r="AR9" s="477"/>
      <c r="AS9" s="477"/>
      <c r="AT9" s="499"/>
      <c r="AU9" s="517"/>
      <c r="AV9" s="88"/>
      <c r="AW9" s="88"/>
    </row>
    <row r="10" spans="1:49" ht="49.5" customHeight="1">
      <c r="A10" s="520" t="s">
        <v>38</v>
      </c>
      <c r="B10" s="519">
        <v>1</v>
      </c>
      <c r="C10" s="531" t="s">
        <v>39</v>
      </c>
      <c r="D10" s="519" t="s">
        <v>98</v>
      </c>
      <c r="E10" s="456">
        <v>442</v>
      </c>
      <c r="F10" s="456">
        <v>179</v>
      </c>
      <c r="G10" s="90" t="s">
        <v>101</v>
      </c>
      <c r="H10" s="105">
        <v>1846</v>
      </c>
      <c r="I10" s="140">
        <v>257</v>
      </c>
      <c r="J10" s="140">
        <v>257</v>
      </c>
      <c r="K10" s="140">
        <v>151</v>
      </c>
      <c r="L10" s="140">
        <v>98</v>
      </c>
      <c r="M10" s="140">
        <v>257</v>
      </c>
      <c r="N10" s="140">
        <v>257</v>
      </c>
      <c r="O10" s="140">
        <v>257</v>
      </c>
      <c r="P10" s="140">
        <v>0</v>
      </c>
      <c r="Q10" s="140">
        <v>257</v>
      </c>
      <c r="R10" s="140">
        <v>183</v>
      </c>
      <c r="S10" s="140">
        <v>580</v>
      </c>
      <c r="T10" s="140">
        <v>580</v>
      </c>
      <c r="U10" s="140">
        <v>580</v>
      </c>
      <c r="V10" s="140">
        <v>580</v>
      </c>
      <c r="W10" s="140">
        <v>580</v>
      </c>
      <c r="X10" s="140">
        <v>173</v>
      </c>
      <c r="Y10" s="140">
        <v>730</v>
      </c>
      <c r="Z10" s="123">
        <v>730</v>
      </c>
      <c r="AA10" s="123"/>
      <c r="AB10" s="123"/>
      <c r="AC10" s="123"/>
      <c r="AD10" s="123"/>
      <c r="AE10" s="123">
        <v>328</v>
      </c>
      <c r="AF10" s="123">
        <v>328</v>
      </c>
      <c r="AG10" s="123"/>
      <c r="AH10" s="123"/>
      <c r="AI10" s="123"/>
      <c r="AJ10" s="123"/>
      <c r="AK10" s="106">
        <v>0</v>
      </c>
      <c r="AL10" s="106"/>
      <c r="AM10" s="107"/>
      <c r="AN10" s="107"/>
      <c r="AO10" s="108">
        <f aca="true" t="shared" si="0" ref="AO10:AO23">AK10/Z10</f>
        <v>0</v>
      </c>
      <c r="AP10" s="108">
        <f>(L10+R10+X10+AK10)/H10</f>
        <v>0.24593716143011918</v>
      </c>
      <c r="AQ10" s="482" t="s">
        <v>378</v>
      </c>
      <c r="AR10" s="480" t="s">
        <v>379</v>
      </c>
      <c r="AS10" s="474" t="s">
        <v>113</v>
      </c>
      <c r="AT10" s="484" t="s">
        <v>115</v>
      </c>
      <c r="AU10" s="480" t="s">
        <v>116</v>
      </c>
      <c r="AV10" s="88"/>
      <c r="AW10" s="88"/>
    </row>
    <row r="11" spans="1:49" ht="49.5" customHeight="1">
      <c r="A11" s="521"/>
      <c r="B11" s="453"/>
      <c r="C11" s="453"/>
      <c r="D11" s="453"/>
      <c r="E11" s="453"/>
      <c r="F11" s="453"/>
      <c r="G11" s="91" t="s">
        <v>121</v>
      </c>
      <c r="H11" s="109">
        <f>L11+R11+X11+Z11+AE11</f>
        <v>4736035880</v>
      </c>
      <c r="I11" s="109">
        <v>980319830</v>
      </c>
      <c r="J11" s="109">
        <v>980319830</v>
      </c>
      <c r="K11" s="109">
        <v>698270937</v>
      </c>
      <c r="L11" s="109">
        <v>498502080</v>
      </c>
      <c r="M11" s="109">
        <v>966213600</v>
      </c>
      <c r="N11" s="109">
        <v>966213600</v>
      </c>
      <c r="O11" s="109">
        <v>824705817</v>
      </c>
      <c r="P11" s="109">
        <v>823650817</v>
      </c>
      <c r="Q11" s="109">
        <v>677003500</v>
      </c>
      <c r="R11" s="109">
        <v>640468500</v>
      </c>
      <c r="S11" s="109">
        <v>1045000000</v>
      </c>
      <c r="T11" s="109">
        <v>1045000000</v>
      </c>
      <c r="U11" s="109">
        <v>1045000000</v>
      </c>
      <c r="V11" s="109">
        <v>1045000000</v>
      </c>
      <c r="W11" s="109">
        <v>904429771</v>
      </c>
      <c r="X11" s="109">
        <v>882807300</v>
      </c>
      <c r="Y11" s="109">
        <v>1428258000</v>
      </c>
      <c r="Z11" s="109">
        <v>1428258000</v>
      </c>
      <c r="AA11" s="110"/>
      <c r="AB11" s="110"/>
      <c r="AC11" s="110"/>
      <c r="AD11" s="110"/>
      <c r="AE11" s="109">
        <v>1286000000</v>
      </c>
      <c r="AF11" s="109">
        <v>1286000000</v>
      </c>
      <c r="AG11" s="110"/>
      <c r="AH11" s="110"/>
      <c r="AI11" s="110"/>
      <c r="AJ11" s="110"/>
      <c r="AK11" s="109">
        <v>65180000</v>
      </c>
      <c r="AL11" s="109"/>
      <c r="AM11" s="111"/>
      <c r="AN11" s="111"/>
      <c r="AO11" s="108">
        <f t="shared" si="0"/>
        <v>0.04563601254115153</v>
      </c>
      <c r="AP11" s="108">
        <f>(L11+R11+X11+AK11)/H11</f>
        <v>0.440654997740431</v>
      </c>
      <c r="AQ11" s="483"/>
      <c r="AR11" s="450"/>
      <c r="AS11" s="450"/>
      <c r="AT11" s="453"/>
      <c r="AU11" s="453"/>
      <c r="AV11" s="88"/>
      <c r="AW11" s="88"/>
    </row>
    <row r="12" spans="1:49" ht="49.5" customHeight="1">
      <c r="A12" s="521"/>
      <c r="B12" s="453"/>
      <c r="C12" s="453"/>
      <c r="D12" s="453"/>
      <c r="E12" s="453"/>
      <c r="F12" s="453"/>
      <c r="G12" s="90" t="s">
        <v>123</v>
      </c>
      <c r="H12" s="183"/>
      <c r="I12" s="183"/>
      <c r="J12" s="183"/>
      <c r="K12" s="183"/>
      <c r="L12" s="183"/>
      <c r="M12" s="112">
        <v>53</v>
      </c>
      <c r="N12" s="112">
        <v>53</v>
      </c>
      <c r="O12" s="112">
        <v>53</v>
      </c>
      <c r="P12" s="112">
        <v>53</v>
      </c>
      <c r="Q12" s="112">
        <v>53</v>
      </c>
      <c r="R12" s="112">
        <v>53</v>
      </c>
      <c r="S12" s="112">
        <v>74</v>
      </c>
      <c r="T12" s="112">
        <v>74</v>
      </c>
      <c r="U12" s="112">
        <v>74</v>
      </c>
      <c r="V12" s="112">
        <v>74</v>
      </c>
      <c r="W12" s="112">
        <v>74</v>
      </c>
      <c r="X12" s="112">
        <v>74</v>
      </c>
      <c r="Y12" s="112">
        <v>207</v>
      </c>
      <c r="Z12" s="112">
        <v>207</v>
      </c>
      <c r="AA12" s="113"/>
      <c r="AB12" s="113"/>
      <c r="AC12" s="113"/>
      <c r="AD12" s="113"/>
      <c r="AE12" s="183"/>
      <c r="AF12" s="183"/>
      <c r="AG12" s="113"/>
      <c r="AH12" s="113"/>
      <c r="AI12" s="113"/>
      <c r="AJ12" s="113"/>
      <c r="AK12" s="112">
        <v>21</v>
      </c>
      <c r="AL12" s="112"/>
      <c r="AM12" s="111"/>
      <c r="AN12" s="111"/>
      <c r="AO12" s="108">
        <f t="shared" si="0"/>
        <v>0.10144927536231885</v>
      </c>
      <c r="AP12" s="108"/>
      <c r="AQ12" s="483"/>
      <c r="AR12" s="450"/>
      <c r="AS12" s="450"/>
      <c r="AT12" s="453"/>
      <c r="AU12" s="453"/>
      <c r="AV12" s="88"/>
      <c r="AW12" s="88"/>
    </row>
    <row r="13" spans="1:49" ht="49.5" customHeight="1">
      <c r="A13" s="521"/>
      <c r="B13" s="453"/>
      <c r="C13" s="453"/>
      <c r="D13" s="453"/>
      <c r="E13" s="453"/>
      <c r="F13" s="453"/>
      <c r="G13" s="91" t="s">
        <v>131</v>
      </c>
      <c r="H13" s="109">
        <f>L13+R13+X13+Z13</f>
        <v>684743361</v>
      </c>
      <c r="I13" s="109">
        <v>0</v>
      </c>
      <c r="J13" s="109">
        <v>0</v>
      </c>
      <c r="K13" s="185"/>
      <c r="L13" s="185"/>
      <c r="M13" s="109">
        <v>338516591</v>
      </c>
      <c r="N13" s="109">
        <v>338516591</v>
      </c>
      <c r="O13" s="109">
        <v>338516591</v>
      </c>
      <c r="P13" s="109">
        <v>338516591</v>
      </c>
      <c r="Q13" s="109">
        <v>338516591</v>
      </c>
      <c r="R13" s="109">
        <v>312631427</v>
      </c>
      <c r="S13" s="109">
        <v>219608200</v>
      </c>
      <c r="T13" s="109">
        <v>219608200</v>
      </c>
      <c r="U13" s="109">
        <v>202234533</v>
      </c>
      <c r="V13" s="109">
        <v>202234533</v>
      </c>
      <c r="W13" s="109">
        <v>202234533</v>
      </c>
      <c r="X13" s="109">
        <v>147509533</v>
      </c>
      <c r="Y13" s="109">
        <v>224602401</v>
      </c>
      <c r="Z13" s="109">
        <v>224602401</v>
      </c>
      <c r="AA13" s="114"/>
      <c r="AB13" s="114"/>
      <c r="AC13" s="114"/>
      <c r="AD13" s="114"/>
      <c r="AE13" s="184"/>
      <c r="AF13" s="123"/>
      <c r="AG13" s="114"/>
      <c r="AH13" s="114"/>
      <c r="AI13" s="114"/>
      <c r="AJ13" s="114"/>
      <c r="AK13" s="109">
        <v>101075434</v>
      </c>
      <c r="AL13" s="109"/>
      <c r="AM13" s="111"/>
      <c r="AN13" s="112"/>
      <c r="AO13" s="108">
        <f t="shared" si="0"/>
        <v>0.4500193833635821</v>
      </c>
      <c r="AP13" s="108"/>
      <c r="AQ13" s="483"/>
      <c r="AR13" s="450"/>
      <c r="AS13" s="450"/>
      <c r="AT13" s="453"/>
      <c r="AU13" s="453"/>
      <c r="AV13" s="89"/>
      <c r="AW13" s="88"/>
    </row>
    <row r="14" spans="1:49" ht="49.5" customHeight="1">
      <c r="A14" s="521"/>
      <c r="B14" s="453"/>
      <c r="C14" s="453"/>
      <c r="D14" s="453"/>
      <c r="E14" s="453"/>
      <c r="F14" s="453"/>
      <c r="G14" s="90" t="s">
        <v>140</v>
      </c>
      <c r="H14" s="115">
        <v>1846</v>
      </c>
      <c r="I14" s="141">
        <v>257</v>
      </c>
      <c r="J14" s="141">
        <v>257</v>
      </c>
      <c r="K14" s="141">
        <v>151</v>
      </c>
      <c r="L14" s="141">
        <v>98</v>
      </c>
      <c r="M14" s="141">
        <v>310</v>
      </c>
      <c r="N14" s="141">
        <v>310</v>
      </c>
      <c r="O14" s="141">
        <v>310</v>
      </c>
      <c r="P14" s="141">
        <v>310</v>
      </c>
      <c r="Q14" s="141">
        <v>310</v>
      </c>
      <c r="R14" s="141">
        <v>236</v>
      </c>
      <c r="S14" s="141">
        <v>654</v>
      </c>
      <c r="T14" s="141">
        <v>654</v>
      </c>
      <c r="U14" s="141">
        <v>654</v>
      </c>
      <c r="V14" s="141">
        <v>654</v>
      </c>
      <c r="W14" s="141">
        <v>654</v>
      </c>
      <c r="X14" s="141">
        <v>247</v>
      </c>
      <c r="Y14" s="141">
        <v>937</v>
      </c>
      <c r="Z14" s="115">
        <v>937</v>
      </c>
      <c r="AA14" s="115"/>
      <c r="AB14" s="115"/>
      <c r="AC14" s="115"/>
      <c r="AD14" s="115"/>
      <c r="AE14" s="123">
        <v>328</v>
      </c>
      <c r="AF14" s="123">
        <v>328</v>
      </c>
      <c r="AG14" s="115"/>
      <c r="AH14" s="115"/>
      <c r="AI14" s="115"/>
      <c r="AJ14" s="115"/>
      <c r="AK14" s="112">
        <f>AK10+AK12</f>
        <v>21</v>
      </c>
      <c r="AL14" s="112"/>
      <c r="AM14" s="111"/>
      <c r="AN14" s="111"/>
      <c r="AO14" s="108">
        <f t="shared" si="0"/>
        <v>0.022411953041622197</v>
      </c>
      <c r="AP14" s="108">
        <f>(L14+R14+X14+AK14)/H14</f>
        <v>0.3261105092091008</v>
      </c>
      <c r="AQ14" s="483"/>
      <c r="AR14" s="450"/>
      <c r="AS14" s="450"/>
      <c r="AT14" s="453"/>
      <c r="AU14" s="453"/>
      <c r="AV14" s="89"/>
      <c r="AW14" s="88"/>
    </row>
    <row r="15" spans="1:49" ht="49.5" customHeight="1">
      <c r="A15" s="522"/>
      <c r="B15" s="454"/>
      <c r="C15" s="454"/>
      <c r="D15" s="454"/>
      <c r="E15" s="454"/>
      <c r="F15" s="454"/>
      <c r="G15" s="91" t="s">
        <v>147</v>
      </c>
      <c r="H15" s="110">
        <f>H11+H13</f>
        <v>5420779241</v>
      </c>
      <c r="I15" s="110">
        <v>980319830</v>
      </c>
      <c r="J15" s="110">
        <v>980319830</v>
      </c>
      <c r="K15" s="110">
        <v>698270937</v>
      </c>
      <c r="L15" s="110">
        <v>498502080</v>
      </c>
      <c r="M15" s="110">
        <v>1304730191</v>
      </c>
      <c r="N15" s="110">
        <v>1304730191</v>
      </c>
      <c r="O15" s="110">
        <v>1163222408</v>
      </c>
      <c r="P15" s="110">
        <v>1162167408</v>
      </c>
      <c r="Q15" s="110">
        <v>1162167408</v>
      </c>
      <c r="R15" s="110">
        <v>953099927</v>
      </c>
      <c r="S15" s="110">
        <v>1264608200</v>
      </c>
      <c r="T15" s="110">
        <v>1264608200</v>
      </c>
      <c r="U15" s="110">
        <v>1247234533</v>
      </c>
      <c r="V15" s="110">
        <v>1247234533</v>
      </c>
      <c r="W15" s="110">
        <v>1106664304</v>
      </c>
      <c r="X15" s="110">
        <v>1030316833</v>
      </c>
      <c r="Y15" s="110">
        <f>Y11+Y13</f>
        <v>1652860401</v>
      </c>
      <c r="Z15" s="110">
        <v>1652860401</v>
      </c>
      <c r="AA15" s="110"/>
      <c r="AB15" s="110"/>
      <c r="AC15" s="110"/>
      <c r="AD15" s="110"/>
      <c r="AE15" s="110">
        <v>1286000000</v>
      </c>
      <c r="AF15" s="110">
        <v>1286000000</v>
      </c>
      <c r="AG15" s="110"/>
      <c r="AH15" s="110"/>
      <c r="AI15" s="110"/>
      <c r="AJ15" s="110"/>
      <c r="AK15" s="110">
        <f>AK11+AK13</f>
        <v>166255434</v>
      </c>
      <c r="AL15" s="110"/>
      <c r="AM15" s="116"/>
      <c r="AN15" s="116"/>
      <c r="AO15" s="108">
        <f t="shared" si="0"/>
        <v>0.10058649472115945</v>
      </c>
      <c r="AP15" s="108">
        <f>(L15+R15+X15+AK15)/H15</f>
        <v>0.48852280387486824</v>
      </c>
      <c r="AQ15" s="483"/>
      <c r="AR15" s="450"/>
      <c r="AS15" s="450"/>
      <c r="AT15" s="453"/>
      <c r="AU15" s="454"/>
      <c r="AV15" s="89"/>
      <c r="AW15" s="88"/>
    </row>
    <row r="16" spans="1:49" ht="49.5" customHeight="1">
      <c r="A16" s="520" t="s">
        <v>38</v>
      </c>
      <c r="B16" s="519">
        <v>2</v>
      </c>
      <c r="C16" s="530" t="s">
        <v>106</v>
      </c>
      <c r="D16" s="523" t="s">
        <v>98</v>
      </c>
      <c r="E16" s="520">
        <v>447</v>
      </c>
      <c r="F16" s="520">
        <v>179</v>
      </c>
      <c r="G16" s="90" t="s">
        <v>101</v>
      </c>
      <c r="H16" s="68">
        <v>1</v>
      </c>
      <c r="I16" s="69">
        <v>0.125</v>
      </c>
      <c r="J16" s="69">
        <v>0.125</v>
      </c>
      <c r="K16" s="166">
        <v>0.104</v>
      </c>
      <c r="L16" s="166">
        <v>0.104</v>
      </c>
      <c r="M16" s="167">
        <v>0.25</v>
      </c>
      <c r="N16" s="167">
        <v>0.25</v>
      </c>
      <c r="O16" s="167">
        <v>0.25</v>
      </c>
      <c r="P16" s="167">
        <v>0.25</v>
      </c>
      <c r="Q16" s="167">
        <v>0.25</v>
      </c>
      <c r="R16" s="167">
        <v>0.25</v>
      </c>
      <c r="S16" s="167">
        <v>0.2</v>
      </c>
      <c r="T16" s="167">
        <v>0.2</v>
      </c>
      <c r="U16" s="167">
        <v>0.2</v>
      </c>
      <c r="V16" s="167">
        <v>0.2</v>
      </c>
      <c r="W16" s="167">
        <v>0.2</v>
      </c>
      <c r="X16" s="167">
        <v>0.19</v>
      </c>
      <c r="Y16" s="167">
        <v>0.25</v>
      </c>
      <c r="Z16" s="122">
        <v>0.25</v>
      </c>
      <c r="AA16" s="123"/>
      <c r="AB16" s="123"/>
      <c r="AC16" s="123"/>
      <c r="AD16" s="123"/>
      <c r="AE16" s="117">
        <v>0.126</v>
      </c>
      <c r="AF16" s="117">
        <v>0.126</v>
      </c>
      <c r="AG16" s="123"/>
      <c r="AH16" s="123"/>
      <c r="AI16" s="123"/>
      <c r="AJ16" s="123"/>
      <c r="AK16" s="117">
        <v>0.113</v>
      </c>
      <c r="AL16" s="112"/>
      <c r="AM16" s="111"/>
      <c r="AN16" s="111"/>
      <c r="AO16" s="108">
        <f aca="true" t="shared" si="1" ref="AO16:AO21">AK16/Z16</f>
        <v>0.452</v>
      </c>
      <c r="AP16" s="108">
        <f>(L16+R16+X16+AK16)/H16</f>
        <v>0.657</v>
      </c>
      <c r="AQ16" s="481" t="s">
        <v>387</v>
      </c>
      <c r="AR16" s="455" t="s">
        <v>132</v>
      </c>
      <c r="AS16" s="455" t="s">
        <v>109</v>
      </c>
      <c r="AT16" s="461" t="s">
        <v>172</v>
      </c>
      <c r="AU16" s="480" t="s">
        <v>116</v>
      </c>
      <c r="AV16" s="89"/>
      <c r="AW16" s="88"/>
    </row>
    <row r="17" spans="1:49" ht="49.5" customHeight="1">
      <c r="A17" s="521"/>
      <c r="B17" s="453"/>
      <c r="C17" s="521"/>
      <c r="D17" s="521"/>
      <c r="E17" s="521"/>
      <c r="F17" s="521"/>
      <c r="G17" s="91" t="s">
        <v>121</v>
      </c>
      <c r="H17" s="109">
        <f>L17+R17+X17+Z17+AE17</f>
        <v>13040316076</v>
      </c>
      <c r="I17" s="71">
        <v>2095548874</v>
      </c>
      <c r="J17" s="71">
        <v>2095548874</v>
      </c>
      <c r="K17" s="109">
        <v>1751278137</v>
      </c>
      <c r="L17" s="109">
        <v>1366271624</v>
      </c>
      <c r="M17" s="109">
        <v>3059857400</v>
      </c>
      <c r="N17" s="109">
        <v>3059857400</v>
      </c>
      <c r="O17" s="109">
        <v>2772311400</v>
      </c>
      <c r="P17" s="109">
        <v>2772311400</v>
      </c>
      <c r="Q17" s="109">
        <v>2898320586</v>
      </c>
      <c r="R17" s="109">
        <v>2681992852</v>
      </c>
      <c r="S17" s="109">
        <v>3099489000</v>
      </c>
      <c r="T17" s="109">
        <v>3099489000</v>
      </c>
      <c r="U17" s="109">
        <v>3099489000</v>
      </c>
      <c r="V17" s="109">
        <v>3099489000</v>
      </c>
      <c r="W17" s="109">
        <v>3034718100</v>
      </c>
      <c r="X17" s="109">
        <v>2914460600</v>
      </c>
      <c r="Y17" s="109">
        <v>3327591000</v>
      </c>
      <c r="Z17" s="109">
        <v>3327591000</v>
      </c>
      <c r="AA17" s="110"/>
      <c r="AB17" s="110"/>
      <c r="AC17" s="110"/>
      <c r="AD17" s="110"/>
      <c r="AE17" s="109">
        <v>2750000000</v>
      </c>
      <c r="AF17" s="109">
        <v>2750000000</v>
      </c>
      <c r="AG17" s="110"/>
      <c r="AH17" s="110"/>
      <c r="AI17" s="110"/>
      <c r="AJ17" s="110"/>
      <c r="AK17" s="109">
        <v>986671000</v>
      </c>
      <c r="AL17" s="109"/>
      <c r="AM17" s="111"/>
      <c r="AN17" s="111"/>
      <c r="AO17" s="108">
        <f t="shared" si="1"/>
        <v>0.29651210139707673</v>
      </c>
      <c r="AP17" s="108">
        <f>(L17+R17+X17+AK17)/H17</f>
        <v>0.6096014873926588</v>
      </c>
      <c r="AQ17" s="458"/>
      <c r="AR17" s="450"/>
      <c r="AS17" s="450"/>
      <c r="AT17" s="453"/>
      <c r="AU17" s="453"/>
      <c r="AV17" s="89"/>
      <c r="AW17" s="88"/>
    </row>
    <row r="18" spans="1:49" ht="49.5" customHeight="1">
      <c r="A18" s="521"/>
      <c r="B18" s="453"/>
      <c r="C18" s="521"/>
      <c r="D18" s="521"/>
      <c r="E18" s="521"/>
      <c r="F18" s="521"/>
      <c r="G18" s="90" t="s">
        <v>123</v>
      </c>
      <c r="H18" s="186"/>
      <c r="I18" s="186"/>
      <c r="J18" s="186"/>
      <c r="K18" s="187"/>
      <c r="L18" s="188"/>
      <c r="M18" s="188"/>
      <c r="N18" s="188"/>
      <c r="O18" s="188"/>
      <c r="P18" s="188"/>
      <c r="Q18" s="188"/>
      <c r="R18" s="118">
        <v>0</v>
      </c>
      <c r="S18" s="118">
        <v>0.071</v>
      </c>
      <c r="T18" s="118">
        <v>0.071</v>
      </c>
      <c r="U18" s="118">
        <v>0.07</v>
      </c>
      <c r="V18" s="118">
        <v>0.07</v>
      </c>
      <c r="W18" s="118">
        <v>0.07</v>
      </c>
      <c r="X18" s="118">
        <v>0.07</v>
      </c>
      <c r="Y18" s="118">
        <v>0.01</v>
      </c>
      <c r="Z18" s="118">
        <v>0.01</v>
      </c>
      <c r="AA18" s="119"/>
      <c r="AB18" s="119"/>
      <c r="AC18" s="119"/>
      <c r="AD18" s="119"/>
      <c r="AE18" s="118">
        <v>0</v>
      </c>
      <c r="AF18" s="118">
        <v>0</v>
      </c>
      <c r="AG18" s="113"/>
      <c r="AH18" s="113"/>
      <c r="AI18" s="113"/>
      <c r="AJ18" s="113"/>
      <c r="AK18" s="118">
        <v>0.01</v>
      </c>
      <c r="AL18" s="112"/>
      <c r="AM18" s="111"/>
      <c r="AN18" s="111"/>
      <c r="AO18" s="108">
        <f t="shared" si="1"/>
        <v>1</v>
      </c>
      <c r="AP18" s="108"/>
      <c r="AQ18" s="458"/>
      <c r="AR18" s="450"/>
      <c r="AS18" s="450"/>
      <c r="AT18" s="453"/>
      <c r="AU18" s="453"/>
      <c r="AV18" s="89"/>
      <c r="AW18" s="88"/>
    </row>
    <row r="19" spans="1:49" ht="49.5" customHeight="1">
      <c r="A19" s="521"/>
      <c r="B19" s="453"/>
      <c r="C19" s="521"/>
      <c r="D19" s="521"/>
      <c r="E19" s="521"/>
      <c r="F19" s="521"/>
      <c r="G19" s="91" t="s">
        <v>131</v>
      </c>
      <c r="H19" s="109">
        <f>L19+R19+X19+Z19</f>
        <v>2149983515</v>
      </c>
      <c r="I19" s="71"/>
      <c r="J19" s="71"/>
      <c r="K19" s="185"/>
      <c r="L19" s="185"/>
      <c r="M19" s="109">
        <v>761454023</v>
      </c>
      <c r="N19" s="109">
        <v>761454023</v>
      </c>
      <c r="O19" s="109">
        <v>761454023</v>
      </c>
      <c r="P19" s="109">
        <v>761454023</v>
      </c>
      <c r="Q19" s="109">
        <v>761336350</v>
      </c>
      <c r="R19" s="109">
        <v>753551714</v>
      </c>
      <c r="S19" s="109">
        <v>937258891</v>
      </c>
      <c r="T19" s="109">
        <v>937258891</v>
      </c>
      <c r="U19" s="109">
        <v>842480522</v>
      </c>
      <c r="V19" s="109">
        <v>840291522</v>
      </c>
      <c r="W19" s="109">
        <v>840291521</v>
      </c>
      <c r="X19" s="109">
        <v>728394654</v>
      </c>
      <c r="Y19" s="109">
        <v>668037147</v>
      </c>
      <c r="Z19" s="109">
        <v>668037147</v>
      </c>
      <c r="AA19" s="114"/>
      <c r="AB19" s="114"/>
      <c r="AC19" s="114"/>
      <c r="AD19" s="114"/>
      <c r="AE19" s="109">
        <v>0</v>
      </c>
      <c r="AF19" s="109">
        <v>0</v>
      </c>
      <c r="AG19" s="114"/>
      <c r="AH19" s="114"/>
      <c r="AI19" s="114"/>
      <c r="AJ19" s="114"/>
      <c r="AK19" s="109">
        <v>356242467</v>
      </c>
      <c r="AL19" s="109"/>
      <c r="AM19" s="111"/>
      <c r="AN19" s="112"/>
      <c r="AO19" s="108">
        <f t="shared" si="1"/>
        <v>0.5332674516676241</v>
      </c>
      <c r="AP19" s="108"/>
      <c r="AQ19" s="458"/>
      <c r="AR19" s="450"/>
      <c r="AS19" s="450"/>
      <c r="AT19" s="453"/>
      <c r="AU19" s="453"/>
      <c r="AV19" s="89"/>
      <c r="AW19" s="88"/>
    </row>
    <row r="20" spans="1:49" ht="49.5" customHeight="1">
      <c r="A20" s="521"/>
      <c r="B20" s="453"/>
      <c r="C20" s="521"/>
      <c r="D20" s="521"/>
      <c r="E20" s="521"/>
      <c r="F20" s="521"/>
      <c r="G20" s="90" t="s">
        <v>140</v>
      </c>
      <c r="H20" s="74">
        <v>1</v>
      </c>
      <c r="I20" s="75">
        <v>0.125</v>
      </c>
      <c r="J20" s="75">
        <v>0.125</v>
      </c>
      <c r="K20" s="168">
        <v>0.104</v>
      </c>
      <c r="L20" s="168">
        <v>0.104</v>
      </c>
      <c r="M20" s="168">
        <v>0.25</v>
      </c>
      <c r="N20" s="168">
        <v>0.25</v>
      </c>
      <c r="O20" s="168">
        <v>0.25</v>
      </c>
      <c r="P20" s="168">
        <v>0.25</v>
      </c>
      <c r="Q20" s="168">
        <v>0.25</v>
      </c>
      <c r="R20" s="168">
        <v>0.25</v>
      </c>
      <c r="S20" s="168">
        <v>0.271</v>
      </c>
      <c r="T20" s="168">
        <v>0.271</v>
      </c>
      <c r="U20" s="168">
        <v>0.271</v>
      </c>
      <c r="V20" s="168">
        <v>0.271</v>
      </c>
      <c r="W20" s="168">
        <v>0.27</v>
      </c>
      <c r="X20" s="168">
        <v>0.26</v>
      </c>
      <c r="Y20" s="168">
        <v>0.26</v>
      </c>
      <c r="Z20" s="120">
        <v>0.26</v>
      </c>
      <c r="AA20" s="120"/>
      <c r="AB20" s="120"/>
      <c r="AC20" s="120"/>
      <c r="AD20" s="120"/>
      <c r="AE20" s="157">
        <v>0.126</v>
      </c>
      <c r="AF20" s="157">
        <v>0.126</v>
      </c>
      <c r="AG20" s="115"/>
      <c r="AH20" s="115"/>
      <c r="AI20" s="115"/>
      <c r="AJ20" s="115"/>
      <c r="AK20" s="121">
        <f>AK16+AK18</f>
        <v>0.123</v>
      </c>
      <c r="AL20" s="112"/>
      <c r="AM20" s="111"/>
      <c r="AN20" s="111"/>
      <c r="AO20" s="108">
        <f t="shared" si="1"/>
        <v>0.47307692307692306</v>
      </c>
      <c r="AP20" s="108">
        <f>(L20+R20+X20+AK20)/H20</f>
        <v>0.737</v>
      </c>
      <c r="AQ20" s="458"/>
      <c r="AR20" s="450"/>
      <c r="AS20" s="450"/>
      <c r="AT20" s="453"/>
      <c r="AU20" s="453"/>
      <c r="AV20" s="89"/>
      <c r="AW20" s="88"/>
    </row>
    <row r="21" spans="1:49" ht="49.5" customHeight="1">
      <c r="A21" s="522"/>
      <c r="B21" s="454"/>
      <c r="C21" s="522"/>
      <c r="D21" s="522"/>
      <c r="E21" s="522"/>
      <c r="F21" s="522"/>
      <c r="G21" s="91" t="s">
        <v>147</v>
      </c>
      <c r="H21" s="110">
        <f>H17+H19</f>
        <v>15190299591</v>
      </c>
      <c r="I21" s="72">
        <v>2095548874</v>
      </c>
      <c r="J21" s="72">
        <v>2095548874</v>
      </c>
      <c r="K21" s="110">
        <v>1751278137</v>
      </c>
      <c r="L21" s="110">
        <v>1366271624</v>
      </c>
      <c r="M21" s="110">
        <v>3821311423</v>
      </c>
      <c r="N21" s="110">
        <v>3821311423</v>
      </c>
      <c r="O21" s="110">
        <v>3533765423</v>
      </c>
      <c r="P21" s="110">
        <v>3533765423</v>
      </c>
      <c r="Q21" s="110">
        <v>3533765423</v>
      </c>
      <c r="R21" s="110">
        <v>3435544566</v>
      </c>
      <c r="S21" s="110">
        <v>4036747891</v>
      </c>
      <c r="T21" s="110">
        <v>4036747891</v>
      </c>
      <c r="U21" s="110">
        <v>3941969522</v>
      </c>
      <c r="V21" s="110">
        <v>3939780522</v>
      </c>
      <c r="W21" s="110">
        <v>3875009621</v>
      </c>
      <c r="X21" s="110">
        <v>3642855254</v>
      </c>
      <c r="Y21" s="110">
        <f>Y17+Y19</f>
        <v>3995628147</v>
      </c>
      <c r="Z21" s="110">
        <v>3995628147</v>
      </c>
      <c r="AA21" s="110"/>
      <c r="AB21" s="110"/>
      <c r="AC21" s="110"/>
      <c r="AD21" s="110"/>
      <c r="AE21" s="110">
        <v>2750000000</v>
      </c>
      <c r="AF21" s="110">
        <v>2750000000</v>
      </c>
      <c r="AG21" s="110"/>
      <c r="AH21" s="110"/>
      <c r="AI21" s="110"/>
      <c r="AJ21" s="110"/>
      <c r="AK21" s="110">
        <f>AK17+AK19</f>
        <v>1342913467</v>
      </c>
      <c r="AL21" s="110"/>
      <c r="AM21" s="116"/>
      <c r="AN21" s="116"/>
      <c r="AO21" s="108">
        <f t="shared" si="1"/>
        <v>0.3360957070062406</v>
      </c>
      <c r="AP21" s="108">
        <f>(L21+R21+X21+AK21)/H21</f>
        <v>0.6443312623537051</v>
      </c>
      <c r="AQ21" s="459"/>
      <c r="AR21" s="451"/>
      <c r="AS21" s="451"/>
      <c r="AT21" s="454"/>
      <c r="AU21" s="454"/>
      <c r="AV21" s="89"/>
      <c r="AW21" s="88"/>
    </row>
    <row r="22" spans="1:49" ht="49.5" customHeight="1">
      <c r="A22" s="520" t="s">
        <v>38</v>
      </c>
      <c r="B22" s="519">
        <v>3</v>
      </c>
      <c r="C22" s="530" t="s">
        <v>141</v>
      </c>
      <c r="D22" s="523" t="s">
        <v>205</v>
      </c>
      <c r="E22" s="520">
        <v>459</v>
      </c>
      <c r="F22" s="520">
        <v>1</v>
      </c>
      <c r="G22" s="90" t="s">
        <v>101</v>
      </c>
      <c r="H22" s="68">
        <v>1</v>
      </c>
      <c r="I22" s="69">
        <v>1</v>
      </c>
      <c r="J22" s="69">
        <v>1</v>
      </c>
      <c r="K22" s="167">
        <v>1</v>
      </c>
      <c r="L22" s="169">
        <v>0.7906</v>
      </c>
      <c r="M22" s="167">
        <v>1</v>
      </c>
      <c r="N22" s="167">
        <v>1</v>
      </c>
      <c r="O22" s="167">
        <v>1</v>
      </c>
      <c r="P22" s="167">
        <v>1</v>
      </c>
      <c r="Q22" s="167">
        <v>1</v>
      </c>
      <c r="R22" s="167">
        <v>1</v>
      </c>
      <c r="S22" s="167">
        <v>1</v>
      </c>
      <c r="T22" s="167">
        <v>1</v>
      </c>
      <c r="U22" s="167">
        <v>1</v>
      </c>
      <c r="V22" s="167">
        <v>1</v>
      </c>
      <c r="W22" s="167">
        <v>1</v>
      </c>
      <c r="X22" s="167">
        <v>1</v>
      </c>
      <c r="Y22" s="167">
        <v>1</v>
      </c>
      <c r="Z22" s="122">
        <v>1</v>
      </c>
      <c r="AA22" s="122"/>
      <c r="AB22" s="122"/>
      <c r="AC22" s="122"/>
      <c r="AD22" s="122"/>
      <c r="AE22" s="122">
        <v>1</v>
      </c>
      <c r="AF22" s="122">
        <v>1</v>
      </c>
      <c r="AG22" s="122"/>
      <c r="AH22" s="122"/>
      <c r="AI22" s="122"/>
      <c r="AJ22" s="122"/>
      <c r="AK22" s="170">
        <v>0.2</v>
      </c>
      <c r="AL22" s="106"/>
      <c r="AM22" s="107"/>
      <c r="AN22" s="107"/>
      <c r="AO22" s="108">
        <f t="shared" si="0"/>
        <v>0.2</v>
      </c>
      <c r="AP22" s="108">
        <f>(L22+R22+X22+AK22)/(K22+Q22+W22+Z22+AE22)</f>
        <v>0.59812</v>
      </c>
      <c r="AQ22" s="457" t="s">
        <v>388</v>
      </c>
      <c r="AR22" s="456" t="s">
        <v>132</v>
      </c>
      <c r="AS22" s="456" t="s">
        <v>109</v>
      </c>
      <c r="AT22" s="461" t="s">
        <v>217</v>
      </c>
      <c r="AU22" s="531" t="s">
        <v>219</v>
      </c>
      <c r="AV22" s="89"/>
      <c r="AW22" s="88"/>
    </row>
    <row r="23" spans="1:49" ht="49.5" customHeight="1">
      <c r="A23" s="521"/>
      <c r="B23" s="453"/>
      <c r="C23" s="521"/>
      <c r="D23" s="521"/>
      <c r="E23" s="521"/>
      <c r="F23" s="521"/>
      <c r="G23" s="91" t="s">
        <v>121</v>
      </c>
      <c r="H23" s="109">
        <f>L23+R23+X23+Z23+AE23</f>
        <v>2050389642.8</v>
      </c>
      <c r="I23" s="71">
        <v>146192020</v>
      </c>
      <c r="J23" s="71">
        <v>146192020</v>
      </c>
      <c r="K23" s="109">
        <v>220329659</v>
      </c>
      <c r="L23" s="109">
        <v>207439809.8</v>
      </c>
      <c r="M23" s="109">
        <v>430960600</v>
      </c>
      <c r="N23" s="109">
        <v>430960600</v>
      </c>
      <c r="O23" s="109">
        <v>430960600</v>
      </c>
      <c r="P23" s="109">
        <v>404960600</v>
      </c>
      <c r="Q23" s="109">
        <v>422059498</v>
      </c>
      <c r="R23" s="109">
        <v>399024833</v>
      </c>
      <c r="S23" s="109">
        <v>570000000</v>
      </c>
      <c r="T23" s="109">
        <v>570000000</v>
      </c>
      <c r="U23" s="109">
        <v>570000000</v>
      </c>
      <c r="V23" s="109">
        <v>570000000</v>
      </c>
      <c r="W23" s="109">
        <v>511761000</v>
      </c>
      <c r="X23" s="109">
        <v>506761000</v>
      </c>
      <c r="Y23" s="109">
        <v>648164000</v>
      </c>
      <c r="Z23" s="109">
        <v>648164000</v>
      </c>
      <c r="AA23" s="110"/>
      <c r="AB23" s="110"/>
      <c r="AC23" s="110"/>
      <c r="AD23" s="110"/>
      <c r="AE23" s="109">
        <v>289000000</v>
      </c>
      <c r="AF23" s="109">
        <v>289000000</v>
      </c>
      <c r="AG23" s="110"/>
      <c r="AH23" s="110"/>
      <c r="AI23" s="110"/>
      <c r="AJ23" s="110"/>
      <c r="AK23" s="109">
        <v>0</v>
      </c>
      <c r="AL23" s="109"/>
      <c r="AM23" s="111"/>
      <c r="AN23" s="111"/>
      <c r="AO23" s="108">
        <f t="shared" si="0"/>
        <v>0</v>
      </c>
      <c r="AP23" s="108">
        <f>(L23+R23+X23+AK23)/H23</f>
        <v>0.5429337037031584</v>
      </c>
      <c r="AQ23" s="458"/>
      <c r="AR23" s="450"/>
      <c r="AS23" s="450"/>
      <c r="AT23" s="453"/>
      <c r="AU23" s="453"/>
      <c r="AV23" s="89"/>
      <c r="AW23" s="88"/>
    </row>
    <row r="24" spans="1:49" ht="49.5" customHeight="1">
      <c r="A24" s="521"/>
      <c r="B24" s="453"/>
      <c r="C24" s="521"/>
      <c r="D24" s="521"/>
      <c r="E24" s="521"/>
      <c r="F24" s="521"/>
      <c r="G24" s="90" t="s">
        <v>123</v>
      </c>
      <c r="H24" s="189"/>
      <c r="I24" s="189"/>
      <c r="J24" s="189"/>
      <c r="K24" s="190"/>
      <c r="L24" s="183"/>
      <c r="M24" s="183">
        <v>0</v>
      </c>
      <c r="N24" s="183">
        <v>0</v>
      </c>
      <c r="O24" s="183">
        <v>0</v>
      </c>
      <c r="P24" s="183">
        <v>0</v>
      </c>
      <c r="Q24" s="183"/>
      <c r="R24" s="183"/>
      <c r="S24" s="183"/>
      <c r="T24" s="183"/>
      <c r="U24" s="183"/>
      <c r="V24" s="183"/>
      <c r="W24" s="183"/>
      <c r="X24" s="188"/>
      <c r="Y24" s="188"/>
      <c r="Z24" s="188"/>
      <c r="AA24" s="187"/>
      <c r="AB24" s="187"/>
      <c r="AC24" s="187"/>
      <c r="AD24" s="187"/>
      <c r="AE24" s="188"/>
      <c r="AF24" s="188">
        <v>0</v>
      </c>
      <c r="AG24" s="187"/>
      <c r="AH24" s="187"/>
      <c r="AI24" s="187"/>
      <c r="AJ24" s="187"/>
      <c r="AK24" s="188">
        <v>0</v>
      </c>
      <c r="AL24" s="183"/>
      <c r="AM24" s="191"/>
      <c r="AN24" s="191"/>
      <c r="AO24" s="192"/>
      <c r="AP24" s="192"/>
      <c r="AQ24" s="458"/>
      <c r="AR24" s="450"/>
      <c r="AS24" s="450"/>
      <c r="AT24" s="453"/>
      <c r="AU24" s="453"/>
      <c r="AV24" s="89"/>
      <c r="AW24" s="88"/>
    </row>
    <row r="25" spans="1:49" ht="49.5" customHeight="1">
      <c r="A25" s="521"/>
      <c r="B25" s="453"/>
      <c r="C25" s="521"/>
      <c r="D25" s="521"/>
      <c r="E25" s="521"/>
      <c r="F25" s="521"/>
      <c r="G25" s="91" t="s">
        <v>131</v>
      </c>
      <c r="H25" s="109">
        <f>L25+R25+X25+Z25</f>
        <v>290196063</v>
      </c>
      <c r="I25" s="71"/>
      <c r="J25" s="71"/>
      <c r="K25" s="185"/>
      <c r="L25" s="185"/>
      <c r="M25" s="109">
        <v>94395611.8</v>
      </c>
      <c r="N25" s="109">
        <v>94395611.8</v>
      </c>
      <c r="O25" s="109">
        <v>94395611.8</v>
      </c>
      <c r="P25" s="109">
        <v>94395612</v>
      </c>
      <c r="Q25" s="109">
        <v>94258402</v>
      </c>
      <c r="R25" s="109">
        <v>94258401</v>
      </c>
      <c r="S25" s="109">
        <v>79717199</v>
      </c>
      <c r="T25" s="109">
        <v>79717199</v>
      </c>
      <c r="U25" s="109">
        <v>78852799</v>
      </c>
      <c r="V25" s="109">
        <v>78852799</v>
      </c>
      <c r="W25" s="109">
        <v>55081799</v>
      </c>
      <c r="X25" s="109">
        <v>55081799</v>
      </c>
      <c r="Y25" s="109">
        <v>140855863</v>
      </c>
      <c r="Z25" s="109">
        <v>140855863</v>
      </c>
      <c r="AA25" s="114"/>
      <c r="AB25" s="114"/>
      <c r="AC25" s="114"/>
      <c r="AD25" s="114"/>
      <c r="AE25" s="109">
        <v>0</v>
      </c>
      <c r="AF25" s="109">
        <v>0</v>
      </c>
      <c r="AG25" s="114"/>
      <c r="AH25" s="114"/>
      <c r="AI25" s="114"/>
      <c r="AJ25" s="114"/>
      <c r="AK25" s="109">
        <v>81214237</v>
      </c>
      <c r="AL25" s="109"/>
      <c r="AM25" s="111"/>
      <c r="AN25" s="112"/>
      <c r="AO25" s="108">
        <f aca="true" t="shared" si="2" ref="AO25:AO33">AK25/Z25</f>
        <v>0.5765769011688211</v>
      </c>
      <c r="AP25" s="108"/>
      <c r="AQ25" s="458"/>
      <c r="AR25" s="450"/>
      <c r="AS25" s="450"/>
      <c r="AT25" s="453"/>
      <c r="AU25" s="453"/>
      <c r="AV25" s="89"/>
      <c r="AW25" s="88"/>
    </row>
    <row r="26" spans="1:49" ht="49.5" customHeight="1">
      <c r="A26" s="521"/>
      <c r="B26" s="453"/>
      <c r="C26" s="521"/>
      <c r="D26" s="521"/>
      <c r="E26" s="521"/>
      <c r="F26" s="521"/>
      <c r="G26" s="90" t="s">
        <v>140</v>
      </c>
      <c r="H26" s="74">
        <v>1</v>
      </c>
      <c r="I26" s="75">
        <v>1</v>
      </c>
      <c r="J26" s="75">
        <v>1</v>
      </c>
      <c r="K26" s="168">
        <v>1</v>
      </c>
      <c r="L26" s="171">
        <v>0.7906</v>
      </c>
      <c r="M26" s="168">
        <v>1</v>
      </c>
      <c r="N26" s="168">
        <v>1</v>
      </c>
      <c r="O26" s="168">
        <v>1</v>
      </c>
      <c r="P26" s="168">
        <v>1</v>
      </c>
      <c r="Q26" s="168">
        <v>1</v>
      </c>
      <c r="R26" s="168">
        <v>1</v>
      </c>
      <c r="S26" s="168">
        <v>1</v>
      </c>
      <c r="T26" s="168">
        <v>1</v>
      </c>
      <c r="U26" s="168">
        <v>1</v>
      </c>
      <c r="V26" s="168">
        <v>1</v>
      </c>
      <c r="W26" s="168">
        <v>1</v>
      </c>
      <c r="X26" s="168">
        <v>1</v>
      </c>
      <c r="Y26" s="168">
        <v>1</v>
      </c>
      <c r="Z26" s="120">
        <v>1</v>
      </c>
      <c r="AA26" s="115"/>
      <c r="AB26" s="115"/>
      <c r="AC26" s="115"/>
      <c r="AD26" s="115"/>
      <c r="AE26" s="120">
        <v>1</v>
      </c>
      <c r="AF26" s="120">
        <v>1</v>
      </c>
      <c r="AG26" s="115"/>
      <c r="AH26" s="115"/>
      <c r="AI26" s="115"/>
      <c r="AJ26" s="115"/>
      <c r="AK26" s="118">
        <f>+AK22+AK24</f>
        <v>0.2</v>
      </c>
      <c r="AL26" s="112"/>
      <c r="AM26" s="111"/>
      <c r="AN26" s="111"/>
      <c r="AO26" s="108">
        <f t="shared" si="2"/>
        <v>0.2</v>
      </c>
      <c r="AP26" s="108">
        <f>(L26+R26+X26+AK26)/(K26+Q26+W26+Z26+AE26)</f>
        <v>0.59812</v>
      </c>
      <c r="AQ26" s="458"/>
      <c r="AR26" s="450"/>
      <c r="AS26" s="450"/>
      <c r="AT26" s="453"/>
      <c r="AU26" s="453"/>
      <c r="AV26" s="89"/>
      <c r="AW26" s="88"/>
    </row>
    <row r="27" spans="1:49" ht="49.5" customHeight="1">
      <c r="A27" s="522"/>
      <c r="B27" s="454"/>
      <c r="C27" s="522"/>
      <c r="D27" s="522"/>
      <c r="E27" s="522"/>
      <c r="F27" s="522"/>
      <c r="G27" s="91" t="s">
        <v>147</v>
      </c>
      <c r="H27" s="110">
        <f>H23+H25</f>
        <v>2340585705.8</v>
      </c>
      <c r="I27" s="72">
        <v>146192020</v>
      </c>
      <c r="J27" s="72">
        <v>146192020</v>
      </c>
      <c r="K27" s="110">
        <v>220329659</v>
      </c>
      <c r="L27" s="110">
        <v>207439809.8</v>
      </c>
      <c r="M27" s="110">
        <v>525356211.8</v>
      </c>
      <c r="N27" s="110">
        <v>525356211.8</v>
      </c>
      <c r="O27" s="110">
        <v>525356211.8</v>
      </c>
      <c r="P27" s="110">
        <v>499356212</v>
      </c>
      <c r="Q27" s="110">
        <v>499356212</v>
      </c>
      <c r="R27" s="110">
        <v>493283234</v>
      </c>
      <c r="S27" s="110">
        <v>649717199</v>
      </c>
      <c r="T27" s="110">
        <v>649717199</v>
      </c>
      <c r="U27" s="110">
        <v>648852799</v>
      </c>
      <c r="V27" s="110">
        <v>648852799</v>
      </c>
      <c r="W27" s="110">
        <v>566842799</v>
      </c>
      <c r="X27" s="110">
        <v>561842799</v>
      </c>
      <c r="Y27" s="110">
        <f>Y23+Y25</f>
        <v>789019863</v>
      </c>
      <c r="Z27" s="110">
        <v>789019863</v>
      </c>
      <c r="AA27" s="110"/>
      <c r="AB27" s="110"/>
      <c r="AC27" s="110"/>
      <c r="AD27" s="110"/>
      <c r="AE27" s="110">
        <v>289000000</v>
      </c>
      <c r="AF27" s="110">
        <v>289000000</v>
      </c>
      <c r="AG27" s="110"/>
      <c r="AH27" s="110"/>
      <c r="AI27" s="110"/>
      <c r="AJ27" s="110"/>
      <c r="AK27" s="110">
        <f>+AK23+AK25</f>
        <v>81214237</v>
      </c>
      <c r="AL27" s="110"/>
      <c r="AM27" s="116"/>
      <c r="AN27" s="116"/>
      <c r="AO27" s="108">
        <f t="shared" si="2"/>
        <v>0.10293053547626595</v>
      </c>
      <c r="AP27" s="108">
        <f>(L27+R27+X27+AK27)/H27</f>
        <v>0.574121287876832</v>
      </c>
      <c r="AQ27" s="459"/>
      <c r="AR27" s="451"/>
      <c r="AS27" s="451"/>
      <c r="AT27" s="454"/>
      <c r="AU27" s="454"/>
      <c r="AV27" s="89"/>
      <c r="AW27" s="88"/>
    </row>
    <row r="28" spans="1:49" ht="49.5" customHeight="1">
      <c r="A28" s="520" t="s">
        <v>38</v>
      </c>
      <c r="B28" s="519">
        <v>4</v>
      </c>
      <c r="C28" s="530" t="s">
        <v>239</v>
      </c>
      <c r="D28" s="523" t="s">
        <v>98</v>
      </c>
      <c r="E28" s="520">
        <v>458</v>
      </c>
      <c r="F28" s="520">
        <v>179</v>
      </c>
      <c r="G28" s="90" t="s">
        <v>101</v>
      </c>
      <c r="H28" s="68">
        <v>1</v>
      </c>
      <c r="I28" s="69">
        <v>0.14</v>
      </c>
      <c r="J28" s="69">
        <v>0.14</v>
      </c>
      <c r="K28" s="166">
        <v>0.137</v>
      </c>
      <c r="L28" s="169">
        <v>0.137</v>
      </c>
      <c r="M28" s="167">
        <v>0.29</v>
      </c>
      <c r="N28" s="167">
        <v>0.29</v>
      </c>
      <c r="O28" s="167">
        <v>0.29</v>
      </c>
      <c r="P28" s="167">
        <v>0.29</v>
      </c>
      <c r="Q28" s="167">
        <v>0.29</v>
      </c>
      <c r="R28" s="169">
        <v>0.154</v>
      </c>
      <c r="S28" s="167">
        <v>0.25</v>
      </c>
      <c r="T28" s="167">
        <v>0.25</v>
      </c>
      <c r="U28" s="167">
        <v>0.25</v>
      </c>
      <c r="V28" s="167">
        <v>0.25</v>
      </c>
      <c r="W28" s="167">
        <v>0.25</v>
      </c>
      <c r="X28" s="166">
        <v>0.124</v>
      </c>
      <c r="Y28" s="166">
        <v>0.213</v>
      </c>
      <c r="Z28" s="117">
        <v>0.213</v>
      </c>
      <c r="AA28" s="123"/>
      <c r="AB28" s="123"/>
      <c r="AC28" s="123"/>
      <c r="AD28" s="123"/>
      <c r="AE28" s="117">
        <v>0.149</v>
      </c>
      <c r="AF28" s="117">
        <v>0.149</v>
      </c>
      <c r="AG28" s="123"/>
      <c r="AH28" s="123"/>
      <c r="AI28" s="123"/>
      <c r="AJ28" s="123"/>
      <c r="AK28" s="131">
        <v>0.0054</v>
      </c>
      <c r="AL28" s="106"/>
      <c r="AM28" s="107"/>
      <c r="AN28" s="107"/>
      <c r="AO28" s="108">
        <f t="shared" si="2"/>
        <v>0.02535211267605634</v>
      </c>
      <c r="AP28" s="108">
        <f>(L28+R28+X28+AK28)/H28</f>
        <v>0.42040000000000005</v>
      </c>
      <c r="AQ28" s="457" t="s">
        <v>389</v>
      </c>
      <c r="AR28" s="449" t="s">
        <v>246</v>
      </c>
      <c r="AS28" s="449" t="s">
        <v>247</v>
      </c>
      <c r="AT28" s="452" t="s">
        <v>248</v>
      </c>
      <c r="AU28" s="480" t="s">
        <v>251</v>
      </c>
      <c r="AV28" s="88"/>
      <c r="AW28" s="88"/>
    </row>
    <row r="29" spans="1:49" ht="49.5" customHeight="1">
      <c r="A29" s="521"/>
      <c r="B29" s="453"/>
      <c r="C29" s="521"/>
      <c r="D29" s="521"/>
      <c r="E29" s="521"/>
      <c r="F29" s="521"/>
      <c r="G29" s="91" t="s">
        <v>121</v>
      </c>
      <c r="H29" s="109">
        <f>L29+R29+X29+Z29+AE29</f>
        <v>2027405827</v>
      </c>
      <c r="I29" s="71">
        <v>227987410</v>
      </c>
      <c r="J29" s="71">
        <v>227987410</v>
      </c>
      <c r="K29" s="109">
        <v>223718347</v>
      </c>
      <c r="L29" s="109">
        <v>169302960</v>
      </c>
      <c r="M29" s="109">
        <v>425737400</v>
      </c>
      <c r="N29" s="109">
        <v>425737400</v>
      </c>
      <c r="O29" s="109">
        <v>425737400</v>
      </c>
      <c r="P29" s="109">
        <v>425737400</v>
      </c>
      <c r="Q29" s="109">
        <v>257129000</v>
      </c>
      <c r="R29" s="109">
        <v>194541000</v>
      </c>
      <c r="S29" s="109">
        <v>670000000</v>
      </c>
      <c r="T29" s="109">
        <v>670000000</v>
      </c>
      <c r="U29" s="109">
        <v>670000000</v>
      </c>
      <c r="V29" s="109">
        <v>670000000</v>
      </c>
      <c r="W29" s="109">
        <v>645418000</v>
      </c>
      <c r="X29" s="109">
        <v>511979867</v>
      </c>
      <c r="Y29" s="109">
        <v>701582000</v>
      </c>
      <c r="Z29" s="109">
        <v>701582000</v>
      </c>
      <c r="AA29" s="110"/>
      <c r="AB29" s="110"/>
      <c r="AC29" s="110"/>
      <c r="AD29" s="110"/>
      <c r="AE29" s="109">
        <v>450000000</v>
      </c>
      <c r="AF29" s="109">
        <v>450000000</v>
      </c>
      <c r="AG29" s="110"/>
      <c r="AH29" s="110"/>
      <c r="AI29" s="110"/>
      <c r="AJ29" s="110"/>
      <c r="AK29" s="109">
        <v>136350000</v>
      </c>
      <c r="AL29" s="109"/>
      <c r="AM29" s="111"/>
      <c r="AN29" s="111"/>
      <c r="AO29" s="108">
        <f t="shared" si="2"/>
        <v>0.1943464912155671</v>
      </c>
      <c r="AP29" s="108">
        <f>(L29+R29+X29+AK29)/H29</f>
        <v>0.4992457916024328</v>
      </c>
      <c r="AQ29" s="458"/>
      <c r="AR29" s="450"/>
      <c r="AS29" s="450"/>
      <c r="AT29" s="453"/>
      <c r="AU29" s="453"/>
      <c r="AV29" s="88"/>
      <c r="AW29" s="88"/>
    </row>
    <row r="30" spans="1:49" ht="49.5" customHeight="1">
      <c r="A30" s="521"/>
      <c r="B30" s="453"/>
      <c r="C30" s="521"/>
      <c r="D30" s="521"/>
      <c r="E30" s="521"/>
      <c r="F30" s="521"/>
      <c r="G30" s="90" t="s">
        <v>123</v>
      </c>
      <c r="H30" s="186"/>
      <c r="I30" s="186"/>
      <c r="J30" s="193"/>
      <c r="K30" s="188"/>
      <c r="L30" s="188"/>
      <c r="M30" s="188"/>
      <c r="N30" s="188"/>
      <c r="O30" s="188"/>
      <c r="P30" s="188"/>
      <c r="Q30" s="188"/>
      <c r="R30" s="188"/>
      <c r="S30" s="118">
        <v>0.136</v>
      </c>
      <c r="T30" s="118">
        <v>0.136</v>
      </c>
      <c r="U30" s="118">
        <v>0.136</v>
      </c>
      <c r="V30" s="118">
        <v>0.136</v>
      </c>
      <c r="W30" s="121">
        <v>0.136</v>
      </c>
      <c r="X30" s="121">
        <v>0.136</v>
      </c>
      <c r="Y30" s="121">
        <v>0.087</v>
      </c>
      <c r="Z30" s="121">
        <v>0.087</v>
      </c>
      <c r="AA30" s="119"/>
      <c r="AB30" s="119"/>
      <c r="AC30" s="119"/>
      <c r="AD30" s="119"/>
      <c r="AE30" s="188"/>
      <c r="AF30" s="118">
        <v>0</v>
      </c>
      <c r="AG30" s="113"/>
      <c r="AH30" s="113"/>
      <c r="AI30" s="113"/>
      <c r="AJ30" s="113"/>
      <c r="AK30" s="108">
        <v>0.048</v>
      </c>
      <c r="AL30" s="112"/>
      <c r="AM30" s="111"/>
      <c r="AN30" s="111"/>
      <c r="AO30" s="108">
        <f t="shared" si="2"/>
        <v>0.5517241379310346</v>
      </c>
      <c r="AP30" s="108"/>
      <c r="AQ30" s="458"/>
      <c r="AR30" s="450"/>
      <c r="AS30" s="450"/>
      <c r="AT30" s="453"/>
      <c r="AU30" s="453"/>
      <c r="AV30" s="88"/>
      <c r="AW30" s="88"/>
    </row>
    <row r="31" spans="1:49" ht="49.5" customHeight="1">
      <c r="A31" s="521"/>
      <c r="B31" s="453"/>
      <c r="C31" s="521"/>
      <c r="D31" s="521"/>
      <c r="E31" s="521"/>
      <c r="F31" s="521"/>
      <c r="G31" s="91" t="s">
        <v>131</v>
      </c>
      <c r="H31" s="109">
        <f>L31+R31+X31+Z31</f>
        <v>202157359</v>
      </c>
      <c r="I31" s="71"/>
      <c r="J31" s="71"/>
      <c r="K31" s="185"/>
      <c r="L31" s="185"/>
      <c r="M31" s="109">
        <v>86109651</v>
      </c>
      <c r="N31" s="109">
        <v>86109651</v>
      </c>
      <c r="O31" s="109">
        <v>86109651</v>
      </c>
      <c r="P31" s="109">
        <v>86109651</v>
      </c>
      <c r="Q31" s="109">
        <v>86109651</v>
      </c>
      <c r="R31" s="109">
        <v>86109650</v>
      </c>
      <c r="S31" s="109">
        <v>30144800</v>
      </c>
      <c r="T31" s="109">
        <v>30144800</v>
      </c>
      <c r="U31" s="109">
        <v>23185100</v>
      </c>
      <c r="V31" s="109">
        <v>23185100</v>
      </c>
      <c r="W31" s="109">
        <v>23185100</v>
      </c>
      <c r="X31" s="109">
        <v>23185100</v>
      </c>
      <c r="Y31" s="109">
        <v>92862609</v>
      </c>
      <c r="Z31" s="109">
        <v>92862609</v>
      </c>
      <c r="AA31" s="114"/>
      <c r="AB31" s="114"/>
      <c r="AC31" s="114"/>
      <c r="AD31" s="114"/>
      <c r="AE31" s="185"/>
      <c r="AF31" s="109">
        <v>0</v>
      </c>
      <c r="AG31" s="114"/>
      <c r="AH31" s="114"/>
      <c r="AI31" s="114"/>
      <c r="AJ31" s="114"/>
      <c r="AK31" s="109">
        <v>48445917</v>
      </c>
      <c r="AL31" s="109"/>
      <c r="AM31" s="111"/>
      <c r="AN31" s="112"/>
      <c r="AO31" s="108">
        <f t="shared" si="2"/>
        <v>0.5216945498483679</v>
      </c>
      <c r="AP31" s="108"/>
      <c r="AQ31" s="458"/>
      <c r="AR31" s="450"/>
      <c r="AS31" s="450"/>
      <c r="AT31" s="453"/>
      <c r="AU31" s="453"/>
      <c r="AV31" s="88"/>
      <c r="AW31" s="88"/>
    </row>
    <row r="32" spans="1:49" ht="49.5" customHeight="1">
      <c r="A32" s="521"/>
      <c r="B32" s="453"/>
      <c r="C32" s="521"/>
      <c r="D32" s="521"/>
      <c r="E32" s="521"/>
      <c r="F32" s="521"/>
      <c r="G32" s="90" t="s">
        <v>140</v>
      </c>
      <c r="H32" s="74">
        <v>1</v>
      </c>
      <c r="I32" s="75">
        <v>0.14</v>
      </c>
      <c r="J32" s="75">
        <v>0.14</v>
      </c>
      <c r="K32" s="171">
        <v>0.137</v>
      </c>
      <c r="L32" s="171">
        <v>0.137</v>
      </c>
      <c r="M32" s="168">
        <v>0.29</v>
      </c>
      <c r="N32" s="168">
        <v>0.29</v>
      </c>
      <c r="O32" s="168">
        <v>0.29</v>
      </c>
      <c r="P32" s="168">
        <v>0.29</v>
      </c>
      <c r="Q32" s="168">
        <v>0.29</v>
      </c>
      <c r="R32" s="171">
        <v>0.154</v>
      </c>
      <c r="S32" s="168">
        <v>0.386</v>
      </c>
      <c r="T32" s="168">
        <v>0.386</v>
      </c>
      <c r="U32" s="168">
        <v>0.386</v>
      </c>
      <c r="V32" s="168">
        <v>0.386</v>
      </c>
      <c r="W32" s="171">
        <v>0.386</v>
      </c>
      <c r="X32" s="168">
        <v>0.26</v>
      </c>
      <c r="Y32" s="172">
        <v>0.3</v>
      </c>
      <c r="Z32" s="157">
        <v>0.3</v>
      </c>
      <c r="AA32" s="120"/>
      <c r="AB32" s="120"/>
      <c r="AC32" s="120"/>
      <c r="AD32" s="120"/>
      <c r="AE32" s="157">
        <v>0.149</v>
      </c>
      <c r="AF32" s="157">
        <v>0.149</v>
      </c>
      <c r="AG32" s="115"/>
      <c r="AH32" s="115"/>
      <c r="AI32" s="115"/>
      <c r="AJ32" s="115"/>
      <c r="AK32" s="108">
        <f>AK28+AK30</f>
        <v>0.0534</v>
      </c>
      <c r="AL32" s="112"/>
      <c r="AM32" s="111"/>
      <c r="AN32" s="111"/>
      <c r="AO32" s="108">
        <f t="shared" si="2"/>
        <v>0.17800000000000002</v>
      </c>
      <c r="AP32" s="108">
        <f>(L32+R32+X32+AK32)/H32</f>
        <v>0.6044</v>
      </c>
      <c r="AQ32" s="458"/>
      <c r="AR32" s="450"/>
      <c r="AS32" s="450"/>
      <c r="AT32" s="453"/>
      <c r="AU32" s="453"/>
      <c r="AV32" s="88"/>
      <c r="AW32" s="88"/>
    </row>
    <row r="33" spans="1:49" ht="49.5" customHeight="1">
      <c r="A33" s="522"/>
      <c r="B33" s="454"/>
      <c r="C33" s="522"/>
      <c r="D33" s="522"/>
      <c r="E33" s="522"/>
      <c r="F33" s="522"/>
      <c r="G33" s="91" t="s">
        <v>147</v>
      </c>
      <c r="H33" s="110">
        <f>H29+H31</f>
        <v>2229563186</v>
      </c>
      <c r="I33" s="72">
        <v>227987410</v>
      </c>
      <c r="J33" s="72">
        <v>227987410</v>
      </c>
      <c r="K33" s="110">
        <v>223718347</v>
      </c>
      <c r="L33" s="110">
        <v>169302960</v>
      </c>
      <c r="M33" s="110">
        <v>511847051</v>
      </c>
      <c r="N33" s="110">
        <v>511847051</v>
      </c>
      <c r="O33" s="110">
        <v>511847051</v>
      </c>
      <c r="P33" s="110">
        <v>511847051</v>
      </c>
      <c r="Q33" s="110">
        <v>511847051</v>
      </c>
      <c r="R33" s="110">
        <v>280650651</v>
      </c>
      <c r="S33" s="110">
        <v>700144800</v>
      </c>
      <c r="T33" s="110">
        <v>700144800</v>
      </c>
      <c r="U33" s="110">
        <v>693185100</v>
      </c>
      <c r="V33" s="110">
        <v>693185100</v>
      </c>
      <c r="W33" s="110">
        <v>668603100</v>
      </c>
      <c r="X33" s="110">
        <v>535164967</v>
      </c>
      <c r="Y33" s="110">
        <f>Y29+Y31</f>
        <v>794444609</v>
      </c>
      <c r="Z33" s="110">
        <v>794444609</v>
      </c>
      <c r="AA33" s="110"/>
      <c r="AB33" s="110"/>
      <c r="AC33" s="110"/>
      <c r="AD33" s="110"/>
      <c r="AE33" s="110">
        <v>450000000</v>
      </c>
      <c r="AF33" s="110">
        <v>450000000</v>
      </c>
      <c r="AG33" s="110"/>
      <c r="AH33" s="110"/>
      <c r="AI33" s="110"/>
      <c r="AJ33" s="110"/>
      <c r="AK33" s="110">
        <f>AK29+AK31</f>
        <v>184795917</v>
      </c>
      <c r="AL33" s="110"/>
      <c r="AM33" s="116"/>
      <c r="AN33" s="116"/>
      <c r="AO33" s="108">
        <f t="shared" si="2"/>
        <v>0.23261019699360816</v>
      </c>
      <c r="AP33" s="108">
        <f>(L33+R33+X33+AK33)/H33</f>
        <v>0.5247281182009973</v>
      </c>
      <c r="AQ33" s="459"/>
      <c r="AR33" s="451"/>
      <c r="AS33" s="451"/>
      <c r="AT33" s="454"/>
      <c r="AU33" s="454"/>
      <c r="AV33" s="88"/>
      <c r="AW33" s="88"/>
    </row>
    <row r="34" spans="1:49" ht="49.5" customHeight="1">
      <c r="A34" s="520" t="s">
        <v>38</v>
      </c>
      <c r="B34" s="519">
        <v>5</v>
      </c>
      <c r="C34" s="530" t="s">
        <v>175</v>
      </c>
      <c r="D34" s="523" t="s">
        <v>98</v>
      </c>
      <c r="E34" s="520">
        <v>448</v>
      </c>
      <c r="F34" s="520">
        <v>1</v>
      </c>
      <c r="G34" s="90" t="s">
        <v>101</v>
      </c>
      <c r="H34" s="70">
        <v>503</v>
      </c>
      <c r="I34" s="77">
        <v>65</v>
      </c>
      <c r="J34" s="77">
        <v>65</v>
      </c>
      <c r="K34" s="140">
        <v>41</v>
      </c>
      <c r="L34" s="140">
        <v>15</v>
      </c>
      <c r="M34" s="140">
        <v>124</v>
      </c>
      <c r="N34" s="140">
        <v>124</v>
      </c>
      <c r="O34" s="140">
        <v>124</v>
      </c>
      <c r="P34" s="140">
        <v>124</v>
      </c>
      <c r="Q34" s="140">
        <v>124</v>
      </c>
      <c r="R34" s="140">
        <v>31</v>
      </c>
      <c r="S34" s="140">
        <v>199</v>
      </c>
      <c r="T34" s="140">
        <v>199</v>
      </c>
      <c r="U34" s="140">
        <v>199</v>
      </c>
      <c r="V34" s="140">
        <v>199</v>
      </c>
      <c r="W34" s="140">
        <v>199</v>
      </c>
      <c r="X34" s="140">
        <v>83</v>
      </c>
      <c r="Y34" s="123">
        <v>120</v>
      </c>
      <c r="Z34" s="123">
        <v>120</v>
      </c>
      <c r="AA34" s="123"/>
      <c r="AB34" s="123"/>
      <c r="AC34" s="123"/>
      <c r="AD34" s="123"/>
      <c r="AE34" s="123">
        <v>95</v>
      </c>
      <c r="AF34" s="123">
        <v>95</v>
      </c>
      <c r="AG34" s="123"/>
      <c r="AH34" s="123"/>
      <c r="AI34" s="123"/>
      <c r="AJ34" s="123"/>
      <c r="AK34" s="112">
        <v>0</v>
      </c>
      <c r="AL34" s="112"/>
      <c r="AM34" s="111"/>
      <c r="AN34" s="111"/>
      <c r="AO34" s="108">
        <f aca="true" t="shared" si="3" ref="AO34:AO39">AK34/Z34</f>
        <v>0</v>
      </c>
      <c r="AP34" s="108">
        <f>(L34+R34+X34+AK34)/H34</f>
        <v>0.25646123260437376</v>
      </c>
      <c r="AQ34" s="457" t="s">
        <v>380</v>
      </c>
      <c r="AR34" s="449" t="s">
        <v>264</v>
      </c>
      <c r="AS34" s="449" t="s">
        <v>265</v>
      </c>
      <c r="AT34" s="452" t="s">
        <v>266</v>
      </c>
      <c r="AU34" s="543" t="s">
        <v>251</v>
      </c>
      <c r="AV34" s="88"/>
      <c r="AW34" s="88"/>
    </row>
    <row r="35" spans="1:49" ht="49.5" customHeight="1">
      <c r="A35" s="521"/>
      <c r="B35" s="453"/>
      <c r="C35" s="521"/>
      <c r="D35" s="521"/>
      <c r="E35" s="521"/>
      <c r="F35" s="521"/>
      <c r="G35" s="91" t="s">
        <v>121</v>
      </c>
      <c r="H35" s="109">
        <f>L35+R35+X35+Z35+AE35</f>
        <v>1803898065</v>
      </c>
      <c r="I35" s="71">
        <v>180830405</v>
      </c>
      <c r="J35" s="71">
        <v>180830405</v>
      </c>
      <c r="K35" s="109">
        <v>185099468</v>
      </c>
      <c r="L35" s="109">
        <v>164106732</v>
      </c>
      <c r="M35" s="109">
        <v>415840000</v>
      </c>
      <c r="N35" s="109">
        <v>415840000</v>
      </c>
      <c r="O35" s="109">
        <v>415840000</v>
      </c>
      <c r="P35" s="109">
        <v>415840000</v>
      </c>
      <c r="Q35" s="109">
        <v>420264333</v>
      </c>
      <c r="R35" s="109">
        <v>385514333</v>
      </c>
      <c r="S35" s="109">
        <v>431000000</v>
      </c>
      <c r="T35" s="109">
        <v>431000000</v>
      </c>
      <c r="U35" s="109">
        <v>431000000</v>
      </c>
      <c r="V35" s="109">
        <v>431000000</v>
      </c>
      <c r="W35" s="109">
        <v>431000000</v>
      </c>
      <c r="X35" s="109">
        <v>416042000</v>
      </c>
      <c r="Y35" s="109">
        <v>481235000</v>
      </c>
      <c r="Z35" s="109">
        <v>481235000</v>
      </c>
      <c r="AA35" s="110"/>
      <c r="AB35" s="110"/>
      <c r="AC35" s="110"/>
      <c r="AD35" s="110"/>
      <c r="AE35" s="109">
        <v>357000000</v>
      </c>
      <c r="AF35" s="109">
        <v>357000000</v>
      </c>
      <c r="AG35" s="110"/>
      <c r="AH35" s="110"/>
      <c r="AI35" s="110"/>
      <c r="AJ35" s="110"/>
      <c r="AK35" s="109">
        <v>0</v>
      </c>
      <c r="AL35" s="109"/>
      <c r="AM35" s="111"/>
      <c r="AN35" s="111"/>
      <c r="AO35" s="108">
        <f t="shared" si="3"/>
        <v>0</v>
      </c>
      <c r="AP35" s="108">
        <f>(L35+R35+X35+AK35)/H35</f>
        <v>0.5353201956009638</v>
      </c>
      <c r="AQ35" s="458"/>
      <c r="AR35" s="450"/>
      <c r="AS35" s="450"/>
      <c r="AT35" s="453"/>
      <c r="AU35" s="453"/>
      <c r="AV35" s="88"/>
      <c r="AW35" s="88"/>
    </row>
    <row r="36" spans="1:49" ht="49.5" customHeight="1">
      <c r="A36" s="521"/>
      <c r="B36" s="453"/>
      <c r="C36" s="521"/>
      <c r="D36" s="521"/>
      <c r="E36" s="521"/>
      <c r="F36" s="521"/>
      <c r="G36" s="90" t="s">
        <v>123</v>
      </c>
      <c r="H36" s="189"/>
      <c r="I36" s="189"/>
      <c r="J36" s="194"/>
      <c r="K36" s="183"/>
      <c r="L36" s="183"/>
      <c r="M36" s="112">
        <v>26</v>
      </c>
      <c r="N36" s="112">
        <v>26</v>
      </c>
      <c r="O36" s="112">
        <v>26</v>
      </c>
      <c r="P36" s="112">
        <v>26</v>
      </c>
      <c r="Q36" s="112">
        <v>26</v>
      </c>
      <c r="R36" s="112">
        <v>25</v>
      </c>
      <c r="S36" s="112">
        <v>68</v>
      </c>
      <c r="T36" s="112">
        <v>68</v>
      </c>
      <c r="U36" s="112">
        <v>68</v>
      </c>
      <c r="V36" s="112">
        <v>68</v>
      </c>
      <c r="W36" s="112">
        <v>68</v>
      </c>
      <c r="X36" s="112">
        <v>68</v>
      </c>
      <c r="Y36" s="112">
        <v>66</v>
      </c>
      <c r="Z36" s="112">
        <v>66</v>
      </c>
      <c r="AA36" s="113"/>
      <c r="AB36" s="113"/>
      <c r="AC36" s="113"/>
      <c r="AD36" s="113"/>
      <c r="AE36" s="183"/>
      <c r="AF36" s="112">
        <v>0</v>
      </c>
      <c r="AG36" s="113"/>
      <c r="AH36" s="113"/>
      <c r="AI36" s="113"/>
      <c r="AJ36" s="113"/>
      <c r="AK36" s="112">
        <v>7</v>
      </c>
      <c r="AL36" s="112"/>
      <c r="AM36" s="111"/>
      <c r="AN36" s="111"/>
      <c r="AO36" s="108">
        <f t="shared" si="3"/>
        <v>0.10606060606060606</v>
      </c>
      <c r="AP36" s="108"/>
      <c r="AQ36" s="458"/>
      <c r="AR36" s="450"/>
      <c r="AS36" s="450"/>
      <c r="AT36" s="453"/>
      <c r="AU36" s="453"/>
      <c r="AV36" s="88"/>
      <c r="AW36" s="88"/>
    </row>
    <row r="37" spans="1:49" ht="49.5" customHeight="1">
      <c r="A37" s="521"/>
      <c r="B37" s="453"/>
      <c r="C37" s="521"/>
      <c r="D37" s="521"/>
      <c r="E37" s="521"/>
      <c r="F37" s="521"/>
      <c r="G37" s="91" t="s">
        <v>131</v>
      </c>
      <c r="H37" s="109">
        <f>L37+R37+X37+Z37</f>
        <v>256271366</v>
      </c>
      <c r="I37" s="71"/>
      <c r="J37" s="71"/>
      <c r="K37" s="185"/>
      <c r="L37" s="185"/>
      <c r="M37" s="109">
        <v>59816725</v>
      </c>
      <c r="N37" s="109">
        <v>59816725</v>
      </c>
      <c r="O37" s="109">
        <v>59816725</v>
      </c>
      <c r="P37" s="109">
        <v>59816725</v>
      </c>
      <c r="Q37" s="109">
        <v>59679515</v>
      </c>
      <c r="R37" s="109">
        <v>59679515</v>
      </c>
      <c r="S37" s="109">
        <v>83097568</v>
      </c>
      <c r="T37" s="109">
        <v>83097568</v>
      </c>
      <c r="U37" s="109">
        <v>66972200</v>
      </c>
      <c r="V37" s="109">
        <v>66972200</v>
      </c>
      <c r="W37" s="109">
        <v>66972200</v>
      </c>
      <c r="X37" s="109">
        <v>66972200</v>
      </c>
      <c r="Y37" s="109">
        <v>129619651</v>
      </c>
      <c r="Z37" s="109">
        <v>129619651</v>
      </c>
      <c r="AA37" s="114"/>
      <c r="AB37" s="114"/>
      <c r="AC37" s="114"/>
      <c r="AD37" s="114"/>
      <c r="AE37" s="185"/>
      <c r="AF37" s="109">
        <v>0</v>
      </c>
      <c r="AG37" s="114"/>
      <c r="AH37" s="114"/>
      <c r="AI37" s="114"/>
      <c r="AJ37" s="114"/>
      <c r="AK37" s="109">
        <v>62549447</v>
      </c>
      <c r="AL37" s="109"/>
      <c r="AM37" s="111"/>
      <c r="AN37" s="112"/>
      <c r="AO37" s="108">
        <f t="shared" si="3"/>
        <v>0.4825614520440269</v>
      </c>
      <c r="AP37" s="108"/>
      <c r="AQ37" s="458"/>
      <c r="AR37" s="450"/>
      <c r="AS37" s="450"/>
      <c r="AT37" s="453"/>
      <c r="AU37" s="453"/>
      <c r="AV37" s="88"/>
      <c r="AW37" s="88"/>
    </row>
    <row r="38" spans="1:49" ht="49.5" customHeight="1">
      <c r="A38" s="521"/>
      <c r="B38" s="453"/>
      <c r="C38" s="521"/>
      <c r="D38" s="521"/>
      <c r="E38" s="521"/>
      <c r="F38" s="521"/>
      <c r="G38" s="90" t="s">
        <v>140</v>
      </c>
      <c r="H38" s="76">
        <v>503</v>
      </c>
      <c r="I38" s="78">
        <v>65</v>
      </c>
      <c r="J38" s="78">
        <v>65</v>
      </c>
      <c r="K38" s="141">
        <v>41</v>
      </c>
      <c r="L38" s="141">
        <v>15</v>
      </c>
      <c r="M38" s="141">
        <v>150</v>
      </c>
      <c r="N38" s="141">
        <v>150</v>
      </c>
      <c r="O38" s="141">
        <v>150</v>
      </c>
      <c r="P38" s="141">
        <v>150</v>
      </c>
      <c r="Q38" s="141">
        <v>150</v>
      </c>
      <c r="R38" s="141">
        <v>56</v>
      </c>
      <c r="S38" s="141">
        <v>267</v>
      </c>
      <c r="T38" s="141">
        <v>267</v>
      </c>
      <c r="U38" s="141">
        <v>267</v>
      </c>
      <c r="V38" s="141">
        <v>267</v>
      </c>
      <c r="W38" s="141">
        <v>267</v>
      </c>
      <c r="X38" s="141">
        <v>151</v>
      </c>
      <c r="Y38" s="141">
        <v>186</v>
      </c>
      <c r="Z38" s="115">
        <v>186</v>
      </c>
      <c r="AA38" s="115"/>
      <c r="AB38" s="115"/>
      <c r="AC38" s="115"/>
      <c r="AD38" s="115"/>
      <c r="AE38" s="115">
        <v>95</v>
      </c>
      <c r="AF38" s="115">
        <v>95</v>
      </c>
      <c r="AG38" s="115"/>
      <c r="AH38" s="115"/>
      <c r="AI38" s="115"/>
      <c r="AJ38" s="115"/>
      <c r="AK38" s="112">
        <f>+AK34+AK36</f>
        <v>7</v>
      </c>
      <c r="AL38" s="112"/>
      <c r="AM38" s="111"/>
      <c r="AN38" s="111"/>
      <c r="AO38" s="108">
        <f t="shared" si="3"/>
        <v>0.03763440860215054</v>
      </c>
      <c r="AP38" s="108">
        <f>(L38+R38+X38+AK38)/H38</f>
        <v>0.4552683896620278</v>
      </c>
      <c r="AQ38" s="458"/>
      <c r="AR38" s="450"/>
      <c r="AS38" s="450"/>
      <c r="AT38" s="453"/>
      <c r="AU38" s="453"/>
      <c r="AV38" s="88"/>
      <c r="AW38" s="88"/>
    </row>
    <row r="39" spans="1:49" ht="49.5" customHeight="1">
      <c r="A39" s="522"/>
      <c r="B39" s="454"/>
      <c r="C39" s="522"/>
      <c r="D39" s="522"/>
      <c r="E39" s="522"/>
      <c r="F39" s="522"/>
      <c r="G39" s="91" t="s">
        <v>147</v>
      </c>
      <c r="H39" s="110">
        <f>H35+H37</f>
        <v>2060169431</v>
      </c>
      <c r="I39" s="72">
        <v>180830405</v>
      </c>
      <c r="J39" s="72">
        <v>180830405</v>
      </c>
      <c r="K39" s="110">
        <v>185099468</v>
      </c>
      <c r="L39" s="110">
        <v>164106732</v>
      </c>
      <c r="M39" s="110">
        <v>475656725</v>
      </c>
      <c r="N39" s="110">
        <v>475656725</v>
      </c>
      <c r="O39" s="110">
        <v>475656725</v>
      </c>
      <c r="P39" s="110">
        <v>475656725</v>
      </c>
      <c r="Q39" s="110">
        <v>475656725</v>
      </c>
      <c r="R39" s="110">
        <v>445193848</v>
      </c>
      <c r="S39" s="110">
        <v>514097568</v>
      </c>
      <c r="T39" s="110">
        <v>514097568</v>
      </c>
      <c r="U39" s="110">
        <v>497972200</v>
      </c>
      <c r="V39" s="110">
        <v>497972200</v>
      </c>
      <c r="W39" s="110">
        <v>497972200</v>
      </c>
      <c r="X39" s="110">
        <v>483014200</v>
      </c>
      <c r="Y39" s="110">
        <f>Y35+Y37</f>
        <v>610854651</v>
      </c>
      <c r="Z39" s="110">
        <v>610854651</v>
      </c>
      <c r="AA39" s="110"/>
      <c r="AB39" s="110"/>
      <c r="AC39" s="110"/>
      <c r="AD39" s="110"/>
      <c r="AE39" s="110">
        <v>357000000</v>
      </c>
      <c r="AF39" s="110">
        <v>357000000</v>
      </c>
      <c r="AG39" s="110"/>
      <c r="AH39" s="110"/>
      <c r="AI39" s="110"/>
      <c r="AJ39" s="110"/>
      <c r="AK39" s="110">
        <f>AK35+AK37</f>
        <v>62549447</v>
      </c>
      <c r="AL39" s="110"/>
      <c r="AM39" s="116"/>
      <c r="AN39" s="116"/>
      <c r="AO39" s="108">
        <f t="shared" si="3"/>
        <v>0.10239661251265483</v>
      </c>
      <c r="AP39" s="108">
        <f>(L39+R39+X39+AK39)/H39</f>
        <v>0.5605675968308259</v>
      </c>
      <c r="AQ39" s="459"/>
      <c r="AR39" s="451"/>
      <c r="AS39" s="451"/>
      <c r="AT39" s="454"/>
      <c r="AU39" s="454"/>
      <c r="AV39" s="88"/>
      <c r="AW39" s="88"/>
    </row>
    <row r="40" spans="1:49" ht="49.5" customHeight="1">
      <c r="A40" s="520" t="s">
        <v>38</v>
      </c>
      <c r="B40" s="519">
        <v>6</v>
      </c>
      <c r="C40" s="530" t="s">
        <v>183</v>
      </c>
      <c r="D40" s="523" t="s">
        <v>98</v>
      </c>
      <c r="E40" s="520">
        <v>442</v>
      </c>
      <c r="F40" s="520">
        <v>179</v>
      </c>
      <c r="G40" s="90" t="s">
        <v>101</v>
      </c>
      <c r="H40" s="74">
        <v>1</v>
      </c>
      <c r="I40" s="75">
        <v>0.125</v>
      </c>
      <c r="J40" s="75">
        <v>0.125</v>
      </c>
      <c r="K40" s="172">
        <v>0.13</v>
      </c>
      <c r="L40" s="172">
        <v>0.13</v>
      </c>
      <c r="M40" s="172">
        <v>0.24</v>
      </c>
      <c r="N40" s="172">
        <v>0.24</v>
      </c>
      <c r="O40" s="172">
        <v>0.24</v>
      </c>
      <c r="P40" s="172">
        <v>0.24</v>
      </c>
      <c r="Q40" s="172">
        <v>0.24</v>
      </c>
      <c r="R40" s="172">
        <v>0.24</v>
      </c>
      <c r="S40" s="172">
        <v>0.24</v>
      </c>
      <c r="T40" s="172">
        <v>0.24</v>
      </c>
      <c r="U40" s="172">
        <v>0.24</v>
      </c>
      <c r="V40" s="172">
        <v>0.24</v>
      </c>
      <c r="W40" s="172">
        <v>0.24</v>
      </c>
      <c r="X40" s="171">
        <v>0.1517</v>
      </c>
      <c r="Y40" s="172">
        <v>0.25</v>
      </c>
      <c r="Z40" s="120">
        <v>0.25</v>
      </c>
      <c r="AA40" s="115"/>
      <c r="AB40" s="115"/>
      <c r="AC40" s="115"/>
      <c r="AD40" s="115"/>
      <c r="AE40" s="157">
        <v>0.1633</v>
      </c>
      <c r="AF40" s="120">
        <v>0.1633</v>
      </c>
      <c r="AG40" s="115"/>
      <c r="AH40" s="115"/>
      <c r="AI40" s="115"/>
      <c r="AJ40" s="115"/>
      <c r="AK40" s="112">
        <v>0</v>
      </c>
      <c r="AL40" s="112"/>
      <c r="AM40" s="111"/>
      <c r="AN40" s="111"/>
      <c r="AO40" s="108">
        <f aca="true" t="shared" si="4" ref="AO40:AO51">AK40/Z40</f>
        <v>0</v>
      </c>
      <c r="AP40" s="108">
        <f>(L40+R40+X40+AK40)/H40</f>
        <v>0.5217</v>
      </c>
      <c r="AQ40" s="457" t="s">
        <v>448</v>
      </c>
      <c r="AR40" s="462" t="s">
        <v>270</v>
      </c>
      <c r="AS40" s="460" t="s">
        <v>392</v>
      </c>
      <c r="AT40" s="461" t="s">
        <v>271</v>
      </c>
      <c r="AU40" s="480" t="s">
        <v>272</v>
      </c>
      <c r="AV40" s="88"/>
      <c r="AW40" s="88"/>
    </row>
    <row r="41" spans="1:49" ht="49.5" customHeight="1">
      <c r="A41" s="521"/>
      <c r="B41" s="453"/>
      <c r="C41" s="521"/>
      <c r="D41" s="521"/>
      <c r="E41" s="521"/>
      <c r="F41" s="521"/>
      <c r="G41" s="91" t="s">
        <v>121</v>
      </c>
      <c r="H41" s="109">
        <f>L41+R41+X41+Z41+AE41</f>
        <v>743483789</v>
      </c>
      <c r="I41" s="71">
        <v>63229640</v>
      </c>
      <c r="J41" s="71">
        <v>63229640</v>
      </c>
      <c r="K41" s="109">
        <v>66717879</v>
      </c>
      <c r="L41" s="109">
        <v>45393789</v>
      </c>
      <c r="M41" s="109">
        <v>146520000</v>
      </c>
      <c r="N41" s="109">
        <v>146520000</v>
      </c>
      <c r="O41" s="109">
        <v>146520000</v>
      </c>
      <c r="P41" s="109">
        <v>146520000</v>
      </c>
      <c r="Q41" s="109">
        <v>158808997</v>
      </c>
      <c r="R41" s="109">
        <v>124527000</v>
      </c>
      <c r="S41" s="109">
        <v>200000000</v>
      </c>
      <c r="T41" s="109">
        <v>200000000</v>
      </c>
      <c r="U41" s="109">
        <v>200000000</v>
      </c>
      <c r="V41" s="109">
        <v>200000000</v>
      </c>
      <c r="W41" s="109">
        <v>210000000</v>
      </c>
      <c r="X41" s="109">
        <v>198327000</v>
      </c>
      <c r="Y41" s="109">
        <v>250236000</v>
      </c>
      <c r="Z41" s="109">
        <v>250236000</v>
      </c>
      <c r="AA41" s="110"/>
      <c r="AB41" s="110"/>
      <c r="AC41" s="110"/>
      <c r="AD41" s="110"/>
      <c r="AE41" s="109">
        <v>125000000</v>
      </c>
      <c r="AF41" s="109">
        <v>125000000</v>
      </c>
      <c r="AG41" s="110"/>
      <c r="AH41" s="110"/>
      <c r="AI41" s="110"/>
      <c r="AJ41" s="110"/>
      <c r="AK41" s="109">
        <v>139370000</v>
      </c>
      <c r="AL41" s="109"/>
      <c r="AM41" s="111"/>
      <c r="AN41" s="111"/>
      <c r="AO41" s="108">
        <f t="shared" si="4"/>
        <v>0.5569542352019693</v>
      </c>
      <c r="AP41" s="108">
        <f>(L41+R41+X41+AK41)/H41</f>
        <v>0.6827556922024564</v>
      </c>
      <c r="AQ41" s="458"/>
      <c r="AR41" s="450"/>
      <c r="AS41" s="450"/>
      <c r="AT41" s="453"/>
      <c r="AU41" s="453"/>
      <c r="AV41" s="88"/>
      <c r="AW41" s="88"/>
    </row>
    <row r="42" spans="1:49" ht="49.5" customHeight="1">
      <c r="A42" s="521"/>
      <c r="B42" s="453"/>
      <c r="C42" s="521"/>
      <c r="D42" s="521"/>
      <c r="E42" s="521"/>
      <c r="F42" s="521"/>
      <c r="G42" s="90" t="s">
        <v>123</v>
      </c>
      <c r="H42" s="193"/>
      <c r="I42" s="193"/>
      <c r="J42" s="193"/>
      <c r="K42" s="188"/>
      <c r="L42" s="188"/>
      <c r="M42" s="118">
        <v>0.005</v>
      </c>
      <c r="N42" s="118">
        <v>0.005</v>
      </c>
      <c r="O42" s="118">
        <v>0.005</v>
      </c>
      <c r="P42" s="118">
        <v>0.005</v>
      </c>
      <c r="Q42" s="121">
        <v>0.005</v>
      </c>
      <c r="R42" s="121">
        <v>0.005</v>
      </c>
      <c r="S42" s="118">
        <v>0.01</v>
      </c>
      <c r="T42" s="118">
        <v>0.01</v>
      </c>
      <c r="U42" s="118">
        <v>0.01</v>
      </c>
      <c r="V42" s="118">
        <v>0.01</v>
      </c>
      <c r="W42" s="118">
        <v>0.01</v>
      </c>
      <c r="X42" s="118">
        <v>0.01</v>
      </c>
      <c r="Y42" s="118">
        <v>0.05</v>
      </c>
      <c r="Z42" s="118">
        <v>0.05</v>
      </c>
      <c r="AA42" s="113"/>
      <c r="AB42" s="113"/>
      <c r="AC42" s="113"/>
      <c r="AD42" s="113"/>
      <c r="AE42" s="188"/>
      <c r="AF42" s="118">
        <v>0</v>
      </c>
      <c r="AG42" s="113"/>
      <c r="AH42" s="113"/>
      <c r="AI42" s="113"/>
      <c r="AJ42" s="113"/>
      <c r="AK42" s="112">
        <v>0</v>
      </c>
      <c r="AL42" s="112"/>
      <c r="AM42" s="111"/>
      <c r="AN42" s="111"/>
      <c r="AO42" s="108">
        <f t="shared" si="4"/>
        <v>0</v>
      </c>
      <c r="AP42" s="108"/>
      <c r="AQ42" s="458"/>
      <c r="AR42" s="450"/>
      <c r="AS42" s="450"/>
      <c r="AT42" s="453"/>
      <c r="AU42" s="453"/>
      <c r="AV42" s="88"/>
      <c r="AW42" s="88"/>
    </row>
    <row r="43" spans="1:49" ht="49.5" customHeight="1">
      <c r="A43" s="521"/>
      <c r="B43" s="453"/>
      <c r="C43" s="521"/>
      <c r="D43" s="521"/>
      <c r="E43" s="521"/>
      <c r="F43" s="521"/>
      <c r="G43" s="91" t="s">
        <v>131</v>
      </c>
      <c r="H43" s="109">
        <f>L43+R43+X43+Z43</f>
        <v>130685464</v>
      </c>
      <c r="I43" s="71"/>
      <c r="J43" s="71"/>
      <c r="K43" s="185"/>
      <c r="L43" s="185"/>
      <c r="M43" s="109">
        <v>15131263</v>
      </c>
      <c r="N43" s="109">
        <v>15131263</v>
      </c>
      <c r="O43" s="109">
        <v>15131263</v>
      </c>
      <c r="P43" s="109">
        <v>15131263</v>
      </c>
      <c r="Q43" s="109">
        <v>15131263</v>
      </c>
      <c r="R43" s="109">
        <v>15131263</v>
      </c>
      <c r="S43" s="109">
        <v>45974433</v>
      </c>
      <c r="T43" s="109">
        <v>45974433</v>
      </c>
      <c r="U43" s="109">
        <v>45974433</v>
      </c>
      <c r="V43" s="109">
        <v>45974433</v>
      </c>
      <c r="W43" s="109">
        <v>45974433</v>
      </c>
      <c r="X43" s="109">
        <v>45974433</v>
      </c>
      <c r="Y43" s="109">
        <v>69579768</v>
      </c>
      <c r="Z43" s="109">
        <v>69579768</v>
      </c>
      <c r="AA43" s="114"/>
      <c r="AB43" s="114"/>
      <c r="AC43" s="114"/>
      <c r="AD43" s="114"/>
      <c r="AE43" s="241"/>
      <c r="AF43" s="110">
        <v>0</v>
      </c>
      <c r="AG43" s="114"/>
      <c r="AH43" s="114"/>
      <c r="AI43" s="114"/>
      <c r="AJ43" s="114"/>
      <c r="AK43" s="109">
        <v>18447768</v>
      </c>
      <c r="AL43" s="109"/>
      <c r="AM43" s="111"/>
      <c r="AN43" s="112"/>
      <c r="AO43" s="108">
        <f t="shared" si="4"/>
        <v>0.2651312088307049</v>
      </c>
      <c r="AP43" s="108"/>
      <c r="AQ43" s="458"/>
      <c r="AR43" s="450"/>
      <c r="AS43" s="450"/>
      <c r="AT43" s="453"/>
      <c r="AU43" s="453"/>
      <c r="AV43" s="88"/>
      <c r="AW43" s="88"/>
    </row>
    <row r="44" spans="1:49" ht="49.5" customHeight="1">
      <c r="A44" s="521"/>
      <c r="B44" s="453"/>
      <c r="C44" s="521"/>
      <c r="D44" s="521"/>
      <c r="E44" s="521"/>
      <c r="F44" s="521"/>
      <c r="G44" s="90" t="s">
        <v>140</v>
      </c>
      <c r="H44" s="74">
        <v>1</v>
      </c>
      <c r="I44" s="75">
        <v>0.125</v>
      </c>
      <c r="J44" s="75">
        <v>0.125</v>
      </c>
      <c r="K44" s="168">
        <v>0.13</v>
      </c>
      <c r="L44" s="168">
        <v>0.13</v>
      </c>
      <c r="M44" s="168">
        <v>0.245</v>
      </c>
      <c r="N44" s="168">
        <v>0.245</v>
      </c>
      <c r="O44" s="168">
        <v>0.245</v>
      </c>
      <c r="P44" s="168">
        <v>0.25</v>
      </c>
      <c r="Q44" s="172">
        <v>0.245</v>
      </c>
      <c r="R44" s="172">
        <v>0.245</v>
      </c>
      <c r="S44" s="168">
        <v>0.25</v>
      </c>
      <c r="T44" s="168">
        <v>0.25</v>
      </c>
      <c r="U44" s="168">
        <v>0.25</v>
      </c>
      <c r="V44" s="168">
        <v>0.25</v>
      </c>
      <c r="W44" s="172">
        <v>0.25</v>
      </c>
      <c r="X44" s="171">
        <v>0.1617</v>
      </c>
      <c r="Y44" s="168">
        <v>0.3</v>
      </c>
      <c r="Z44" s="120">
        <v>0.3</v>
      </c>
      <c r="AA44" s="115"/>
      <c r="AB44" s="115"/>
      <c r="AC44" s="115"/>
      <c r="AD44" s="115"/>
      <c r="AE44" s="157">
        <v>0.1633</v>
      </c>
      <c r="AF44" s="120">
        <v>0.1633</v>
      </c>
      <c r="AG44" s="115"/>
      <c r="AH44" s="115"/>
      <c r="AI44" s="115"/>
      <c r="AJ44" s="115"/>
      <c r="AK44" s="112">
        <v>0</v>
      </c>
      <c r="AL44" s="112"/>
      <c r="AM44" s="111"/>
      <c r="AN44" s="111"/>
      <c r="AO44" s="108">
        <f t="shared" si="4"/>
        <v>0</v>
      </c>
      <c r="AP44" s="108">
        <f>(L44+R44+X44+AK44)/H44</f>
        <v>0.5367</v>
      </c>
      <c r="AQ44" s="458"/>
      <c r="AR44" s="450"/>
      <c r="AS44" s="450"/>
      <c r="AT44" s="453"/>
      <c r="AU44" s="453"/>
      <c r="AV44" s="88"/>
      <c r="AW44" s="88"/>
    </row>
    <row r="45" spans="1:49" ht="49.5" customHeight="1">
      <c r="A45" s="522"/>
      <c r="B45" s="454"/>
      <c r="C45" s="522"/>
      <c r="D45" s="522"/>
      <c r="E45" s="522"/>
      <c r="F45" s="522"/>
      <c r="G45" s="91" t="s">
        <v>147</v>
      </c>
      <c r="H45" s="110">
        <f>H41+H43</f>
        <v>874169253</v>
      </c>
      <c r="I45" s="72">
        <v>63229640</v>
      </c>
      <c r="J45" s="72">
        <v>63229640</v>
      </c>
      <c r="K45" s="110">
        <v>66717879</v>
      </c>
      <c r="L45" s="110">
        <v>45393789</v>
      </c>
      <c r="M45" s="110">
        <v>161651263</v>
      </c>
      <c r="N45" s="110">
        <v>161651263</v>
      </c>
      <c r="O45" s="110">
        <v>161651263</v>
      </c>
      <c r="P45" s="110">
        <v>161651263</v>
      </c>
      <c r="Q45" s="110">
        <v>161651263</v>
      </c>
      <c r="R45" s="110">
        <v>139658263</v>
      </c>
      <c r="S45" s="110">
        <v>245974433</v>
      </c>
      <c r="T45" s="110">
        <v>245974433</v>
      </c>
      <c r="U45" s="110">
        <v>245974433</v>
      </c>
      <c r="V45" s="110">
        <v>245974433</v>
      </c>
      <c r="W45" s="110">
        <v>255974433</v>
      </c>
      <c r="X45" s="110">
        <v>244301433</v>
      </c>
      <c r="Y45" s="110">
        <f>Y41+Y43</f>
        <v>319815768</v>
      </c>
      <c r="Z45" s="110">
        <v>319815768</v>
      </c>
      <c r="AA45" s="110"/>
      <c r="AB45" s="110"/>
      <c r="AC45" s="110"/>
      <c r="AD45" s="110"/>
      <c r="AE45" s="110">
        <v>125000000</v>
      </c>
      <c r="AF45" s="110">
        <v>125000000</v>
      </c>
      <c r="AG45" s="110"/>
      <c r="AH45" s="110"/>
      <c r="AI45" s="110"/>
      <c r="AJ45" s="110"/>
      <c r="AK45" s="110">
        <f>AK41+AK43</f>
        <v>157817768</v>
      </c>
      <c r="AL45" s="110"/>
      <c r="AM45" s="116"/>
      <c r="AN45" s="116"/>
      <c r="AO45" s="108">
        <f t="shared" si="4"/>
        <v>0.49346462492118276</v>
      </c>
      <c r="AP45" s="108">
        <f>(L45+R45+X45+AK45)/H45</f>
        <v>0.6716905804967725</v>
      </c>
      <c r="AQ45" s="459"/>
      <c r="AR45" s="451"/>
      <c r="AS45" s="451"/>
      <c r="AT45" s="454"/>
      <c r="AU45" s="454"/>
      <c r="AV45" s="88"/>
      <c r="AW45" s="88"/>
    </row>
    <row r="46" spans="1:49" ht="49.5" customHeight="1">
      <c r="A46" s="520" t="s">
        <v>38</v>
      </c>
      <c r="B46" s="519">
        <v>7</v>
      </c>
      <c r="C46" s="530" t="s">
        <v>194</v>
      </c>
      <c r="D46" s="520" t="s">
        <v>276</v>
      </c>
      <c r="E46" s="520">
        <v>459</v>
      </c>
      <c r="F46" s="520">
        <v>179</v>
      </c>
      <c r="G46" s="90" t="s">
        <v>101</v>
      </c>
      <c r="H46" s="68">
        <v>1</v>
      </c>
      <c r="I46" s="69">
        <v>0.1</v>
      </c>
      <c r="J46" s="69">
        <v>0.1</v>
      </c>
      <c r="K46" s="167">
        <v>0.1</v>
      </c>
      <c r="L46" s="167">
        <v>0.11</v>
      </c>
      <c r="M46" s="167">
        <v>0.4</v>
      </c>
      <c r="N46" s="167">
        <v>0.4</v>
      </c>
      <c r="O46" s="167">
        <v>0.4</v>
      </c>
      <c r="P46" s="167">
        <v>0.4</v>
      </c>
      <c r="Q46" s="167">
        <v>0.4</v>
      </c>
      <c r="R46" s="167">
        <v>0.38</v>
      </c>
      <c r="S46" s="167">
        <v>0.65</v>
      </c>
      <c r="T46" s="167">
        <v>0.65</v>
      </c>
      <c r="U46" s="167">
        <v>0.65</v>
      </c>
      <c r="V46" s="167">
        <v>0.65</v>
      </c>
      <c r="W46" s="167">
        <v>0.65</v>
      </c>
      <c r="X46" s="167">
        <v>0.65</v>
      </c>
      <c r="Y46" s="167">
        <v>0.9</v>
      </c>
      <c r="Z46" s="120">
        <v>0.9</v>
      </c>
      <c r="AA46" s="120"/>
      <c r="AB46" s="120"/>
      <c r="AC46" s="120"/>
      <c r="AD46" s="120"/>
      <c r="AE46" s="120">
        <v>1</v>
      </c>
      <c r="AF46" s="120">
        <v>1</v>
      </c>
      <c r="AG46" s="115"/>
      <c r="AH46" s="115"/>
      <c r="AI46" s="115"/>
      <c r="AJ46" s="115"/>
      <c r="AK46" s="173">
        <v>0.6901</v>
      </c>
      <c r="AL46" s="112"/>
      <c r="AM46" s="111"/>
      <c r="AN46" s="111"/>
      <c r="AO46" s="108">
        <f t="shared" si="4"/>
        <v>0.7667777777777778</v>
      </c>
      <c r="AP46" s="108">
        <f>AK46/H46</f>
        <v>0.6901</v>
      </c>
      <c r="AQ46" s="457" t="s">
        <v>446</v>
      </c>
      <c r="AR46" s="462" t="s">
        <v>278</v>
      </c>
      <c r="AS46" s="462" t="s">
        <v>279</v>
      </c>
      <c r="AT46" s="461" t="s">
        <v>280</v>
      </c>
      <c r="AU46" s="480" t="s">
        <v>272</v>
      </c>
      <c r="AV46" s="88"/>
      <c r="AW46" s="88"/>
    </row>
    <row r="47" spans="1:49" ht="49.5" customHeight="1">
      <c r="A47" s="521"/>
      <c r="B47" s="453"/>
      <c r="C47" s="521"/>
      <c r="D47" s="521"/>
      <c r="E47" s="521"/>
      <c r="F47" s="521"/>
      <c r="G47" s="91" t="s">
        <v>121</v>
      </c>
      <c r="H47" s="109">
        <f>L47+R47+X47+Z47+AE47</f>
        <v>3308679423</v>
      </c>
      <c r="I47" s="71">
        <v>201839441</v>
      </c>
      <c r="J47" s="71">
        <v>201839441</v>
      </c>
      <c r="K47" s="109">
        <v>209802548</v>
      </c>
      <c r="L47" s="109">
        <v>162598140</v>
      </c>
      <c r="M47" s="109">
        <v>467680000</v>
      </c>
      <c r="N47" s="109">
        <v>467680000</v>
      </c>
      <c r="O47" s="109">
        <v>896733783</v>
      </c>
      <c r="P47" s="109">
        <v>896733783</v>
      </c>
      <c r="Q47" s="109">
        <v>884835783</v>
      </c>
      <c r="R47" s="109">
        <v>847987783</v>
      </c>
      <c r="S47" s="109">
        <v>1090000000</v>
      </c>
      <c r="T47" s="109">
        <v>1090000000</v>
      </c>
      <c r="U47" s="109">
        <v>1090000000</v>
      </c>
      <c r="V47" s="109">
        <v>1090000000</v>
      </c>
      <c r="W47" s="109">
        <v>1030529000</v>
      </c>
      <c r="X47" s="109">
        <v>898026500</v>
      </c>
      <c r="Y47" s="109">
        <v>1001067000</v>
      </c>
      <c r="Z47" s="109">
        <v>1001067000</v>
      </c>
      <c r="AA47" s="110"/>
      <c r="AB47" s="110"/>
      <c r="AC47" s="110"/>
      <c r="AD47" s="110"/>
      <c r="AE47" s="109">
        <v>399000000</v>
      </c>
      <c r="AF47" s="109">
        <v>399000000</v>
      </c>
      <c r="AG47" s="110"/>
      <c r="AH47" s="110"/>
      <c r="AI47" s="110"/>
      <c r="AJ47" s="110"/>
      <c r="AK47" s="109">
        <v>215160000</v>
      </c>
      <c r="AL47" s="109"/>
      <c r="AM47" s="111"/>
      <c r="AN47" s="111"/>
      <c r="AO47" s="108">
        <f t="shared" si="4"/>
        <v>0.2149306689762024</v>
      </c>
      <c r="AP47" s="108">
        <f>(L47+R47+X47+AK47)/H47</f>
        <v>0.6418791763979245</v>
      </c>
      <c r="AQ47" s="458"/>
      <c r="AR47" s="450"/>
      <c r="AS47" s="450"/>
      <c r="AT47" s="453"/>
      <c r="AU47" s="453"/>
      <c r="AV47" s="88"/>
      <c r="AW47" s="88"/>
    </row>
    <row r="48" spans="1:49" ht="49.5" customHeight="1">
      <c r="A48" s="521"/>
      <c r="B48" s="453"/>
      <c r="C48" s="521"/>
      <c r="D48" s="521"/>
      <c r="E48" s="521"/>
      <c r="F48" s="521"/>
      <c r="G48" s="90" t="s">
        <v>123</v>
      </c>
      <c r="H48" s="193"/>
      <c r="I48" s="186"/>
      <c r="J48" s="193"/>
      <c r="K48" s="188"/>
      <c r="L48" s="188"/>
      <c r="M48" s="188"/>
      <c r="N48" s="188"/>
      <c r="O48" s="188"/>
      <c r="P48" s="188"/>
      <c r="Q48" s="188"/>
      <c r="R48" s="188"/>
      <c r="S48" s="188"/>
      <c r="T48" s="188"/>
      <c r="U48" s="188"/>
      <c r="V48" s="188"/>
      <c r="W48" s="188"/>
      <c r="X48" s="188"/>
      <c r="Y48" s="188"/>
      <c r="Z48" s="188"/>
      <c r="AA48" s="119"/>
      <c r="AB48" s="119"/>
      <c r="AC48" s="119"/>
      <c r="AD48" s="119"/>
      <c r="AE48" s="188"/>
      <c r="AF48" s="118">
        <v>0</v>
      </c>
      <c r="AG48" s="113"/>
      <c r="AH48" s="113"/>
      <c r="AI48" s="113"/>
      <c r="AJ48" s="113"/>
      <c r="AK48" s="118">
        <v>0</v>
      </c>
      <c r="AL48" s="112"/>
      <c r="AM48" s="111"/>
      <c r="AN48" s="111"/>
      <c r="AO48" s="108"/>
      <c r="AP48" s="108"/>
      <c r="AQ48" s="458"/>
      <c r="AR48" s="450"/>
      <c r="AS48" s="450"/>
      <c r="AT48" s="453"/>
      <c r="AU48" s="453"/>
      <c r="AV48" s="88"/>
      <c r="AW48" s="88"/>
    </row>
    <row r="49" spans="1:49" ht="49.5" customHeight="1">
      <c r="A49" s="521"/>
      <c r="B49" s="453"/>
      <c r="C49" s="521"/>
      <c r="D49" s="521"/>
      <c r="E49" s="521"/>
      <c r="F49" s="521"/>
      <c r="G49" s="91" t="s">
        <v>131</v>
      </c>
      <c r="H49" s="109">
        <f>L49+R49+X49+Z49</f>
        <v>384744027</v>
      </c>
      <c r="I49" s="71"/>
      <c r="J49" s="71"/>
      <c r="K49" s="185"/>
      <c r="L49" s="185"/>
      <c r="M49" s="109">
        <v>87214831</v>
      </c>
      <c r="N49" s="109">
        <v>87214831</v>
      </c>
      <c r="O49" s="109">
        <v>87214831</v>
      </c>
      <c r="P49" s="109">
        <v>87214831</v>
      </c>
      <c r="Q49" s="109">
        <v>87214831</v>
      </c>
      <c r="R49" s="109">
        <v>84849820</v>
      </c>
      <c r="S49" s="109">
        <v>115527666</v>
      </c>
      <c r="T49" s="109">
        <v>115527666</v>
      </c>
      <c r="U49" s="109">
        <v>65094933</v>
      </c>
      <c r="V49" s="109">
        <v>65094933</v>
      </c>
      <c r="W49" s="109">
        <v>65094933</v>
      </c>
      <c r="X49" s="109">
        <v>44072533</v>
      </c>
      <c r="Y49" s="109">
        <v>255821674</v>
      </c>
      <c r="Z49" s="109">
        <v>255821674</v>
      </c>
      <c r="AA49" s="114"/>
      <c r="AB49" s="114"/>
      <c r="AC49" s="114"/>
      <c r="AD49" s="114"/>
      <c r="AE49" s="241"/>
      <c r="AF49" s="110">
        <v>0</v>
      </c>
      <c r="AG49" s="114"/>
      <c r="AH49" s="114"/>
      <c r="AI49" s="114"/>
      <c r="AJ49" s="114"/>
      <c r="AK49" s="109">
        <v>127292749</v>
      </c>
      <c r="AL49" s="109"/>
      <c r="AM49" s="111"/>
      <c r="AN49" s="112"/>
      <c r="AO49" s="108">
        <f t="shared" si="4"/>
        <v>0.49758391073619507</v>
      </c>
      <c r="AP49" s="108"/>
      <c r="AQ49" s="458"/>
      <c r="AR49" s="450"/>
      <c r="AS49" s="450"/>
      <c r="AT49" s="453"/>
      <c r="AU49" s="453"/>
      <c r="AV49" s="88"/>
      <c r="AW49" s="88"/>
    </row>
    <row r="50" spans="1:49" ht="49.5" customHeight="1">
      <c r="A50" s="521"/>
      <c r="B50" s="453"/>
      <c r="C50" s="521"/>
      <c r="D50" s="521"/>
      <c r="E50" s="521"/>
      <c r="F50" s="521"/>
      <c r="G50" s="90" t="s">
        <v>140</v>
      </c>
      <c r="H50" s="74">
        <v>1</v>
      </c>
      <c r="I50" s="75">
        <v>0.1</v>
      </c>
      <c r="J50" s="75">
        <v>0.1</v>
      </c>
      <c r="K50" s="168">
        <v>0.1</v>
      </c>
      <c r="L50" s="168">
        <v>0.11</v>
      </c>
      <c r="M50" s="168">
        <v>0.4</v>
      </c>
      <c r="N50" s="168">
        <v>0.4</v>
      </c>
      <c r="O50" s="168">
        <v>0.4</v>
      </c>
      <c r="P50" s="168">
        <v>0.4</v>
      </c>
      <c r="Q50" s="168">
        <v>0.4</v>
      </c>
      <c r="R50" s="168">
        <v>0.38</v>
      </c>
      <c r="S50" s="168">
        <v>0.65</v>
      </c>
      <c r="T50" s="168">
        <v>0.65</v>
      </c>
      <c r="U50" s="168">
        <v>0.65</v>
      </c>
      <c r="V50" s="168">
        <v>0.65</v>
      </c>
      <c r="W50" s="168">
        <v>0.65</v>
      </c>
      <c r="X50" s="168">
        <v>0.65</v>
      </c>
      <c r="Y50" s="168">
        <v>0.9</v>
      </c>
      <c r="Z50" s="120">
        <v>0.9</v>
      </c>
      <c r="AA50" s="120"/>
      <c r="AB50" s="120"/>
      <c r="AC50" s="120"/>
      <c r="AD50" s="120"/>
      <c r="AE50" s="120">
        <v>1</v>
      </c>
      <c r="AF50" s="120">
        <v>1</v>
      </c>
      <c r="AG50" s="115"/>
      <c r="AH50" s="115"/>
      <c r="AI50" s="115"/>
      <c r="AJ50" s="115"/>
      <c r="AK50" s="108">
        <f>AK46+AK48</f>
        <v>0.6901</v>
      </c>
      <c r="AL50" s="112"/>
      <c r="AM50" s="111"/>
      <c r="AN50" s="111"/>
      <c r="AO50" s="108">
        <f t="shared" si="4"/>
        <v>0.7667777777777778</v>
      </c>
      <c r="AP50" s="108">
        <f>AK50/H50</f>
        <v>0.6901</v>
      </c>
      <c r="AQ50" s="458"/>
      <c r="AR50" s="450"/>
      <c r="AS50" s="450"/>
      <c r="AT50" s="453"/>
      <c r="AU50" s="453"/>
      <c r="AV50" s="88"/>
      <c r="AW50" s="88"/>
    </row>
    <row r="51" spans="1:49" ht="49.5" customHeight="1">
      <c r="A51" s="522"/>
      <c r="B51" s="454"/>
      <c r="C51" s="522"/>
      <c r="D51" s="522"/>
      <c r="E51" s="522"/>
      <c r="F51" s="522"/>
      <c r="G51" s="91" t="s">
        <v>147</v>
      </c>
      <c r="H51" s="110">
        <f>H47+H49</f>
        <v>3693423450</v>
      </c>
      <c r="I51" s="72">
        <v>201839441</v>
      </c>
      <c r="J51" s="72">
        <v>201839441</v>
      </c>
      <c r="K51" s="110">
        <v>209802548</v>
      </c>
      <c r="L51" s="110">
        <v>162598140</v>
      </c>
      <c r="M51" s="110">
        <v>554894831</v>
      </c>
      <c r="N51" s="110">
        <v>554894831</v>
      </c>
      <c r="O51" s="110">
        <v>983948614</v>
      </c>
      <c r="P51" s="110">
        <v>983948614</v>
      </c>
      <c r="Q51" s="110">
        <v>983948614</v>
      </c>
      <c r="R51" s="110">
        <v>932837603</v>
      </c>
      <c r="S51" s="110">
        <v>1205527666</v>
      </c>
      <c r="T51" s="110">
        <v>1205527666</v>
      </c>
      <c r="U51" s="110">
        <v>1155094933</v>
      </c>
      <c r="V51" s="110">
        <v>1155094933</v>
      </c>
      <c r="W51" s="110">
        <v>1095623933</v>
      </c>
      <c r="X51" s="110">
        <v>942099033</v>
      </c>
      <c r="Y51" s="110">
        <f>Y47+Y49</f>
        <v>1256888674</v>
      </c>
      <c r="Z51" s="110">
        <v>1256888674</v>
      </c>
      <c r="AA51" s="110"/>
      <c r="AB51" s="110"/>
      <c r="AC51" s="110"/>
      <c r="AD51" s="110"/>
      <c r="AE51" s="110">
        <v>399000000</v>
      </c>
      <c r="AF51" s="110">
        <v>399000000</v>
      </c>
      <c r="AG51" s="110"/>
      <c r="AH51" s="110"/>
      <c r="AI51" s="110"/>
      <c r="AJ51" s="110"/>
      <c r="AK51" s="110">
        <f>AK47+AK49</f>
        <v>342452749</v>
      </c>
      <c r="AL51" s="110"/>
      <c r="AM51" s="116"/>
      <c r="AN51" s="116"/>
      <c r="AO51" s="108">
        <f t="shared" si="4"/>
        <v>0.27246068493095515</v>
      </c>
      <c r="AP51" s="108">
        <f>(L51+R51+X51+AK51)/H51</f>
        <v>0.6443852315390481</v>
      </c>
      <c r="AQ51" s="459"/>
      <c r="AR51" s="451"/>
      <c r="AS51" s="451"/>
      <c r="AT51" s="454"/>
      <c r="AU51" s="454"/>
      <c r="AV51" s="88"/>
      <c r="AW51" s="88"/>
    </row>
    <row r="52" spans="1:49" ht="49.5" customHeight="1">
      <c r="A52" s="520" t="s">
        <v>38</v>
      </c>
      <c r="B52" s="519">
        <v>8</v>
      </c>
      <c r="C52" s="530" t="s">
        <v>225</v>
      </c>
      <c r="D52" s="523" t="s">
        <v>98</v>
      </c>
      <c r="E52" s="520" t="s">
        <v>284</v>
      </c>
      <c r="F52" s="520">
        <v>179</v>
      </c>
      <c r="G52" s="90" t="s">
        <v>101</v>
      </c>
      <c r="H52" s="68">
        <v>1</v>
      </c>
      <c r="I52" s="69">
        <v>0.125</v>
      </c>
      <c r="J52" s="69">
        <v>0.125</v>
      </c>
      <c r="K52" s="166">
        <v>0.135</v>
      </c>
      <c r="L52" s="166">
        <v>0.135</v>
      </c>
      <c r="M52" s="167">
        <v>0.24</v>
      </c>
      <c r="N52" s="167">
        <v>0.24</v>
      </c>
      <c r="O52" s="167">
        <v>0.24</v>
      </c>
      <c r="P52" s="167">
        <v>0.24</v>
      </c>
      <c r="Q52" s="167">
        <v>0.24</v>
      </c>
      <c r="R52" s="167">
        <v>0.24</v>
      </c>
      <c r="S52" s="167">
        <v>0.22</v>
      </c>
      <c r="T52" s="167">
        <v>0.22</v>
      </c>
      <c r="U52" s="167">
        <v>0.22</v>
      </c>
      <c r="V52" s="167">
        <v>0.22</v>
      </c>
      <c r="W52" s="167">
        <v>0.22</v>
      </c>
      <c r="X52" s="167">
        <v>0.22</v>
      </c>
      <c r="Y52" s="167">
        <v>0.25</v>
      </c>
      <c r="Z52" s="122">
        <v>0.25</v>
      </c>
      <c r="AA52" s="122"/>
      <c r="AB52" s="122"/>
      <c r="AC52" s="122"/>
      <c r="AD52" s="122"/>
      <c r="AE52" s="117">
        <v>0.125</v>
      </c>
      <c r="AF52" s="117">
        <v>0.125</v>
      </c>
      <c r="AG52" s="123"/>
      <c r="AH52" s="123"/>
      <c r="AI52" s="123"/>
      <c r="AJ52" s="123"/>
      <c r="AK52" s="124">
        <v>0.0525</v>
      </c>
      <c r="AL52" s="112"/>
      <c r="AM52" s="111"/>
      <c r="AN52" s="111"/>
      <c r="AO52" s="108">
        <f aca="true" t="shared" si="5" ref="AO52:AO59">AK52/Z52</f>
        <v>0.21</v>
      </c>
      <c r="AP52" s="108">
        <f>(L52+R52+X52+AK52)/H52</f>
        <v>0.6475</v>
      </c>
      <c r="AQ52" s="457" t="s">
        <v>381</v>
      </c>
      <c r="AR52" s="449" t="s">
        <v>382</v>
      </c>
      <c r="AS52" s="449" t="s">
        <v>287</v>
      </c>
      <c r="AT52" s="461" t="s">
        <v>288</v>
      </c>
      <c r="AU52" s="531" t="s">
        <v>136</v>
      </c>
      <c r="AV52" s="88"/>
      <c r="AW52" s="88"/>
    </row>
    <row r="53" spans="1:49" ht="49.5" customHeight="1">
      <c r="A53" s="521"/>
      <c r="B53" s="453"/>
      <c r="C53" s="521"/>
      <c r="D53" s="521"/>
      <c r="E53" s="521"/>
      <c r="F53" s="521"/>
      <c r="G53" s="91" t="s">
        <v>121</v>
      </c>
      <c r="H53" s="109">
        <f>L53+R53+X53+Z53+AE53</f>
        <v>824742954</v>
      </c>
      <c r="I53" s="71">
        <v>41162920</v>
      </c>
      <c r="J53" s="71">
        <v>41162920</v>
      </c>
      <c r="K53" s="109">
        <v>44455954</v>
      </c>
      <c r="L53" s="109">
        <v>44455954</v>
      </c>
      <c r="M53" s="109">
        <v>95100000</v>
      </c>
      <c r="N53" s="109">
        <v>95100000</v>
      </c>
      <c r="O53" s="109">
        <v>95100000</v>
      </c>
      <c r="P53" s="109">
        <v>95100000</v>
      </c>
      <c r="Q53" s="109">
        <v>127499000</v>
      </c>
      <c r="R53" s="109">
        <v>127499000</v>
      </c>
      <c r="S53" s="109">
        <v>280000000</v>
      </c>
      <c r="T53" s="109">
        <v>280000000</v>
      </c>
      <c r="U53" s="109">
        <v>280000000</v>
      </c>
      <c r="V53" s="109">
        <v>280000000</v>
      </c>
      <c r="W53" s="109">
        <v>213732000</v>
      </c>
      <c r="X53" s="109">
        <v>213732000</v>
      </c>
      <c r="Y53" s="109">
        <v>358056000</v>
      </c>
      <c r="Z53" s="109">
        <v>358056000</v>
      </c>
      <c r="AA53" s="110"/>
      <c r="AB53" s="110"/>
      <c r="AC53" s="110"/>
      <c r="AD53" s="110"/>
      <c r="AE53" s="109">
        <v>81000000</v>
      </c>
      <c r="AF53" s="109">
        <v>81000000</v>
      </c>
      <c r="AG53" s="110"/>
      <c r="AH53" s="110"/>
      <c r="AI53" s="110"/>
      <c r="AJ53" s="110"/>
      <c r="AK53" s="109">
        <v>40990000</v>
      </c>
      <c r="AL53" s="109"/>
      <c r="AM53" s="111"/>
      <c r="AN53" s="111"/>
      <c r="AO53" s="108">
        <f t="shared" si="5"/>
        <v>0.1144792993274795</v>
      </c>
      <c r="AP53" s="108">
        <f>(L53+R53+X53+AK53)/H53</f>
        <v>0.5173453764359168</v>
      </c>
      <c r="AQ53" s="458"/>
      <c r="AR53" s="450"/>
      <c r="AS53" s="450"/>
      <c r="AT53" s="453"/>
      <c r="AU53" s="453"/>
      <c r="AV53" s="88"/>
      <c r="AW53" s="88"/>
    </row>
    <row r="54" spans="1:49" ht="49.5" customHeight="1">
      <c r="A54" s="521"/>
      <c r="B54" s="453"/>
      <c r="C54" s="521"/>
      <c r="D54" s="521"/>
      <c r="E54" s="521"/>
      <c r="F54" s="521"/>
      <c r="G54" s="90" t="s">
        <v>123</v>
      </c>
      <c r="H54" s="193"/>
      <c r="I54" s="193"/>
      <c r="J54" s="193"/>
      <c r="K54" s="188"/>
      <c r="L54" s="188"/>
      <c r="M54" s="188"/>
      <c r="N54" s="188"/>
      <c r="O54" s="188"/>
      <c r="P54" s="188"/>
      <c r="Q54" s="188"/>
      <c r="R54" s="188"/>
      <c r="S54" s="118">
        <v>0.03</v>
      </c>
      <c r="T54" s="118">
        <v>0.03</v>
      </c>
      <c r="U54" s="118">
        <v>0.03</v>
      </c>
      <c r="V54" s="118">
        <v>0.03</v>
      </c>
      <c r="W54" s="118">
        <v>0.03</v>
      </c>
      <c r="X54" s="118">
        <v>0.03</v>
      </c>
      <c r="Y54" s="118">
        <v>0</v>
      </c>
      <c r="Z54" s="118">
        <v>0</v>
      </c>
      <c r="AA54" s="119"/>
      <c r="AB54" s="119"/>
      <c r="AC54" s="119"/>
      <c r="AD54" s="119"/>
      <c r="AE54" s="188"/>
      <c r="AF54" s="118">
        <v>0</v>
      </c>
      <c r="AG54" s="113"/>
      <c r="AH54" s="113"/>
      <c r="AI54" s="113"/>
      <c r="AJ54" s="113"/>
      <c r="AK54" s="118">
        <v>0</v>
      </c>
      <c r="AL54" s="112"/>
      <c r="AM54" s="111"/>
      <c r="AN54" s="111"/>
      <c r="AO54" s="108"/>
      <c r="AP54" s="108"/>
      <c r="AQ54" s="458"/>
      <c r="AR54" s="450"/>
      <c r="AS54" s="450"/>
      <c r="AT54" s="453"/>
      <c r="AU54" s="453"/>
      <c r="AV54" s="88"/>
      <c r="AW54" s="88"/>
    </row>
    <row r="55" spans="1:49" ht="49.5" customHeight="1">
      <c r="A55" s="521"/>
      <c r="B55" s="453"/>
      <c r="C55" s="521"/>
      <c r="D55" s="521"/>
      <c r="E55" s="521"/>
      <c r="F55" s="521"/>
      <c r="G55" s="91" t="s">
        <v>131</v>
      </c>
      <c r="H55" s="109">
        <f>L55+R55+X55+Z55</f>
        <v>152297925</v>
      </c>
      <c r="I55" s="71"/>
      <c r="J55" s="71"/>
      <c r="K55" s="185"/>
      <c r="L55" s="185"/>
      <c r="M55" s="109">
        <v>14818651</v>
      </c>
      <c r="N55" s="109">
        <v>14818651</v>
      </c>
      <c r="O55" s="109">
        <v>14818651</v>
      </c>
      <c r="P55" s="109">
        <v>14818651</v>
      </c>
      <c r="Q55" s="109">
        <v>14818651</v>
      </c>
      <c r="R55" s="109">
        <v>14818651</v>
      </c>
      <c r="S55" s="109">
        <v>46533533</v>
      </c>
      <c r="T55" s="109">
        <v>46533533</v>
      </c>
      <c r="U55" s="109">
        <v>46533533</v>
      </c>
      <c r="V55" s="109">
        <v>46533533</v>
      </c>
      <c r="W55" s="109">
        <v>46533533</v>
      </c>
      <c r="X55" s="109">
        <v>46533533</v>
      </c>
      <c r="Y55" s="109">
        <v>90945741</v>
      </c>
      <c r="Z55" s="109">
        <v>90945741</v>
      </c>
      <c r="AA55" s="114"/>
      <c r="AB55" s="114"/>
      <c r="AC55" s="114"/>
      <c r="AD55" s="114"/>
      <c r="AE55" s="185"/>
      <c r="AF55" s="109">
        <v>0</v>
      </c>
      <c r="AG55" s="114"/>
      <c r="AH55" s="114"/>
      <c r="AI55" s="114"/>
      <c r="AJ55" s="114"/>
      <c r="AK55" s="109">
        <v>31993983</v>
      </c>
      <c r="AL55" s="109"/>
      <c r="AM55" s="111"/>
      <c r="AN55" s="112"/>
      <c r="AO55" s="108">
        <f t="shared" si="5"/>
        <v>0.3517919877083634</v>
      </c>
      <c r="AP55" s="108"/>
      <c r="AQ55" s="458"/>
      <c r="AR55" s="450"/>
      <c r="AS55" s="450"/>
      <c r="AT55" s="453"/>
      <c r="AU55" s="453"/>
      <c r="AV55" s="88"/>
      <c r="AW55" s="88"/>
    </row>
    <row r="56" spans="1:49" ht="49.5" customHeight="1">
      <c r="A56" s="521"/>
      <c r="B56" s="453"/>
      <c r="C56" s="521"/>
      <c r="D56" s="521"/>
      <c r="E56" s="521"/>
      <c r="F56" s="521"/>
      <c r="G56" s="90" t="s">
        <v>140</v>
      </c>
      <c r="H56" s="74">
        <v>1</v>
      </c>
      <c r="I56" s="75">
        <v>0.125</v>
      </c>
      <c r="J56" s="75">
        <v>0.125</v>
      </c>
      <c r="K56" s="172">
        <v>0.135</v>
      </c>
      <c r="L56" s="172">
        <v>0.135</v>
      </c>
      <c r="M56" s="168">
        <v>0.24</v>
      </c>
      <c r="N56" s="168">
        <v>0.24</v>
      </c>
      <c r="O56" s="168">
        <v>0.24</v>
      </c>
      <c r="P56" s="168">
        <v>0.24</v>
      </c>
      <c r="Q56" s="168">
        <v>0.24</v>
      </c>
      <c r="R56" s="168">
        <v>0.24</v>
      </c>
      <c r="S56" s="168">
        <v>0.25</v>
      </c>
      <c r="T56" s="168">
        <v>0.25</v>
      </c>
      <c r="U56" s="168">
        <v>0.25</v>
      </c>
      <c r="V56" s="168">
        <v>0.25</v>
      </c>
      <c r="W56" s="168">
        <v>0.25</v>
      </c>
      <c r="X56" s="168">
        <v>0.25</v>
      </c>
      <c r="Y56" s="168">
        <v>0.25</v>
      </c>
      <c r="Z56" s="120">
        <v>0.25</v>
      </c>
      <c r="AA56" s="120"/>
      <c r="AB56" s="120"/>
      <c r="AC56" s="120"/>
      <c r="AD56" s="120"/>
      <c r="AE56" s="120">
        <v>0.125</v>
      </c>
      <c r="AF56" s="120">
        <v>0.125</v>
      </c>
      <c r="AG56" s="115"/>
      <c r="AH56" s="115"/>
      <c r="AI56" s="115"/>
      <c r="AJ56" s="115"/>
      <c r="AK56" s="124">
        <f>+AK52+AK54</f>
        <v>0.0525</v>
      </c>
      <c r="AL56" s="112"/>
      <c r="AM56" s="111"/>
      <c r="AN56" s="111"/>
      <c r="AO56" s="108">
        <f t="shared" si="5"/>
        <v>0.21</v>
      </c>
      <c r="AP56" s="108">
        <f>(L56+R56+X56+AK56)/H56</f>
        <v>0.6775</v>
      </c>
      <c r="AQ56" s="458"/>
      <c r="AR56" s="450"/>
      <c r="AS56" s="450"/>
      <c r="AT56" s="453"/>
      <c r="AU56" s="453"/>
      <c r="AV56" s="88"/>
      <c r="AW56" s="88"/>
    </row>
    <row r="57" spans="1:49" ht="49.5" customHeight="1">
      <c r="A57" s="522"/>
      <c r="B57" s="454"/>
      <c r="C57" s="522"/>
      <c r="D57" s="522"/>
      <c r="E57" s="522"/>
      <c r="F57" s="522"/>
      <c r="G57" s="91" t="s">
        <v>147</v>
      </c>
      <c r="H57" s="110">
        <f>H53+H55</f>
        <v>977040879</v>
      </c>
      <c r="I57" s="72">
        <v>41162920</v>
      </c>
      <c r="J57" s="72">
        <v>41162920</v>
      </c>
      <c r="K57" s="110">
        <v>44455954</v>
      </c>
      <c r="L57" s="110">
        <v>44455954</v>
      </c>
      <c r="M57" s="110">
        <v>109918651</v>
      </c>
      <c r="N57" s="110">
        <v>109918651</v>
      </c>
      <c r="O57" s="110">
        <v>109918651</v>
      </c>
      <c r="P57" s="110">
        <v>109918651</v>
      </c>
      <c r="Q57" s="110">
        <v>109918651</v>
      </c>
      <c r="R57" s="110">
        <v>142317651</v>
      </c>
      <c r="S57" s="110">
        <v>326533533</v>
      </c>
      <c r="T57" s="110">
        <v>326533533</v>
      </c>
      <c r="U57" s="110">
        <v>326533533</v>
      </c>
      <c r="V57" s="110">
        <v>326533533</v>
      </c>
      <c r="W57" s="110">
        <v>260265533</v>
      </c>
      <c r="X57" s="110">
        <v>260265533</v>
      </c>
      <c r="Y57" s="110">
        <f>Y53+Y55</f>
        <v>449001741</v>
      </c>
      <c r="Z57" s="110">
        <v>449001741</v>
      </c>
      <c r="AA57" s="110"/>
      <c r="AB57" s="110"/>
      <c r="AC57" s="110"/>
      <c r="AD57" s="110"/>
      <c r="AE57" s="110">
        <v>81000000</v>
      </c>
      <c r="AF57" s="110">
        <v>81000000</v>
      </c>
      <c r="AG57" s="110"/>
      <c r="AH57" s="110"/>
      <c r="AI57" s="110"/>
      <c r="AJ57" s="110"/>
      <c r="AK57" s="110">
        <f>AK53+AK55</f>
        <v>72983983</v>
      </c>
      <c r="AL57" s="110"/>
      <c r="AM57" s="116"/>
      <c r="AN57" s="116"/>
      <c r="AO57" s="108">
        <f t="shared" si="5"/>
        <v>0.16254721604743178</v>
      </c>
      <c r="AP57" s="108">
        <f>(L57+R57+X57+AK57)/H57</f>
        <v>0.5322429513207707</v>
      </c>
      <c r="AQ57" s="459"/>
      <c r="AR57" s="451"/>
      <c r="AS57" s="451"/>
      <c r="AT57" s="454"/>
      <c r="AU57" s="454"/>
      <c r="AV57" s="88"/>
      <c r="AW57" s="88"/>
    </row>
    <row r="58" spans="1:49" ht="49.5" customHeight="1">
      <c r="A58" s="520" t="s">
        <v>38</v>
      </c>
      <c r="B58" s="519">
        <v>9</v>
      </c>
      <c r="C58" s="530" t="s">
        <v>293</v>
      </c>
      <c r="D58" s="523" t="s">
        <v>205</v>
      </c>
      <c r="E58" s="520">
        <v>459</v>
      </c>
      <c r="F58" s="520">
        <v>179</v>
      </c>
      <c r="G58" s="90" t="s">
        <v>101</v>
      </c>
      <c r="H58" s="68">
        <v>1</v>
      </c>
      <c r="I58" s="69">
        <v>1</v>
      </c>
      <c r="J58" s="69">
        <v>1</v>
      </c>
      <c r="K58" s="167">
        <v>1</v>
      </c>
      <c r="L58" s="167">
        <v>1</v>
      </c>
      <c r="M58" s="167">
        <v>1</v>
      </c>
      <c r="N58" s="167">
        <v>1</v>
      </c>
      <c r="O58" s="167">
        <v>1</v>
      </c>
      <c r="P58" s="167">
        <v>1</v>
      </c>
      <c r="Q58" s="167">
        <v>1</v>
      </c>
      <c r="R58" s="167">
        <v>1</v>
      </c>
      <c r="S58" s="167">
        <v>1</v>
      </c>
      <c r="T58" s="167">
        <v>1</v>
      </c>
      <c r="U58" s="167">
        <v>1</v>
      </c>
      <c r="V58" s="167">
        <v>1</v>
      </c>
      <c r="W58" s="167">
        <v>1</v>
      </c>
      <c r="X58" s="167">
        <v>0.98</v>
      </c>
      <c r="Y58" s="167">
        <v>1</v>
      </c>
      <c r="Z58" s="122">
        <v>1</v>
      </c>
      <c r="AA58" s="123"/>
      <c r="AB58" s="123"/>
      <c r="AC58" s="123"/>
      <c r="AD58" s="123"/>
      <c r="AE58" s="122">
        <v>1</v>
      </c>
      <c r="AF58" s="122">
        <v>1</v>
      </c>
      <c r="AG58" s="123"/>
      <c r="AH58" s="123"/>
      <c r="AI58" s="123"/>
      <c r="AJ58" s="123"/>
      <c r="AK58" s="118">
        <v>0.42</v>
      </c>
      <c r="AL58" s="112"/>
      <c r="AM58" s="111"/>
      <c r="AN58" s="111"/>
      <c r="AO58" s="108">
        <f t="shared" si="5"/>
        <v>0.42</v>
      </c>
      <c r="AP58" s="108">
        <f>(L58+R58+X58+AK58)/(K58+Q58+W58+Z58+AE58)</f>
        <v>0.6799999999999999</v>
      </c>
      <c r="AQ58" s="463" t="s">
        <v>447</v>
      </c>
      <c r="AR58" s="456" t="s">
        <v>132</v>
      </c>
      <c r="AS58" s="456" t="s">
        <v>109</v>
      </c>
      <c r="AT58" s="461" t="s">
        <v>295</v>
      </c>
      <c r="AU58" s="531" t="s">
        <v>136</v>
      </c>
      <c r="AV58" s="88"/>
      <c r="AW58" s="88"/>
    </row>
    <row r="59" spans="1:49" ht="49.5" customHeight="1">
      <c r="A59" s="521"/>
      <c r="B59" s="453"/>
      <c r="C59" s="521"/>
      <c r="D59" s="521"/>
      <c r="E59" s="521"/>
      <c r="F59" s="521"/>
      <c r="G59" s="91" t="s">
        <v>121</v>
      </c>
      <c r="H59" s="109">
        <f>L59+R59+X59+Z59+AE59</f>
        <v>2018588049.8</v>
      </c>
      <c r="I59" s="71">
        <v>147889460</v>
      </c>
      <c r="J59" s="71">
        <v>147889460</v>
      </c>
      <c r="K59" s="109">
        <v>197889460</v>
      </c>
      <c r="L59" s="109">
        <v>175354515.8</v>
      </c>
      <c r="M59" s="109">
        <v>342620000</v>
      </c>
      <c r="N59" s="109">
        <v>342620000</v>
      </c>
      <c r="O59" s="109">
        <v>342620000</v>
      </c>
      <c r="P59" s="109">
        <v>368620000</v>
      </c>
      <c r="Q59" s="109">
        <v>426971534</v>
      </c>
      <c r="R59" s="109">
        <v>368666534</v>
      </c>
      <c r="S59" s="109">
        <v>598000000</v>
      </c>
      <c r="T59" s="109">
        <v>598000000</v>
      </c>
      <c r="U59" s="109">
        <v>598000000</v>
      </c>
      <c r="V59" s="109">
        <v>598000000</v>
      </c>
      <c r="W59" s="109">
        <v>540480000</v>
      </c>
      <c r="X59" s="109">
        <v>518005000</v>
      </c>
      <c r="Y59" s="109">
        <v>664562000</v>
      </c>
      <c r="Z59" s="109">
        <v>664562000</v>
      </c>
      <c r="AA59" s="110"/>
      <c r="AB59" s="110"/>
      <c r="AC59" s="110"/>
      <c r="AD59" s="110"/>
      <c r="AE59" s="109">
        <v>292000000</v>
      </c>
      <c r="AF59" s="109">
        <v>292000000</v>
      </c>
      <c r="AG59" s="110"/>
      <c r="AH59" s="110"/>
      <c r="AI59" s="110"/>
      <c r="AJ59" s="110"/>
      <c r="AK59" s="109">
        <v>271710000</v>
      </c>
      <c r="AL59" s="109"/>
      <c r="AM59" s="111"/>
      <c r="AN59" s="111"/>
      <c r="AO59" s="108">
        <f t="shared" si="5"/>
        <v>0.4088557576268279</v>
      </c>
      <c r="AP59" s="108">
        <f>(L59+R59+X59+AK59)/H59</f>
        <v>0.6607272097603795</v>
      </c>
      <c r="AQ59" s="458"/>
      <c r="AR59" s="450"/>
      <c r="AS59" s="450"/>
      <c r="AT59" s="453"/>
      <c r="AU59" s="453"/>
      <c r="AV59" s="88"/>
      <c r="AW59" s="88"/>
    </row>
    <row r="60" spans="1:49" ht="49.5" customHeight="1">
      <c r="A60" s="521"/>
      <c r="B60" s="453"/>
      <c r="C60" s="521"/>
      <c r="D60" s="521"/>
      <c r="E60" s="521"/>
      <c r="F60" s="521"/>
      <c r="G60" s="90" t="s">
        <v>123</v>
      </c>
      <c r="H60" s="193"/>
      <c r="I60" s="193"/>
      <c r="J60" s="193"/>
      <c r="K60" s="188"/>
      <c r="L60" s="188"/>
      <c r="M60" s="188"/>
      <c r="N60" s="188"/>
      <c r="O60" s="188"/>
      <c r="P60" s="188"/>
      <c r="Q60" s="188"/>
      <c r="R60" s="188"/>
      <c r="S60" s="188"/>
      <c r="T60" s="188"/>
      <c r="U60" s="188"/>
      <c r="V60" s="188"/>
      <c r="W60" s="188"/>
      <c r="X60" s="188"/>
      <c r="Y60" s="188"/>
      <c r="Z60" s="188"/>
      <c r="AA60" s="187"/>
      <c r="AB60" s="187"/>
      <c r="AC60" s="187"/>
      <c r="AD60" s="187"/>
      <c r="AE60" s="188"/>
      <c r="AF60" s="118">
        <v>0</v>
      </c>
      <c r="AG60" s="113"/>
      <c r="AH60" s="113"/>
      <c r="AI60" s="113"/>
      <c r="AJ60" s="113"/>
      <c r="AK60" s="118">
        <v>0</v>
      </c>
      <c r="AL60" s="112"/>
      <c r="AM60" s="111"/>
      <c r="AN60" s="111"/>
      <c r="AO60" s="108"/>
      <c r="AP60" s="108"/>
      <c r="AQ60" s="458"/>
      <c r="AR60" s="450"/>
      <c r="AS60" s="450"/>
      <c r="AT60" s="453"/>
      <c r="AU60" s="453"/>
      <c r="AV60" s="88"/>
      <c r="AW60" s="88"/>
    </row>
    <row r="61" spans="1:49" ht="49.5" customHeight="1">
      <c r="A61" s="521"/>
      <c r="B61" s="453"/>
      <c r="C61" s="521"/>
      <c r="D61" s="521"/>
      <c r="E61" s="521"/>
      <c r="F61" s="521"/>
      <c r="G61" s="91" t="s">
        <v>131</v>
      </c>
      <c r="H61" s="109">
        <f>L61+R61+X61+Z61</f>
        <v>308077757</v>
      </c>
      <c r="I61" s="71"/>
      <c r="J61" s="71"/>
      <c r="K61" s="185"/>
      <c r="L61" s="185"/>
      <c r="M61" s="109">
        <v>105130007.8</v>
      </c>
      <c r="N61" s="109">
        <v>105130007.8</v>
      </c>
      <c r="O61" s="109">
        <v>105130007.8</v>
      </c>
      <c r="P61" s="109">
        <v>105130008</v>
      </c>
      <c r="Q61" s="109">
        <v>93192762</v>
      </c>
      <c r="R61" s="109">
        <v>93192760</v>
      </c>
      <c r="S61" s="109">
        <v>115410467</v>
      </c>
      <c r="T61" s="109">
        <v>115410467</v>
      </c>
      <c r="U61" s="109">
        <v>107657267</v>
      </c>
      <c r="V61" s="109">
        <v>107657267</v>
      </c>
      <c r="W61" s="109">
        <v>107657267</v>
      </c>
      <c r="X61" s="109">
        <v>107657267</v>
      </c>
      <c r="Y61" s="109">
        <v>107227730</v>
      </c>
      <c r="Z61" s="109">
        <v>107227730</v>
      </c>
      <c r="AA61" s="114"/>
      <c r="AB61" s="114"/>
      <c r="AC61" s="114"/>
      <c r="AD61" s="114"/>
      <c r="AE61" s="241"/>
      <c r="AF61" s="110">
        <v>0</v>
      </c>
      <c r="AG61" s="114"/>
      <c r="AH61" s="114"/>
      <c r="AI61" s="114"/>
      <c r="AJ61" s="114"/>
      <c r="AK61" s="109">
        <v>82083237</v>
      </c>
      <c r="AL61" s="109"/>
      <c r="AM61" s="111"/>
      <c r="AN61" s="112"/>
      <c r="AO61" s="108">
        <f>AK61/Z61</f>
        <v>0.7655038207001118</v>
      </c>
      <c r="AP61" s="108"/>
      <c r="AQ61" s="458"/>
      <c r="AR61" s="450"/>
      <c r="AS61" s="450"/>
      <c r="AT61" s="453"/>
      <c r="AU61" s="453"/>
      <c r="AV61" s="88"/>
      <c r="AW61" s="88"/>
    </row>
    <row r="62" spans="1:49" ht="49.5" customHeight="1">
      <c r="A62" s="521"/>
      <c r="B62" s="453"/>
      <c r="C62" s="521"/>
      <c r="D62" s="521"/>
      <c r="E62" s="521"/>
      <c r="F62" s="521"/>
      <c r="G62" s="90" t="s">
        <v>140</v>
      </c>
      <c r="H62" s="74">
        <v>1</v>
      </c>
      <c r="I62" s="75" t="s">
        <v>130</v>
      </c>
      <c r="J62" s="75">
        <v>1</v>
      </c>
      <c r="K62" s="168">
        <v>1</v>
      </c>
      <c r="L62" s="168">
        <v>1</v>
      </c>
      <c r="M62" s="168">
        <v>1</v>
      </c>
      <c r="N62" s="168">
        <v>1</v>
      </c>
      <c r="O62" s="168">
        <v>1</v>
      </c>
      <c r="P62" s="168">
        <v>1</v>
      </c>
      <c r="Q62" s="168">
        <v>1</v>
      </c>
      <c r="R62" s="168">
        <v>1</v>
      </c>
      <c r="S62" s="168">
        <v>1</v>
      </c>
      <c r="T62" s="168">
        <v>1</v>
      </c>
      <c r="U62" s="168">
        <v>1</v>
      </c>
      <c r="V62" s="168">
        <v>1</v>
      </c>
      <c r="W62" s="168">
        <v>1</v>
      </c>
      <c r="X62" s="168">
        <v>0.98</v>
      </c>
      <c r="Y62" s="168">
        <v>1</v>
      </c>
      <c r="Z62" s="120">
        <v>1</v>
      </c>
      <c r="AA62" s="115"/>
      <c r="AB62" s="115"/>
      <c r="AC62" s="115"/>
      <c r="AD62" s="115"/>
      <c r="AE62" s="120">
        <v>1</v>
      </c>
      <c r="AF62" s="120">
        <v>1</v>
      </c>
      <c r="AG62" s="115"/>
      <c r="AH62" s="115"/>
      <c r="AI62" s="115"/>
      <c r="AJ62" s="115"/>
      <c r="AK62" s="118">
        <f>+AK58+AK60</f>
        <v>0.42</v>
      </c>
      <c r="AL62" s="112"/>
      <c r="AM62" s="111"/>
      <c r="AN62" s="111"/>
      <c r="AO62" s="108">
        <f>AK62/Z62</f>
        <v>0.42</v>
      </c>
      <c r="AP62" s="108">
        <f>(L62+R62+X62+AK62)/(K62+Q62+W62+Z62+AE62)</f>
        <v>0.6799999999999999</v>
      </c>
      <c r="AQ62" s="458"/>
      <c r="AR62" s="450"/>
      <c r="AS62" s="450"/>
      <c r="AT62" s="453"/>
      <c r="AU62" s="453"/>
      <c r="AV62" s="88"/>
      <c r="AW62" s="88"/>
    </row>
    <row r="63" spans="1:49" ht="49.5" customHeight="1">
      <c r="A63" s="522"/>
      <c r="B63" s="454"/>
      <c r="C63" s="522"/>
      <c r="D63" s="522"/>
      <c r="E63" s="522"/>
      <c r="F63" s="522"/>
      <c r="G63" s="91" t="s">
        <v>147</v>
      </c>
      <c r="H63" s="110">
        <f>H59+H61</f>
        <v>2326665806.8</v>
      </c>
      <c r="I63" s="72">
        <v>147889460</v>
      </c>
      <c r="J63" s="72">
        <v>147889460</v>
      </c>
      <c r="K63" s="110">
        <v>197889460</v>
      </c>
      <c r="L63" s="110">
        <v>175354515.8</v>
      </c>
      <c r="M63" s="110">
        <v>447750007.8</v>
      </c>
      <c r="N63" s="110">
        <v>447750007.8</v>
      </c>
      <c r="O63" s="110">
        <v>447750007.8</v>
      </c>
      <c r="P63" s="110">
        <v>473750008</v>
      </c>
      <c r="Q63" s="110">
        <v>473750008</v>
      </c>
      <c r="R63" s="110">
        <v>461859294</v>
      </c>
      <c r="S63" s="110">
        <v>713410467</v>
      </c>
      <c r="T63" s="110">
        <v>713410467</v>
      </c>
      <c r="U63" s="110">
        <v>705657267</v>
      </c>
      <c r="V63" s="110">
        <v>705657267</v>
      </c>
      <c r="W63" s="110">
        <v>648137267</v>
      </c>
      <c r="X63" s="110">
        <v>625662267</v>
      </c>
      <c r="Y63" s="110">
        <f>Y59+Y61</f>
        <v>771789730</v>
      </c>
      <c r="Z63" s="110">
        <v>771789730</v>
      </c>
      <c r="AA63" s="110"/>
      <c r="AB63" s="110"/>
      <c r="AC63" s="110"/>
      <c r="AD63" s="110"/>
      <c r="AE63" s="110">
        <v>292000000</v>
      </c>
      <c r="AF63" s="110">
        <v>292000000</v>
      </c>
      <c r="AG63" s="110"/>
      <c r="AH63" s="110"/>
      <c r="AI63" s="110"/>
      <c r="AJ63" s="110"/>
      <c r="AK63" s="125">
        <f>AK59+AK61</f>
        <v>353793237</v>
      </c>
      <c r="AL63" s="125"/>
      <c r="AM63" s="126"/>
      <c r="AN63" s="126"/>
      <c r="AO63" s="108">
        <f>AK63/Z63</f>
        <v>0.45840625140217917</v>
      </c>
      <c r="AP63" s="108">
        <f>(L63+R63+X63+AK63)/H63</f>
        <v>0.6948438014067435</v>
      </c>
      <c r="AQ63" s="459"/>
      <c r="AR63" s="451"/>
      <c r="AS63" s="451"/>
      <c r="AT63" s="454"/>
      <c r="AU63" s="454"/>
      <c r="AV63" s="88"/>
      <c r="AW63" s="88"/>
    </row>
    <row r="64" spans="1:49" ht="49.5" customHeight="1">
      <c r="A64" s="520" t="s">
        <v>261</v>
      </c>
      <c r="B64" s="519">
        <v>10</v>
      </c>
      <c r="C64" s="530" t="s">
        <v>262</v>
      </c>
      <c r="D64" s="523" t="s">
        <v>98</v>
      </c>
      <c r="E64" s="520">
        <v>452</v>
      </c>
      <c r="F64" s="520">
        <v>179</v>
      </c>
      <c r="G64" s="90" t="s">
        <v>101</v>
      </c>
      <c r="H64" s="70">
        <v>80000</v>
      </c>
      <c r="I64" s="77">
        <v>5000</v>
      </c>
      <c r="J64" s="77">
        <v>5000</v>
      </c>
      <c r="K64" s="140">
        <v>4800</v>
      </c>
      <c r="L64" s="140">
        <v>3579</v>
      </c>
      <c r="M64" s="140">
        <v>22500</v>
      </c>
      <c r="N64" s="140">
        <v>22500</v>
      </c>
      <c r="O64" s="140">
        <v>22500</v>
      </c>
      <c r="P64" s="140">
        <v>22500</v>
      </c>
      <c r="Q64" s="140">
        <v>22500</v>
      </c>
      <c r="R64" s="140">
        <v>22661</v>
      </c>
      <c r="S64" s="140">
        <v>25880</v>
      </c>
      <c r="T64" s="140">
        <v>25880</v>
      </c>
      <c r="U64" s="140">
        <v>25880</v>
      </c>
      <c r="V64" s="140">
        <v>25880</v>
      </c>
      <c r="W64" s="140">
        <v>25880</v>
      </c>
      <c r="X64" s="140">
        <v>34698</v>
      </c>
      <c r="Y64" s="140">
        <v>16721</v>
      </c>
      <c r="Z64" s="123">
        <v>16721</v>
      </c>
      <c r="AA64" s="123"/>
      <c r="AB64" s="123"/>
      <c r="AC64" s="123"/>
      <c r="AD64" s="123"/>
      <c r="AE64" s="184"/>
      <c r="AF64" s="123">
        <v>0</v>
      </c>
      <c r="AG64" s="123"/>
      <c r="AH64" s="123"/>
      <c r="AI64" s="123"/>
      <c r="AJ64" s="123"/>
      <c r="AK64" s="112">
        <v>5779</v>
      </c>
      <c r="AL64" s="112"/>
      <c r="AM64" s="111"/>
      <c r="AN64" s="111"/>
      <c r="AO64" s="108">
        <f>AK64/Z64</f>
        <v>0.34561330063991386</v>
      </c>
      <c r="AP64" s="108">
        <f>(L64+R64+X64+AK64)/H64</f>
        <v>0.8339625</v>
      </c>
      <c r="AQ64" s="463" t="s">
        <v>383</v>
      </c>
      <c r="AR64" s="455" t="s">
        <v>132</v>
      </c>
      <c r="AS64" s="455" t="s">
        <v>109</v>
      </c>
      <c r="AT64" s="463" t="s">
        <v>158</v>
      </c>
      <c r="AU64" s="455" t="s">
        <v>159</v>
      </c>
      <c r="AV64" s="88"/>
      <c r="AW64" s="88"/>
    </row>
    <row r="65" spans="1:49" ht="49.5" customHeight="1">
      <c r="A65" s="521"/>
      <c r="B65" s="453"/>
      <c r="C65" s="521"/>
      <c r="D65" s="521"/>
      <c r="E65" s="521"/>
      <c r="F65" s="521"/>
      <c r="G65" s="91" t="s">
        <v>121</v>
      </c>
      <c r="H65" s="109">
        <f>L65+R65+X65+Z65+AE65</f>
        <v>12130852737.8</v>
      </c>
      <c r="I65" s="71">
        <v>1405162050</v>
      </c>
      <c r="J65" s="71">
        <v>1405162050</v>
      </c>
      <c r="K65" s="109">
        <v>1306700914</v>
      </c>
      <c r="L65" s="109">
        <v>1099195340.8</v>
      </c>
      <c r="M65" s="109">
        <v>2293825000</v>
      </c>
      <c r="N65" s="109">
        <v>2293825000</v>
      </c>
      <c r="O65" s="109">
        <v>2293825000</v>
      </c>
      <c r="P65" s="109">
        <v>2293825000</v>
      </c>
      <c r="Q65" s="109">
        <v>2256336810</v>
      </c>
      <c r="R65" s="109">
        <v>2189091098</v>
      </c>
      <c r="S65" s="109">
        <v>4015611000</v>
      </c>
      <c r="T65" s="109">
        <v>4015611000</v>
      </c>
      <c r="U65" s="109">
        <v>4015611000</v>
      </c>
      <c r="V65" s="109">
        <v>4019892024</v>
      </c>
      <c r="W65" s="109">
        <v>4125732326</v>
      </c>
      <c r="X65" s="109">
        <v>4120466299</v>
      </c>
      <c r="Y65" s="109">
        <v>4722100000</v>
      </c>
      <c r="Z65" s="109">
        <v>4722100000</v>
      </c>
      <c r="AA65" s="109"/>
      <c r="AB65" s="109"/>
      <c r="AC65" s="109"/>
      <c r="AD65" s="109"/>
      <c r="AE65" s="185"/>
      <c r="AF65" s="109">
        <v>0</v>
      </c>
      <c r="AG65" s="109"/>
      <c r="AH65" s="109"/>
      <c r="AI65" s="109"/>
      <c r="AJ65" s="109"/>
      <c r="AK65" s="109">
        <v>3491384000</v>
      </c>
      <c r="AL65" s="109"/>
      <c r="AM65" s="111"/>
      <c r="AN65" s="111"/>
      <c r="AO65" s="108">
        <f>AK65/Z65</f>
        <v>0.7393710425446306</v>
      </c>
      <c r="AP65" s="108">
        <f>(L65+R65+X65+AK65)/H65</f>
        <v>0.8985466210330736</v>
      </c>
      <c r="AQ65" s="458"/>
      <c r="AR65" s="450"/>
      <c r="AS65" s="450"/>
      <c r="AT65" s="453"/>
      <c r="AU65" s="453"/>
      <c r="AV65" s="88"/>
      <c r="AW65" s="88"/>
    </row>
    <row r="66" spans="1:49" ht="49.5" customHeight="1">
      <c r="A66" s="521"/>
      <c r="B66" s="453"/>
      <c r="C66" s="521"/>
      <c r="D66" s="521"/>
      <c r="E66" s="521"/>
      <c r="F66" s="521"/>
      <c r="G66" s="90" t="s">
        <v>123</v>
      </c>
      <c r="H66" s="193"/>
      <c r="I66" s="194"/>
      <c r="J66" s="194"/>
      <c r="K66" s="183"/>
      <c r="L66" s="183"/>
      <c r="M66" s="112">
        <v>1221</v>
      </c>
      <c r="N66" s="112">
        <v>1221</v>
      </c>
      <c r="O66" s="112">
        <v>1221</v>
      </c>
      <c r="P66" s="112">
        <v>1221</v>
      </c>
      <c r="Q66" s="112">
        <v>1221</v>
      </c>
      <c r="R66" s="112">
        <v>1221</v>
      </c>
      <c r="S66" s="112">
        <v>1120</v>
      </c>
      <c r="T66" s="112">
        <v>1120</v>
      </c>
      <c r="U66" s="112">
        <v>1120</v>
      </c>
      <c r="V66" s="112">
        <v>1120</v>
      </c>
      <c r="W66" s="112">
        <v>1120</v>
      </c>
      <c r="X66" s="112">
        <v>1120</v>
      </c>
      <c r="Y66" s="112">
        <v>0</v>
      </c>
      <c r="Z66" s="112">
        <v>0</v>
      </c>
      <c r="AA66" s="113"/>
      <c r="AB66" s="113"/>
      <c r="AC66" s="113"/>
      <c r="AD66" s="113"/>
      <c r="AE66" s="183"/>
      <c r="AF66" s="112"/>
      <c r="AG66" s="113"/>
      <c r="AH66" s="113"/>
      <c r="AI66" s="113"/>
      <c r="AJ66" s="113"/>
      <c r="AK66" s="112">
        <v>0</v>
      </c>
      <c r="AL66" s="112"/>
      <c r="AM66" s="111"/>
      <c r="AN66" s="111"/>
      <c r="AO66" s="108"/>
      <c r="AP66" s="108"/>
      <c r="AQ66" s="458"/>
      <c r="AR66" s="450"/>
      <c r="AS66" s="450"/>
      <c r="AT66" s="453"/>
      <c r="AU66" s="453"/>
      <c r="AV66" s="88"/>
      <c r="AW66" s="88"/>
    </row>
    <row r="67" spans="1:49" ht="49.5" customHeight="1">
      <c r="A67" s="521"/>
      <c r="B67" s="453"/>
      <c r="C67" s="521"/>
      <c r="D67" s="521"/>
      <c r="E67" s="521"/>
      <c r="F67" s="521"/>
      <c r="G67" s="91" t="s">
        <v>131</v>
      </c>
      <c r="H67" s="109">
        <f>L67+R67+X67+Z67</f>
        <v>1872622537.8</v>
      </c>
      <c r="I67" s="71"/>
      <c r="J67" s="71"/>
      <c r="K67" s="185"/>
      <c r="L67" s="185"/>
      <c r="M67" s="109">
        <v>598195578</v>
      </c>
      <c r="N67" s="109">
        <v>598195578</v>
      </c>
      <c r="O67" s="109">
        <v>592203610.8</v>
      </c>
      <c r="P67" s="109">
        <v>592203611</v>
      </c>
      <c r="Q67" s="109">
        <v>592203611</v>
      </c>
      <c r="R67" s="109">
        <v>569884042.8</v>
      </c>
      <c r="S67" s="109">
        <v>587214230</v>
      </c>
      <c r="T67" s="109">
        <v>587214230</v>
      </c>
      <c r="U67" s="109">
        <v>587214230</v>
      </c>
      <c r="V67" s="109">
        <v>587214230</v>
      </c>
      <c r="W67" s="109">
        <v>553573831</v>
      </c>
      <c r="X67" s="109">
        <v>518424464</v>
      </c>
      <c r="Y67" s="109">
        <v>784314031</v>
      </c>
      <c r="Z67" s="109">
        <v>784314031</v>
      </c>
      <c r="AA67" s="113"/>
      <c r="AB67" s="113"/>
      <c r="AC67" s="113"/>
      <c r="AD67" s="113"/>
      <c r="AE67" s="185"/>
      <c r="AF67" s="109"/>
      <c r="AG67" s="113"/>
      <c r="AH67" s="113"/>
      <c r="AI67" s="113"/>
      <c r="AJ67" s="113"/>
      <c r="AK67" s="109">
        <v>553211570</v>
      </c>
      <c r="AL67" s="109"/>
      <c r="AM67" s="111"/>
      <c r="AN67" s="112"/>
      <c r="AO67" s="108">
        <f>AK67/Z67</f>
        <v>0.7053444770006926</v>
      </c>
      <c r="AP67" s="108"/>
      <c r="AQ67" s="458"/>
      <c r="AR67" s="450"/>
      <c r="AS67" s="450"/>
      <c r="AT67" s="453"/>
      <c r="AU67" s="453"/>
      <c r="AV67" s="88"/>
      <c r="AW67" s="88"/>
    </row>
    <row r="68" spans="1:49" ht="49.5" customHeight="1">
      <c r="A68" s="521"/>
      <c r="B68" s="453"/>
      <c r="C68" s="521"/>
      <c r="D68" s="521"/>
      <c r="E68" s="521"/>
      <c r="F68" s="521"/>
      <c r="G68" s="90" t="s">
        <v>140</v>
      </c>
      <c r="H68" s="76">
        <v>80000</v>
      </c>
      <c r="I68" s="78">
        <v>5000</v>
      </c>
      <c r="J68" s="78">
        <v>5000</v>
      </c>
      <c r="K68" s="141">
        <v>4800</v>
      </c>
      <c r="L68" s="141">
        <v>3579</v>
      </c>
      <c r="M68" s="141">
        <v>23721</v>
      </c>
      <c r="N68" s="141">
        <v>23721</v>
      </c>
      <c r="O68" s="141">
        <v>23721</v>
      </c>
      <c r="P68" s="141">
        <v>23721</v>
      </c>
      <c r="Q68" s="141">
        <v>23721</v>
      </c>
      <c r="R68" s="141">
        <f aca="true" t="shared" si="6" ref="R68:Z68">R64+R66</f>
        <v>23882</v>
      </c>
      <c r="S68" s="141">
        <f t="shared" si="6"/>
        <v>27000</v>
      </c>
      <c r="T68" s="141">
        <f t="shared" si="6"/>
        <v>27000</v>
      </c>
      <c r="U68" s="141">
        <f t="shared" si="6"/>
        <v>27000</v>
      </c>
      <c r="V68" s="141">
        <f t="shared" si="6"/>
        <v>27000</v>
      </c>
      <c r="W68" s="141">
        <f t="shared" si="6"/>
        <v>27000</v>
      </c>
      <c r="X68" s="141">
        <f t="shared" si="6"/>
        <v>35818</v>
      </c>
      <c r="Y68" s="141">
        <f t="shared" si="6"/>
        <v>16721</v>
      </c>
      <c r="Z68" s="141">
        <f t="shared" si="6"/>
        <v>16721</v>
      </c>
      <c r="AA68" s="115"/>
      <c r="AB68" s="115"/>
      <c r="AC68" s="115"/>
      <c r="AD68" s="115"/>
      <c r="AE68" s="197"/>
      <c r="AF68" s="115">
        <v>0</v>
      </c>
      <c r="AG68" s="115"/>
      <c r="AH68" s="115"/>
      <c r="AI68" s="115"/>
      <c r="AJ68" s="115"/>
      <c r="AK68" s="112">
        <v>5779</v>
      </c>
      <c r="AL68" s="112"/>
      <c r="AM68" s="111"/>
      <c r="AN68" s="111"/>
      <c r="AO68" s="108">
        <f>AK68/Z68</f>
        <v>0.34561330063991386</v>
      </c>
      <c r="AP68" s="108">
        <f>(L68+R68+X68+AK68)/H68</f>
        <v>0.863225</v>
      </c>
      <c r="AQ68" s="458"/>
      <c r="AR68" s="450"/>
      <c r="AS68" s="450"/>
      <c r="AT68" s="453"/>
      <c r="AU68" s="453"/>
      <c r="AV68" s="88"/>
      <c r="AW68" s="88"/>
    </row>
    <row r="69" spans="1:49" ht="49.5" customHeight="1">
      <c r="A69" s="522"/>
      <c r="B69" s="454"/>
      <c r="C69" s="522"/>
      <c r="D69" s="522"/>
      <c r="E69" s="522"/>
      <c r="F69" s="522"/>
      <c r="G69" s="91" t="s">
        <v>147</v>
      </c>
      <c r="H69" s="110">
        <f>H65+H67</f>
        <v>14003475275.599998</v>
      </c>
      <c r="I69" s="72">
        <v>1405162050</v>
      </c>
      <c r="J69" s="72">
        <v>1405162050</v>
      </c>
      <c r="K69" s="110">
        <v>1306700914</v>
      </c>
      <c r="L69" s="110">
        <v>1099195340.8</v>
      </c>
      <c r="M69" s="110">
        <v>2892020578</v>
      </c>
      <c r="N69" s="110">
        <v>2892020578</v>
      </c>
      <c r="O69" s="110">
        <v>2886028610.8</v>
      </c>
      <c r="P69" s="110">
        <v>2886028611</v>
      </c>
      <c r="Q69" s="110">
        <v>2886028611</v>
      </c>
      <c r="R69" s="110">
        <v>2758975140.8</v>
      </c>
      <c r="S69" s="110">
        <v>4602825230</v>
      </c>
      <c r="T69" s="110">
        <v>4602825230</v>
      </c>
      <c r="U69" s="110">
        <v>4602825230</v>
      </c>
      <c r="V69" s="110">
        <v>4607106254</v>
      </c>
      <c r="W69" s="110">
        <v>4679306157</v>
      </c>
      <c r="X69" s="110">
        <v>4638890763</v>
      </c>
      <c r="Y69" s="110">
        <f>Y65+Y67</f>
        <v>5506414031</v>
      </c>
      <c r="Z69" s="110">
        <v>5506414031</v>
      </c>
      <c r="AA69" s="110"/>
      <c r="AB69" s="110"/>
      <c r="AC69" s="110"/>
      <c r="AD69" s="110"/>
      <c r="AE69" s="241"/>
      <c r="AF69" s="110">
        <v>0</v>
      </c>
      <c r="AG69" s="110"/>
      <c r="AH69" s="110"/>
      <c r="AI69" s="110"/>
      <c r="AJ69" s="110"/>
      <c r="AK69" s="110">
        <f>AK65+AK67</f>
        <v>4044595570</v>
      </c>
      <c r="AL69" s="110"/>
      <c r="AM69" s="116"/>
      <c r="AN69" s="116"/>
      <c r="AO69" s="108">
        <f>AK69/Z69</f>
        <v>0.7345244195641197</v>
      </c>
      <c r="AP69" s="108">
        <f>(L69+R69+X69+AK69)/H69</f>
        <v>0.8956103087105023</v>
      </c>
      <c r="AQ69" s="459"/>
      <c r="AR69" s="451"/>
      <c r="AS69" s="451"/>
      <c r="AT69" s="454"/>
      <c r="AU69" s="454"/>
      <c r="AV69" s="88"/>
      <c r="AW69" s="88"/>
    </row>
    <row r="70" spans="1:49" ht="49.5" customHeight="1">
      <c r="A70" s="520" t="s">
        <v>261</v>
      </c>
      <c r="B70" s="519">
        <v>11</v>
      </c>
      <c r="C70" s="530" t="s">
        <v>275</v>
      </c>
      <c r="D70" s="523" t="s">
        <v>98</v>
      </c>
      <c r="E70" s="520">
        <v>452</v>
      </c>
      <c r="F70" s="520">
        <v>179</v>
      </c>
      <c r="G70" s="90" t="s">
        <v>101</v>
      </c>
      <c r="H70" s="70">
        <v>8</v>
      </c>
      <c r="I70" s="77">
        <v>0</v>
      </c>
      <c r="J70" s="77">
        <v>0</v>
      </c>
      <c r="K70" s="195"/>
      <c r="L70" s="195"/>
      <c r="M70" s="140">
        <v>2</v>
      </c>
      <c r="N70" s="140">
        <v>2</v>
      </c>
      <c r="O70" s="140">
        <v>2</v>
      </c>
      <c r="P70" s="140">
        <v>2</v>
      </c>
      <c r="Q70" s="140">
        <v>2</v>
      </c>
      <c r="R70" s="140">
        <v>0</v>
      </c>
      <c r="S70" s="140">
        <v>3</v>
      </c>
      <c r="T70" s="140">
        <v>3</v>
      </c>
      <c r="U70" s="140">
        <v>3</v>
      </c>
      <c r="V70" s="140">
        <v>3</v>
      </c>
      <c r="W70" s="140">
        <v>3</v>
      </c>
      <c r="X70" s="140">
        <v>2</v>
      </c>
      <c r="Y70" s="140">
        <v>3</v>
      </c>
      <c r="Z70" s="115">
        <v>3</v>
      </c>
      <c r="AA70" s="115"/>
      <c r="AB70" s="115"/>
      <c r="AC70" s="115"/>
      <c r="AD70" s="115"/>
      <c r="AE70" s="197"/>
      <c r="AF70" s="115">
        <v>0</v>
      </c>
      <c r="AG70" s="115"/>
      <c r="AH70" s="115"/>
      <c r="AI70" s="115"/>
      <c r="AJ70" s="115"/>
      <c r="AK70" s="112">
        <v>0</v>
      </c>
      <c r="AL70" s="112"/>
      <c r="AM70" s="111"/>
      <c r="AN70" s="111"/>
      <c r="AO70" s="108">
        <f>AK70/Z70</f>
        <v>0</v>
      </c>
      <c r="AP70" s="108">
        <f>(L70+R70+X70+AK70)/H70</f>
        <v>0.25</v>
      </c>
      <c r="AQ70" s="457" t="s">
        <v>384</v>
      </c>
      <c r="AR70" s="455" t="s">
        <v>312</v>
      </c>
      <c r="AS70" s="455" t="s">
        <v>109</v>
      </c>
      <c r="AT70" s="468" t="s">
        <v>109</v>
      </c>
      <c r="AU70" s="455" t="s">
        <v>313</v>
      </c>
      <c r="AV70" s="88"/>
      <c r="AW70" s="88"/>
    </row>
    <row r="71" spans="1:49" ht="49.5" customHeight="1">
      <c r="A71" s="521"/>
      <c r="B71" s="453"/>
      <c r="C71" s="521"/>
      <c r="D71" s="521"/>
      <c r="E71" s="521"/>
      <c r="F71" s="521"/>
      <c r="G71" s="91" t="s">
        <v>121</v>
      </c>
      <c r="H71" s="109">
        <f>L71+R71+X71+Z71+AE71</f>
        <v>433533990</v>
      </c>
      <c r="I71" s="71">
        <v>0</v>
      </c>
      <c r="J71" s="71">
        <v>0</v>
      </c>
      <c r="K71" s="185"/>
      <c r="L71" s="185"/>
      <c r="M71" s="109">
        <v>75215000</v>
      </c>
      <c r="N71" s="109">
        <v>75215000</v>
      </c>
      <c r="O71" s="109">
        <v>75215000</v>
      </c>
      <c r="P71" s="109">
        <v>75215000</v>
      </c>
      <c r="Q71" s="109">
        <v>75215000</v>
      </c>
      <c r="R71" s="109">
        <v>27215000</v>
      </c>
      <c r="S71" s="109">
        <v>477995000</v>
      </c>
      <c r="T71" s="109">
        <v>477995000</v>
      </c>
      <c r="U71" s="109">
        <v>477995000</v>
      </c>
      <c r="V71" s="109">
        <v>421657290</v>
      </c>
      <c r="W71" s="109">
        <v>316218000</v>
      </c>
      <c r="X71" s="109">
        <v>54869990</v>
      </c>
      <c r="Y71" s="109">
        <v>351449000</v>
      </c>
      <c r="Z71" s="109">
        <v>351449000</v>
      </c>
      <c r="AA71" s="109"/>
      <c r="AB71" s="109"/>
      <c r="AC71" s="109"/>
      <c r="AD71" s="109"/>
      <c r="AE71" s="185"/>
      <c r="AF71" s="109"/>
      <c r="AG71" s="109"/>
      <c r="AH71" s="109"/>
      <c r="AI71" s="109"/>
      <c r="AJ71" s="109"/>
      <c r="AK71" s="109">
        <v>295052000</v>
      </c>
      <c r="AL71" s="109"/>
      <c r="AM71" s="111"/>
      <c r="AN71" s="111"/>
      <c r="AO71" s="108">
        <f>AK71/Z71</f>
        <v>0.839530059837985</v>
      </c>
      <c r="AP71" s="108">
        <f>(L71+R71+X71+AK71)/H71</f>
        <v>0.8699133140633333</v>
      </c>
      <c r="AQ71" s="458"/>
      <c r="AR71" s="450"/>
      <c r="AS71" s="450"/>
      <c r="AT71" s="453"/>
      <c r="AU71" s="453"/>
      <c r="AV71" s="88"/>
      <c r="AW71" s="88"/>
    </row>
    <row r="72" spans="1:49" ht="49.5" customHeight="1">
      <c r="A72" s="521"/>
      <c r="B72" s="453"/>
      <c r="C72" s="521"/>
      <c r="D72" s="521"/>
      <c r="E72" s="521"/>
      <c r="F72" s="521"/>
      <c r="G72" s="90" t="s">
        <v>123</v>
      </c>
      <c r="H72" s="189"/>
      <c r="I72" s="189"/>
      <c r="J72" s="189"/>
      <c r="K72" s="190"/>
      <c r="L72" s="190"/>
      <c r="M72" s="183"/>
      <c r="N72" s="183"/>
      <c r="O72" s="183"/>
      <c r="P72" s="183"/>
      <c r="Q72" s="183"/>
      <c r="R72" s="183"/>
      <c r="S72" s="112">
        <v>2</v>
      </c>
      <c r="T72" s="112">
        <v>2</v>
      </c>
      <c r="U72" s="112">
        <v>2</v>
      </c>
      <c r="V72" s="112">
        <v>2</v>
      </c>
      <c r="W72" s="112">
        <v>2</v>
      </c>
      <c r="X72" s="112">
        <v>2</v>
      </c>
      <c r="Y72" s="112">
        <v>1</v>
      </c>
      <c r="Z72" s="112">
        <v>1</v>
      </c>
      <c r="AA72" s="113"/>
      <c r="AB72" s="113"/>
      <c r="AC72" s="113"/>
      <c r="AD72" s="113"/>
      <c r="AE72" s="183"/>
      <c r="AF72" s="112"/>
      <c r="AG72" s="113"/>
      <c r="AH72" s="113"/>
      <c r="AI72" s="113"/>
      <c r="AJ72" s="113"/>
      <c r="AK72" s="112">
        <v>0</v>
      </c>
      <c r="AL72" s="112"/>
      <c r="AM72" s="111"/>
      <c r="AN72" s="111"/>
      <c r="AO72" s="108"/>
      <c r="AP72" s="108"/>
      <c r="AQ72" s="458"/>
      <c r="AR72" s="450"/>
      <c r="AS72" s="450"/>
      <c r="AT72" s="453"/>
      <c r="AU72" s="453"/>
      <c r="AV72" s="88"/>
      <c r="AW72" s="88"/>
    </row>
    <row r="73" spans="1:49" ht="49.5" customHeight="1">
      <c r="A73" s="521"/>
      <c r="B73" s="453"/>
      <c r="C73" s="521"/>
      <c r="D73" s="521"/>
      <c r="E73" s="521"/>
      <c r="F73" s="521"/>
      <c r="G73" s="91" t="s">
        <v>131</v>
      </c>
      <c r="H73" s="109">
        <f>L73+R73+X73+Z73</f>
        <v>53228806</v>
      </c>
      <c r="I73" s="71"/>
      <c r="J73" s="71"/>
      <c r="K73" s="185"/>
      <c r="L73" s="185"/>
      <c r="M73" s="109">
        <v>0</v>
      </c>
      <c r="N73" s="109">
        <v>0</v>
      </c>
      <c r="O73" s="109">
        <v>0</v>
      </c>
      <c r="P73" s="109">
        <v>0</v>
      </c>
      <c r="Q73" s="185"/>
      <c r="R73" s="185"/>
      <c r="S73" s="109">
        <v>27213081</v>
      </c>
      <c r="T73" s="109">
        <v>27213081</v>
      </c>
      <c r="U73" s="109">
        <v>27213081</v>
      </c>
      <c r="V73" s="109">
        <v>27213081</v>
      </c>
      <c r="W73" s="109">
        <v>27213081</v>
      </c>
      <c r="X73" s="109">
        <v>27211816</v>
      </c>
      <c r="Y73" s="109">
        <v>26016990</v>
      </c>
      <c r="Z73" s="109">
        <v>26016990</v>
      </c>
      <c r="AA73" s="113"/>
      <c r="AB73" s="113"/>
      <c r="AC73" s="113"/>
      <c r="AD73" s="113"/>
      <c r="AE73" s="185"/>
      <c r="AF73" s="109"/>
      <c r="AG73" s="113"/>
      <c r="AH73" s="113"/>
      <c r="AI73" s="113"/>
      <c r="AJ73" s="113"/>
      <c r="AK73" s="109">
        <v>2365000</v>
      </c>
      <c r="AL73" s="109"/>
      <c r="AM73" s="111"/>
      <c r="AN73" s="112"/>
      <c r="AO73" s="108">
        <f>AK73/Z73</f>
        <v>0.09090213741097644</v>
      </c>
      <c r="AP73" s="108"/>
      <c r="AQ73" s="458"/>
      <c r="AR73" s="450"/>
      <c r="AS73" s="450"/>
      <c r="AT73" s="453"/>
      <c r="AU73" s="453"/>
      <c r="AV73" s="88"/>
      <c r="AW73" s="88"/>
    </row>
    <row r="74" spans="1:49" ht="49.5" customHeight="1">
      <c r="A74" s="521"/>
      <c r="B74" s="453"/>
      <c r="C74" s="521"/>
      <c r="D74" s="521"/>
      <c r="E74" s="521"/>
      <c r="F74" s="521"/>
      <c r="G74" s="90" t="s">
        <v>140</v>
      </c>
      <c r="H74" s="76">
        <v>8</v>
      </c>
      <c r="I74" s="78">
        <v>0</v>
      </c>
      <c r="J74" s="78">
        <v>0</v>
      </c>
      <c r="K74" s="196"/>
      <c r="L74" s="196"/>
      <c r="M74" s="141">
        <v>2</v>
      </c>
      <c r="N74" s="141">
        <v>2</v>
      </c>
      <c r="O74" s="141">
        <v>2</v>
      </c>
      <c r="P74" s="141">
        <v>2</v>
      </c>
      <c r="Q74" s="141">
        <v>2</v>
      </c>
      <c r="R74" s="141">
        <v>0</v>
      </c>
      <c r="S74" s="141">
        <v>5</v>
      </c>
      <c r="T74" s="141">
        <v>5</v>
      </c>
      <c r="U74" s="141">
        <v>5</v>
      </c>
      <c r="V74" s="141">
        <v>5</v>
      </c>
      <c r="W74" s="141">
        <v>5</v>
      </c>
      <c r="X74" s="141">
        <v>4</v>
      </c>
      <c r="Y74" s="141">
        <v>4</v>
      </c>
      <c r="Z74" s="115">
        <v>4</v>
      </c>
      <c r="AA74" s="115"/>
      <c r="AB74" s="115"/>
      <c r="AC74" s="115"/>
      <c r="AD74" s="115"/>
      <c r="AE74" s="197"/>
      <c r="AF74" s="115">
        <v>0</v>
      </c>
      <c r="AG74" s="115"/>
      <c r="AH74" s="115"/>
      <c r="AI74" s="115"/>
      <c r="AJ74" s="115"/>
      <c r="AK74" s="112">
        <v>0</v>
      </c>
      <c r="AL74" s="112"/>
      <c r="AM74" s="111"/>
      <c r="AN74" s="111"/>
      <c r="AO74" s="108">
        <f>AK74/Z74</f>
        <v>0</v>
      </c>
      <c r="AP74" s="108">
        <f>(L74+R74+X74+AK74)/H74</f>
        <v>0.5</v>
      </c>
      <c r="AQ74" s="458"/>
      <c r="AR74" s="450"/>
      <c r="AS74" s="450"/>
      <c r="AT74" s="453"/>
      <c r="AU74" s="453"/>
      <c r="AV74" s="88"/>
      <c r="AW74" s="88"/>
    </row>
    <row r="75" spans="1:49" ht="49.5" customHeight="1">
      <c r="A75" s="522"/>
      <c r="B75" s="454"/>
      <c r="C75" s="522"/>
      <c r="D75" s="522"/>
      <c r="E75" s="522"/>
      <c r="F75" s="522"/>
      <c r="G75" s="91" t="s">
        <v>147</v>
      </c>
      <c r="H75" s="72">
        <f>H71+H73</f>
        <v>486762796</v>
      </c>
      <c r="I75" s="72">
        <v>0</v>
      </c>
      <c r="J75" s="72">
        <v>0</v>
      </c>
      <c r="K75" s="110">
        <v>0</v>
      </c>
      <c r="L75" s="110">
        <v>0</v>
      </c>
      <c r="M75" s="110">
        <v>75215000</v>
      </c>
      <c r="N75" s="110">
        <v>75215000</v>
      </c>
      <c r="O75" s="110">
        <v>75215000</v>
      </c>
      <c r="P75" s="110">
        <v>75215000</v>
      </c>
      <c r="Q75" s="110">
        <v>75215000</v>
      </c>
      <c r="R75" s="110">
        <v>27215000</v>
      </c>
      <c r="S75" s="110">
        <v>505208081</v>
      </c>
      <c r="T75" s="110">
        <v>505208081</v>
      </c>
      <c r="U75" s="110">
        <v>505208081</v>
      </c>
      <c r="V75" s="110">
        <v>448870371</v>
      </c>
      <c r="W75" s="110">
        <v>343431081</v>
      </c>
      <c r="X75" s="110">
        <v>82081806</v>
      </c>
      <c r="Y75" s="110">
        <f>Y71+Y73</f>
        <v>377465990</v>
      </c>
      <c r="Z75" s="110">
        <v>377465990</v>
      </c>
      <c r="AA75" s="110"/>
      <c r="AB75" s="110"/>
      <c r="AC75" s="110"/>
      <c r="AD75" s="110"/>
      <c r="AE75" s="241"/>
      <c r="AF75" s="110">
        <v>0</v>
      </c>
      <c r="AG75" s="110"/>
      <c r="AH75" s="110"/>
      <c r="AI75" s="110"/>
      <c r="AJ75" s="110"/>
      <c r="AK75" s="110">
        <f>AK71+AK73</f>
        <v>297417000</v>
      </c>
      <c r="AL75" s="110"/>
      <c r="AM75" s="116"/>
      <c r="AN75" s="116"/>
      <c r="AO75" s="108">
        <f>AK75/Z75</f>
        <v>0.7879305894552249</v>
      </c>
      <c r="AP75" s="108">
        <f>(L75+R75+X75+AK75)/H75</f>
        <v>0.8355482574720029</v>
      </c>
      <c r="AQ75" s="459"/>
      <c r="AR75" s="451"/>
      <c r="AS75" s="451"/>
      <c r="AT75" s="454"/>
      <c r="AU75" s="454"/>
      <c r="AV75" s="88"/>
      <c r="AW75" s="88"/>
    </row>
    <row r="76" spans="1:49" ht="49.5" customHeight="1">
      <c r="A76" s="520" t="s">
        <v>261</v>
      </c>
      <c r="B76" s="519">
        <v>12</v>
      </c>
      <c r="C76" s="530" t="s">
        <v>285</v>
      </c>
      <c r="D76" s="523" t="s">
        <v>98</v>
      </c>
      <c r="E76" s="520">
        <v>460</v>
      </c>
      <c r="F76" s="520">
        <v>179</v>
      </c>
      <c r="G76" s="90" t="s">
        <v>101</v>
      </c>
      <c r="H76" s="70">
        <v>45000</v>
      </c>
      <c r="I76" s="77">
        <v>5625</v>
      </c>
      <c r="J76" s="77">
        <v>5625</v>
      </c>
      <c r="K76" s="140">
        <v>5425</v>
      </c>
      <c r="L76" s="140">
        <v>4352</v>
      </c>
      <c r="M76" s="140">
        <v>11250</v>
      </c>
      <c r="N76" s="140">
        <v>11250</v>
      </c>
      <c r="O76" s="140">
        <v>11250</v>
      </c>
      <c r="P76" s="140">
        <v>11250</v>
      </c>
      <c r="Q76" s="140">
        <v>11250</v>
      </c>
      <c r="R76" s="140">
        <v>11260</v>
      </c>
      <c r="S76" s="140">
        <v>11450</v>
      </c>
      <c r="T76" s="140">
        <v>11450</v>
      </c>
      <c r="U76" s="140">
        <v>11450</v>
      </c>
      <c r="V76" s="140">
        <v>11450</v>
      </c>
      <c r="W76" s="140">
        <v>11450</v>
      </c>
      <c r="X76" s="140">
        <v>11915</v>
      </c>
      <c r="Y76" s="140">
        <v>11250</v>
      </c>
      <c r="Z76" s="115">
        <v>11250</v>
      </c>
      <c r="AA76" s="115"/>
      <c r="AB76" s="115"/>
      <c r="AC76" s="115"/>
      <c r="AD76" s="115"/>
      <c r="AE76" s="115">
        <v>4100</v>
      </c>
      <c r="AF76" s="115">
        <v>4100</v>
      </c>
      <c r="AG76" s="115"/>
      <c r="AH76" s="115"/>
      <c r="AI76" s="115"/>
      <c r="AJ76" s="115"/>
      <c r="AK76" s="112">
        <v>3017</v>
      </c>
      <c r="AL76" s="112"/>
      <c r="AM76" s="111"/>
      <c r="AN76" s="111"/>
      <c r="AO76" s="108">
        <f>AK76/Z76</f>
        <v>0.2681777777777778</v>
      </c>
      <c r="AP76" s="108">
        <f>(L76+R76+X76+AK76)/H76</f>
        <v>0.6787555555555556</v>
      </c>
      <c r="AQ76" s="463" t="s">
        <v>385</v>
      </c>
      <c r="AR76" s="455" t="s">
        <v>132</v>
      </c>
      <c r="AS76" s="455" t="s">
        <v>109</v>
      </c>
      <c r="AT76" s="463" t="s">
        <v>173</v>
      </c>
      <c r="AU76" s="455" t="s">
        <v>174</v>
      </c>
      <c r="AV76" s="88"/>
      <c r="AW76" s="88"/>
    </row>
    <row r="77" spans="1:49" ht="49.5" customHeight="1">
      <c r="A77" s="521"/>
      <c r="B77" s="453"/>
      <c r="C77" s="521"/>
      <c r="D77" s="521"/>
      <c r="E77" s="521"/>
      <c r="F77" s="521"/>
      <c r="G77" s="91" t="s">
        <v>121</v>
      </c>
      <c r="H77" s="109">
        <f>L77+R77+X77+Z77+AE77</f>
        <v>9746056794</v>
      </c>
      <c r="I77" s="71">
        <v>1713837950</v>
      </c>
      <c r="J77" s="71">
        <v>1713837950</v>
      </c>
      <c r="K77" s="109">
        <v>1639419165</v>
      </c>
      <c r="L77" s="109">
        <v>1599520864</v>
      </c>
      <c r="M77" s="109">
        <v>1436960000</v>
      </c>
      <c r="N77" s="109">
        <v>1436960000</v>
      </c>
      <c r="O77" s="109">
        <v>1525760000</v>
      </c>
      <c r="P77" s="109">
        <v>1525760000</v>
      </c>
      <c r="Q77" s="109">
        <v>1588863628</v>
      </c>
      <c r="R77" s="109">
        <v>1522554975</v>
      </c>
      <c r="S77" s="109">
        <v>2548297000</v>
      </c>
      <c r="T77" s="109">
        <v>2548297000</v>
      </c>
      <c r="U77" s="109">
        <v>2548297000</v>
      </c>
      <c r="V77" s="109">
        <v>2600353686</v>
      </c>
      <c r="W77" s="109">
        <v>2461616150</v>
      </c>
      <c r="X77" s="109">
        <v>2421339955</v>
      </c>
      <c r="Y77" s="109">
        <v>2609641000</v>
      </c>
      <c r="Z77" s="109">
        <v>2609641000</v>
      </c>
      <c r="AA77" s="109"/>
      <c r="AB77" s="109"/>
      <c r="AC77" s="109"/>
      <c r="AD77" s="109"/>
      <c r="AE77" s="109">
        <v>1593000000</v>
      </c>
      <c r="AF77" s="109">
        <v>1593000000</v>
      </c>
      <c r="AG77" s="109"/>
      <c r="AH77" s="109"/>
      <c r="AI77" s="109"/>
      <c r="AJ77" s="109"/>
      <c r="AK77" s="109">
        <v>1299420987</v>
      </c>
      <c r="AL77" s="109"/>
      <c r="AM77" s="111"/>
      <c r="AN77" s="111"/>
      <c r="AO77" s="108">
        <f>AK77/Z77</f>
        <v>0.4979309364774695</v>
      </c>
      <c r="AP77" s="108">
        <f>(L77+R77+X77+AK77)/H77</f>
        <v>0.7021133701183314</v>
      </c>
      <c r="AQ77" s="458"/>
      <c r="AR77" s="450"/>
      <c r="AS77" s="450"/>
      <c r="AT77" s="453"/>
      <c r="AU77" s="453"/>
      <c r="AV77" s="88"/>
      <c r="AW77" s="88"/>
    </row>
    <row r="78" spans="1:49" ht="49.5" customHeight="1">
      <c r="A78" s="521"/>
      <c r="B78" s="453"/>
      <c r="C78" s="521"/>
      <c r="D78" s="521"/>
      <c r="E78" s="521"/>
      <c r="F78" s="521"/>
      <c r="G78" s="90" t="s">
        <v>123</v>
      </c>
      <c r="H78" s="189"/>
      <c r="I78" s="194"/>
      <c r="J78" s="194"/>
      <c r="K78" s="183"/>
      <c r="L78" s="183"/>
      <c r="M78" s="112">
        <v>1073</v>
      </c>
      <c r="N78" s="112">
        <v>1073</v>
      </c>
      <c r="O78" s="112">
        <v>1073</v>
      </c>
      <c r="P78" s="112">
        <v>1073</v>
      </c>
      <c r="Q78" s="112">
        <v>1073</v>
      </c>
      <c r="R78" s="112">
        <v>1073</v>
      </c>
      <c r="S78" s="112">
        <v>1050</v>
      </c>
      <c r="T78" s="112">
        <v>1050</v>
      </c>
      <c r="U78" s="112">
        <v>1050</v>
      </c>
      <c r="V78" s="112">
        <v>1050</v>
      </c>
      <c r="W78" s="112">
        <v>1050</v>
      </c>
      <c r="X78" s="112">
        <v>1050</v>
      </c>
      <c r="Y78" s="112">
        <v>0</v>
      </c>
      <c r="Z78" s="112">
        <v>0</v>
      </c>
      <c r="AA78" s="112"/>
      <c r="AB78" s="112"/>
      <c r="AC78" s="112"/>
      <c r="AD78" s="112"/>
      <c r="AE78" s="183"/>
      <c r="AF78" s="112">
        <v>0</v>
      </c>
      <c r="AG78" s="113"/>
      <c r="AH78" s="113"/>
      <c r="AI78" s="113"/>
      <c r="AJ78" s="113"/>
      <c r="AK78" s="112">
        <v>0</v>
      </c>
      <c r="AL78" s="112"/>
      <c r="AM78" s="111"/>
      <c r="AN78" s="111"/>
      <c r="AO78" s="108"/>
      <c r="AP78" s="108"/>
      <c r="AQ78" s="458"/>
      <c r="AR78" s="450"/>
      <c r="AS78" s="450"/>
      <c r="AT78" s="453"/>
      <c r="AU78" s="453"/>
      <c r="AV78" s="88"/>
      <c r="AW78" s="88"/>
    </row>
    <row r="79" spans="1:49" ht="49.5" customHeight="1">
      <c r="A79" s="521"/>
      <c r="B79" s="453"/>
      <c r="C79" s="521"/>
      <c r="D79" s="521"/>
      <c r="E79" s="521"/>
      <c r="F79" s="521"/>
      <c r="G79" s="91" t="s">
        <v>131</v>
      </c>
      <c r="H79" s="109">
        <f>L79+R79+X79+Z79</f>
        <v>1754100834</v>
      </c>
      <c r="I79" s="71"/>
      <c r="J79" s="71"/>
      <c r="K79" s="185"/>
      <c r="L79" s="185"/>
      <c r="M79" s="109">
        <v>1176062342</v>
      </c>
      <c r="N79" s="109">
        <v>1176062342</v>
      </c>
      <c r="O79" s="109">
        <v>1172678771</v>
      </c>
      <c r="P79" s="109">
        <v>1164645802</v>
      </c>
      <c r="Q79" s="109">
        <v>1164645802</v>
      </c>
      <c r="R79" s="109">
        <v>1000994693</v>
      </c>
      <c r="S79" s="109">
        <v>285395325</v>
      </c>
      <c r="T79" s="109">
        <v>310145029</v>
      </c>
      <c r="U79" s="109">
        <v>310145029</v>
      </c>
      <c r="V79" s="109">
        <v>310145029</v>
      </c>
      <c r="W79" s="109">
        <v>305703028</v>
      </c>
      <c r="X79" s="109">
        <v>296902661</v>
      </c>
      <c r="Y79" s="109">
        <v>456203480</v>
      </c>
      <c r="Z79" s="109">
        <v>456203480</v>
      </c>
      <c r="AA79" s="113"/>
      <c r="AB79" s="113"/>
      <c r="AC79" s="113"/>
      <c r="AD79" s="113"/>
      <c r="AE79" s="197"/>
      <c r="AF79" s="115">
        <v>0</v>
      </c>
      <c r="AG79" s="113"/>
      <c r="AH79" s="113"/>
      <c r="AI79" s="113"/>
      <c r="AJ79" s="113"/>
      <c r="AK79" s="109">
        <v>329611790</v>
      </c>
      <c r="AL79" s="109"/>
      <c r="AM79" s="111"/>
      <c r="AN79" s="112"/>
      <c r="AO79" s="108">
        <f>AK79/Z79</f>
        <v>0.722510468355042</v>
      </c>
      <c r="AP79" s="108"/>
      <c r="AQ79" s="458"/>
      <c r="AR79" s="450"/>
      <c r="AS79" s="450"/>
      <c r="AT79" s="453"/>
      <c r="AU79" s="453"/>
      <c r="AV79" s="88"/>
      <c r="AW79" s="88"/>
    </row>
    <row r="80" spans="1:49" ht="49.5" customHeight="1">
      <c r="A80" s="521"/>
      <c r="B80" s="453"/>
      <c r="C80" s="521"/>
      <c r="D80" s="521"/>
      <c r="E80" s="521"/>
      <c r="F80" s="521"/>
      <c r="G80" s="90" t="s">
        <v>140</v>
      </c>
      <c r="H80" s="76">
        <v>45000</v>
      </c>
      <c r="I80" s="78">
        <v>5625</v>
      </c>
      <c r="J80" s="78">
        <v>5625</v>
      </c>
      <c r="K80" s="141">
        <v>5425</v>
      </c>
      <c r="L80" s="141">
        <v>4352</v>
      </c>
      <c r="M80" s="141">
        <v>12323</v>
      </c>
      <c r="N80" s="141">
        <v>12323</v>
      </c>
      <c r="O80" s="141">
        <v>12323</v>
      </c>
      <c r="P80" s="141">
        <v>12323</v>
      </c>
      <c r="Q80" s="141">
        <v>12323</v>
      </c>
      <c r="R80" s="141">
        <v>12333</v>
      </c>
      <c r="S80" s="141">
        <v>12500</v>
      </c>
      <c r="T80" s="141">
        <v>12500</v>
      </c>
      <c r="U80" s="141">
        <v>12500</v>
      </c>
      <c r="V80" s="141">
        <v>12500</v>
      </c>
      <c r="W80" s="141">
        <v>12500</v>
      </c>
      <c r="X80" s="141">
        <v>12965</v>
      </c>
      <c r="Y80" s="141">
        <v>11250</v>
      </c>
      <c r="Z80" s="115">
        <v>11250</v>
      </c>
      <c r="AA80" s="115"/>
      <c r="AB80" s="115"/>
      <c r="AC80" s="115"/>
      <c r="AD80" s="115"/>
      <c r="AE80" s="109">
        <v>4100</v>
      </c>
      <c r="AF80" s="109">
        <v>4100</v>
      </c>
      <c r="AG80" s="115"/>
      <c r="AH80" s="115"/>
      <c r="AI80" s="115"/>
      <c r="AJ80" s="115"/>
      <c r="AK80" s="112">
        <v>3017</v>
      </c>
      <c r="AL80" s="112"/>
      <c r="AM80" s="111"/>
      <c r="AN80" s="111"/>
      <c r="AO80" s="108">
        <f>AK80/Z80</f>
        <v>0.2681777777777778</v>
      </c>
      <c r="AP80" s="108">
        <f>(L80+R80+X80+AK80)/H80</f>
        <v>0.7259333333333333</v>
      </c>
      <c r="AQ80" s="458"/>
      <c r="AR80" s="450"/>
      <c r="AS80" s="450"/>
      <c r="AT80" s="453"/>
      <c r="AU80" s="453"/>
      <c r="AV80" s="88"/>
      <c r="AW80" s="88"/>
    </row>
    <row r="81" spans="1:49" ht="49.5" customHeight="1">
      <c r="A81" s="522"/>
      <c r="B81" s="454"/>
      <c r="C81" s="522"/>
      <c r="D81" s="522"/>
      <c r="E81" s="522"/>
      <c r="F81" s="522"/>
      <c r="G81" s="91" t="s">
        <v>147</v>
      </c>
      <c r="H81" s="72">
        <f>H77+H79</f>
        <v>11500157628</v>
      </c>
      <c r="I81" s="72">
        <v>1713837950</v>
      </c>
      <c r="J81" s="72">
        <v>1713837950</v>
      </c>
      <c r="K81" s="110">
        <v>1639419165</v>
      </c>
      <c r="L81" s="110">
        <v>1599520864</v>
      </c>
      <c r="M81" s="110">
        <v>2613022342</v>
      </c>
      <c r="N81" s="110">
        <v>2613022342</v>
      </c>
      <c r="O81" s="110">
        <v>2698438771</v>
      </c>
      <c r="P81" s="110">
        <v>2690405802</v>
      </c>
      <c r="Q81" s="110">
        <v>2690405802</v>
      </c>
      <c r="R81" s="110">
        <v>2523549668</v>
      </c>
      <c r="S81" s="110">
        <v>2858442029</v>
      </c>
      <c r="T81" s="110">
        <v>2858442029</v>
      </c>
      <c r="U81" s="110">
        <v>2858442029</v>
      </c>
      <c r="V81" s="110">
        <v>2910498715</v>
      </c>
      <c r="W81" s="110">
        <v>2775389850</v>
      </c>
      <c r="X81" s="110">
        <v>2718242616</v>
      </c>
      <c r="Y81" s="110">
        <f>Y77+Y79</f>
        <v>3065844480</v>
      </c>
      <c r="Z81" s="110">
        <v>3065844480</v>
      </c>
      <c r="AA81" s="110"/>
      <c r="AB81" s="110"/>
      <c r="AC81" s="110"/>
      <c r="AD81" s="110"/>
      <c r="AE81" s="110">
        <v>1593000000</v>
      </c>
      <c r="AF81" s="110">
        <v>1593000000</v>
      </c>
      <c r="AG81" s="110"/>
      <c r="AH81" s="110"/>
      <c r="AI81" s="110"/>
      <c r="AJ81" s="110"/>
      <c r="AK81" s="110">
        <v>1629032777</v>
      </c>
      <c r="AL81" s="110"/>
      <c r="AM81" s="116"/>
      <c r="AN81" s="116"/>
      <c r="AO81" s="108">
        <f>AK81/Z81</f>
        <v>0.5313487972488415</v>
      </c>
      <c r="AP81" s="108">
        <f>(L81+R81+X81+AK81)/H81</f>
        <v>0.736541723947925</v>
      </c>
      <c r="AQ81" s="459"/>
      <c r="AR81" s="451"/>
      <c r="AS81" s="451"/>
      <c r="AT81" s="454"/>
      <c r="AU81" s="454"/>
      <c r="AV81" s="88"/>
      <c r="AW81" s="88"/>
    </row>
    <row r="82" spans="1:49" ht="49.5" customHeight="1">
      <c r="A82" s="520" t="s">
        <v>298</v>
      </c>
      <c r="B82" s="456">
        <v>13</v>
      </c>
      <c r="C82" s="530" t="s">
        <v>299</v>
      </c>
      <c r="D82" s="523" t="s">
        <v>98</v>
      </c>
      <c r="E82" s="520">
        <v>461</v>
      </c>
      <c r="F82" s="520">
        <v>179</v>
      </c>
      <c r="G82" s="90" t="s">
        <v>101</v>
      </c>
      <c r="H82" s="68">
        <v>1</v>
      </c>
      <c r="I82" s="69">
        <v>0.125</v>
      </c>
      <c r="J82" s="69">
        <v>0.125</v>
      </c>
      <c r="K82" s="166">
        <v>0.1</v>
      </c>
      <c r="L82" s="166">
        <v>0.125</v>
      </c>
      <c r="M82" s="167">
        <v>0.25</v>
      </c>
      <c r="N82" s="167">
        <v>0.25</v>
      </c>
      <c r="O82" s="167">
        <v>0.25</v>
      </c>
      <c r="P82" s="167">
        <v>0.25</v>
      </c>
      <c r="Q82" s="167">
        <v>0.25</v>
      </c>
      <c r="R82" s="167">
        <v>0.25</v>
      </c>
      <c r="S82" s="167">
        <v>0.25</v>
      </c>
      <c r="T82" s="167">
        <v>0.25</v>
      </c>
      <c r="U82" s="167">
        <v>0.25</v>
      </c>
      <c r="V82" s="167">
        <v>0.25</v>
      </c>
      <c r="W82" s="167">
        <v>0.25</v>
      </c>
      <c r="X82" s="167">
        <v>0.25</v>
      </c>
      <c r="Y82" s="167">
        <v>0.25</v>
      </c>
      <c r="Z82" s="122">
        <v>0.25</v>
      </c>
      <c r="AA82" s="123"/>
      <c r="AB82" s="123"/>
      <c r="AC82" s="123"/>
      <c r="AD82" s="123"/>
      <c r="AE82" s="174">
        <v>0.125</v>
      </c>
      <c r="AF82" s="174">
        <v>0.125</v>
      </c>
      <c r="AG82" s="123"/>
      <c r="AH82" s="123"/>
      <c r="AI82" s="123"/>
      <c r="AJ82" s="123"/>
      <c r="AK82" s="117">
        <v>0.095</v>
      </c>
      <c r="AL82" s="106"/>
      <c r="AM82" s="107"/>
      <c r="AN82" s="107"/>
      <c r="AO82" s="108">
        <f>AK82/Z82</f>
        <v>0.38</v>
      </c>
      <c r="AP82" s="108">
        <f>(L82+R82+X82+AK82)/H82</f>
        <v>0.72</v>
      </c>
      <c r="AQ82" s="457" t="s">
        <v>390</v>
      </c>
      <c r="AR82" s="455" t="s">
        <v>132</v>
      </c>
      <c r="AS82" s="455" t="s">
        <v>109</v>
      </c>
      <c r="AT82" s="461" t="s">
        <v>323</v>
      </c>
      <c r="AU82" s="456" t="s">
        <v>324</v>
      </c>
      <c r="AV82" s="88"/>
      <c r="AW82" s="88"/>
    </row>
    <row r="83" spans="1:49" ht="49.5" customHeight="1">
      <c r="A83" s="521"/>
      <c r="B83" s="453"/>
      <c r="C83" s="521"/>
      <c r="D83" s="521"/>
      <c r="E83" s="521"/>
      <c r="F83" s="521"/>
      <c r="G83" s="91" t="s">
        <v>121</v>
      </c>
      <c r="H83" s="109">
        <f>L83+R83+X83+Z83+AE83</f>
        <v>5586290379.8</v>
      </c>
      <c r="I83" s="71">
        <v>745174162</v>
      </c>
      <c r="J83" s="71">
        <v>745174162</v>
      </c>
      <c r="K83" s="109">
        <v>625163077</v>
      </c>
      <c r="L83" s="109">
        <v>568644804.8</v>
      </c>
      <c r="M83" s="109">
        <v>850800000</v>
      </c>
      <c r="N83" s="109">
        <v>850800000</v>
      </c>
      <c r="O83" s="109">
        <v>850800000</v>
      </c>
      <c r="P83" s="109">
        <v>850800000</v>
      </c>
      <c r="Q83" s="109">
        <v>847192228</v>
      </c>
      <c r="R83" s="109">
        <v>812803270</v>
      </c>
      <c r="S83" s="109">
        <v>1050000000</v>
      </c>
      <c r="T83" s="109">
        <v>1050000000</v>
      </c>
      <c r="U83" s="109">
        <v>1050000000</v>
      </c>
      <c r="V83" s="109">
        <v>1050000000</v>
      </c>
      <c r="W83" s="109">
        <v>959490500</v>
      </c>
      <c r="X83" s="109">
        <v>953392305</v>
      </c>
      <c r="Y83" s="109">
        <v>1318450000</v>
      </c>
      <c r="Z83" s="109">
        <v>1318450000</v>
      </c>
      <c r="AA83" s="109"/>
      <c r="AB83" s="109"/>
      <c r="AC83" s="109"/>
      <c r="AD83" s="109"/>
      <c r="AE83" s="115">
        <v>1933000000</v>
      </c>
      <c r="AF83" s="115">
        <v>1933000000</v>
      </c>
      <c r="AG83" s="109"/>
      <c r="AH83" s="109"/>
      <c r="AI83" s="109"/>
      <c r="AJ83" s="109"/>
      <c r="AK83" s="109">
        <v>656094000</v>
      </c>
      <c r="AL83" s="109"/>
      <c r="AM83" s="111"/>
      <c r="AN83" s="111"/>
      <c r="AO83" s="108">
        <f>AK83/Z83</f>
        <v>0.4976252417611589</v>
      </c>
      <c r="AP83" s="108">
        <f>(L83+R83+X83+AK83)/H83</f>
        <v>0.5354061777051914</v>
      </c>
      <c r="AQ83" s="458"/>
      <c r="AR83" s="450"/>
      <c r="AS83" s="450"/>
      <c r="AT83" s="453"/>
      <c r="AU83" s="453"/>
      <c r="AV83" s="88"/>
      <c r="AW83" s="88"/>
    </row>
    <row r="84" spans="1:49" ht="49.5" customHeight="1">
      <c r="A84" s="521"/>
      <c r="B84" s="453"/>
      <c r="C84" s="521"/>
      <c r="D84" s="521"/>
      <c r="E84" s="521"/>
      <c r="F84" s="521"/>
      <c r="G84" s="90" t="s">
        <v>123</v>
      </c>
      <c r="H84" s="189"/>
      <c r="I84" s="189"/>
      <c r="J84" s="189"/>
      <c r="K84" s="190"/>
      <c r="L84" s="190"/>
      <c r="M84" s="183"/>
      <c r="N84" s="183"/>
      <c r="O84" s="183"/>
      <c r="P84" s="183"/>
      <c r="Q84" s="183"/>
      <c r="R84" s="183"/>
      <c r="S84" s="183"/>
      <c r="T84" s="183"/>
      <c r="U84" s="183"/>
      <c r="V84" s="183"/>
      <c r="W84" s="183"/>
      <c r="X84" s="183"/>
      <c r="Y84" s="183"/>
      <c r="Z84" s="183"/>
      <c r="AA84" s="113"/>
      <c r="AB84" s="113"/>
      <c r="AC84" s="113"/>
      <c r="AD84" s="113"/>
      <c r="AE84" s="185"/>
      <c r="AF84" s="109">
        <v>0</v>
      </c>
      <c r="AG84" s="113"/>
      <c r="AH84" s="113"/>
      <c r="AI84" s="113"/>
      <c r="AJ84" s="113"/>
      <c r="AK84" s="112">
        <v>0</v>
      </c>
      <c r="AL84" s="112"/>
      <c r="AM84" s="111"/>
      <c r="AN84" s="111"/>
      <c r="AO84" s="108"/>
      <c r="AP84" s="108"/>
      <c r="AQ84" s="458"/>
      <c r="AR84" s="450"/>
      <c r="AS84" s="450"/>
      <c r="AT84" s="453"/>
      <c r="AU84" s="453"/>
      <c r="AV84" s="88"/>
      <c r="AW84" s="88"/>
    </row>
    <row r="85" spans="1:49" ht="49.5" customHeight="1">
      <c r="A85" s="521"/>
      <c r="B85" s="453"/>
      <c r="C85" s="521"/>
      <c r="D85" s="521"/>
      <c r="E85" s="521"/>
      <c r="F85" s="521"/>
      <c r="G85" s="91" t="s">
        <v>131</v>
      </c>
      <c r="H85" s="109">
        <f>L85+R85+X85+Z85</f>
        <v>731232243.8</v>
      </c>
      <c r="I85" s="71"/>
      <c r="J85" s="71"/>
      <c r="K85" s="185"/>
      <c r="L85" s="185"/>
      <c r="M85" s="109">
        <v>337184010.8</v>
      </c>
      <c r="N85" s="109">
        <v>337184010.8</v>
      </c>
      <c r="O85" s="109">
        <v>335762404.8</v>
      </c>
      <c r="P85" s="109">
        <v>335762404</v>
      </c>
      <c r="Q85" s="109">
        <v>335762404</v>
      </c>
      <c r="R85" s="109">
        <v>333397393.8</v>
      </c>
      <c r="S85" s="109">
        <v>143091739</v>
      </c>
      <c r="T85" s="109">
        <v>143091739</v>
      </c>
      <c r="U85" s="109">
        <v>140965905</v>
      </c>
      <c r="V85" s="109">
        <v>140965905</v>
      </c>
      <c r="W85" s="109">
        <v>140965905</v>
      </c>
      <c r="X85" s="109">
        <v>125231038</v>
      </c>
      <c r="Y85" s="109">
        <v>272603812</v>
      </c>
      <c r="Z85" s="109">
        <v>272603812</v>
      </c>
      <c r="AA85" s="113"/>
      <c r="AB85" s="113"/>
      <c r="AC85" s="113"/>
      <c r="AD85" s="113"/>
      <c r="AE85" s="184"/>
      <c r="AF85" s="123">
        <v>0</v>
      </c>
      <c r="AG85" s="113"/>
      <c r="AH85" s="113"/>
      <c r="AI85" s="113"/>
      <c r="AJ85" s="113"/>
      <c r="AK85" s="109">
        <v>150563782</v>
      </c>
      <c r="AL85" s="109"/>
      <c r="AM85" s="111"/>
      <c r="AN85" s="112"/>
      <c r="AO85" s="108">
        <f>AK85/Z85</f>
        <v>0.5523172287847538</v>
      </c>
      <c r="AP85" s="108"/>
      <c r="AQ85" s="458"/>
      <c r="AR85" s="450"/>
      <c r="AS85" s="450"/>
      <c r="AT85" s="453"/>
      <c r="AU85" s="453"/>
      <c r="AV85" s="88"/>
      <c r="AW85" s="88"/>
    </row>
    <row r="86" spans="1:49" ht="49.5" customHeight="1">
      <c r="A86" s="521"/>
      <c r="B86" s="453"/>
      <c r="C86" s="521"/>
      <c r="D86" s="521"/>
      <c r="E86" s="521"/>
      <c r="F86" s="521"/>
      <c r="G86" s="90" t="s">
        <v>140</v>
      </c>
      <c r="H86" s="165">
        <v>1</v>
      </c>
      <c r="I86" s="75">
        <v>0.125</v>
      </c>
      <c r="J86" s="75">
        <v>0.125</v>
      </c>
      <c r="K86" s="168">
        <v>0.1</v>
      </c>
      <c r="L86" s="171">
        <v>0.125</v>
      </c>
      <c r="M86" s="168">
        <v>0.25</v>
      </c>
      <c r="N86" s="168">
        <v>0.25</v>
      </c>
      <c r="O86" s="168">
        <v>0.25</v>
      </c>
      <c r="P86" s="168">
        <v>0.25</v>
      </c>
      <c r="Q86" s="168">
        <v>0.25</v>
      </c>
      <c r="R86" s="168">
        <v>0.25</v>
      </c>
      <c r="S86" s="168">
        <v>0.25</v>
      </c>
      <c r="T86" s="168">
        <v>0.25</v>
      </c>
      <c r="U86" s="168">
        <v>0.25</v>
      </c>
      <c r="V86" s="168">
        <v>0.25</v>
      </c>
      <c r="W86" s="168">
        <v>0.25</v>
      </c>
      <c r="X86" s="168">
        <v>0.25</v>
      </c>
      <c r="Y86" s="168">
        <v>0.25</v>
      </c>
      <c r="Z86" s="120">
        <v>0.25</v>
      </c>
      <c r="AA86" s="115"/>
      <c r="AB86" s="115"/>
      <c r="AC86" s="115"/>
      <c r="AD86" s="115"/>
      <c r="AE86" s="740">
        <f>AE82</f>
        <v>0.125</v>
      </c>
      <c r="AF86" s="109">
        <v>0.125</v>
      </c>
      <c r="AG86" s="115"/>
      <c r="AH86" s="115"/>
      <c r="AI86" s="115"/>
      <c r="AJ86" s="115"/>
      <c r="AK86" s="117">
        <f>AK82+AK84</f>
        <v>0.095</v>
      </c>
      <c r="AL86" s="112"/>
      <c r="AM86" s="111"/>
      <c r="AN86" s="111"/>
      <c r="AO86" s="108">
        <f>AK86/Z86</f>
        <v>0.38</v>
      </c>
      <c r="AP86" s="108">
        <f>(L86+R86+X86+AK86)/H86</f>
        <v>0.72</v>
      </c>
      <c r="AQ86" s="458"/>
      <c r="AR86" s="450"/>
      <c r="AS86" s="450"/>
      <c r="AT86" s="453"/>
      <c r="AU86" s="453"/>
      <c r="AV86" s="88"/>
      <c r="AW86" s="88"/>
    </row>
    <row r="87" spans="1:49" ht="49.5" customHeight="1">
      <c r="A87" s="522"/>
      <c r="B87" s="454"/>
      <c r="C87" s="522"/>
      <c r="D87" s="522"/>
      <c r="E87" s="522"/>
      <c r="F87" s="522"/>
      <c r="G87" s="91" t="s">
        <v>147</v>
      </c>
      <c r="H87" s="72">
        <f>H83+H85</f>
        <v>6317522623.6</v>
      </c>
      <c r="I87" s="72">
        <v>745174162</v>
      </c>
      <c r="J87" s="72">
        <v>745174162</v>
      </c>
      <c r="K87" s="110">
        <v>625163077</v>
      </c>
      <c r="L87" s="110">
        <v>568644804.8</v>
      </c>
      <c r="M87" s="110">
        <v>1187984010.8</v>
      </c>
      <c r="N87" s="110">
        <v>1187984010.8</v>
      </c>
      <c r="O87" s="110">
        <v>1186562404.8</v>
      </c>
      <c r="P87" s="110">
        <v>1186562404</v>
      </c>
      <c r="Q87" s="110">
        <v>1186562404</v>
      </c>
      <c r="R87" s="110">
        <v>1146200663.8</v>
      </c>
      <c r="S87" s="110">
        <v>1193091739</v>
      </c>
      <c r="T87" s="110">
        <v>1193091739</v>
      </c>
      <c r="U87" s="110">
        <v>1190965905</v>
      </c>
      <c r="V87" s="110">
        <v>1190965905</v>
      </c>
      <c r="W87" s="110">
        <v>1100456405</v>
      </c>
      <c r="X87" s="110">
        <v>1078623343</v>
      </c>
      <c r="Y87" s="110">
        <f>Y83+Y85</f>
        <v>1591053812</v>
      </c>
      <c r="Z87" s="110">
        <v>1591053812</v>
      </c>
      <c r="AA87" s="110"/>
      <c r="AB87" s="110"/>
      <c r="AC87" s="110"/>
      <c r="AD87" s="110"/>
      <c r="AE87" s="110">
        <v>1933000000</v>
      </c>
      <c r="AF87" s="110">
        <v>1933000000</v>
      </c>
      <c r="AG87" s="110"/>
      <c r="AH87" s="110"/>
      <c r="AI87" s="110"/>
      <c r="AJ87" s="110"/>
      <c r="AK87" s="110">
        <f>AK83+AK85</f>
        <v>806657782</v>
      </c>
      <c r="AL87" s="110"/>
      <c r="AM87" s="116"/>
      <c r="AN87" s="116"/>
      <c r="AO87" s="108">
        <f>AK87/Z87</f>
        <v>0.5069959142274442</v>
      </c>
      <c r="AP87" s="108">
        <f>(L87+R87+X87+AK87)/H87</f>
        <v>0.569863664619295</v>
      </c>
      <c r="AQ87" s="459"/>
      <c r="AR87" s="451"/>
      <c r="AS87" s="451"/>
      <c r="AT87" s="454"/>
      <c r="AU87" s="454"/>
      <c r="AV87" s="88"/>
      <c r="AW87" s="88"/>
    </row>
    <row r="88" spans="1:49" ht="49.5" customHeight="1">
      <c r="A88" s="520" t="s">
        <v>298</v>
      </c>
      <c r="B88" s="456">
        <v>14</v>
      </c>
      <c r="C88" s="530" t="s">
        <v>330</v>
      </c>
      <c r="D88" s="523" t="s">
        <v>98</v>
      </c>
      <c r="E88" s="520">
        <v>461</v>
      </c>
      <c r="F88" s="520">
        <v>179</v>
      </c>
      <c r="G88" s="90" t="s">
        <v>101</v>
      </c>
      <c r="H88" s="70">
        <v>136000</v>
      </c>
      <c r="I88" s="77">
        <v>12000</v>
      </c>
      <c r="J88" s="77">
        <v>12000</v>
      </c>
      <c r="K88" s="140">
        <v>12000</v>
      </c>
      <c r="L88" s="140">
        <v>19642</v>
      </c>
      <c r="M88" s="140">
        <v>24000</v>
      </c>
      <c r="N88" s="140">
        <v>24000</v>
      </c>
      <c r="O88" s="140">
        <v>24000</v>
      </c>
      <c r="P88" s="140">
        <v>24000</v>
      </c>
      <c r="Q88" s="140">
        <v>24000</v>
      </c>
      <c r="R88" s="140">
        <v>25780</v>
      </c>
      <c r="S88" s="140">
        <v>30000</v>
      </c>
      <c r="T88" s="140">
        <v>30000</v>
      </c>
      <c r="U88" s="140">
        <v>30000</v>
      </c>
      <c r="V88" s="140">
        <v>30000</v>
      </c>
      <c r="W88" s="140">
        <v>30000</v>
      </c>
      <c r="X88" s="140">
        <v>24094</v>
      </c>
      <c r="Y88" s="140">
        <v>40000</v>
      </c>
      <c r="Z88" s="123">
        <v>40000</v>
      </c>
      <c r="AA88" s="123"/>
      <c r="AB88" s="123"/>
      <c r="AC88" s="123"/>
      <c r="AD88" s="123"/>
      <c r="AE88" s="109">
        <v>19578</v>
      </c>
      <c r="AF88" s="109">
        <v>19578</v>
      </c>
      <c r="AG88" s="123"/>
      <c r="AH88" s="123"/>
      <c r="AI88" s="123"/>
      <c r="AJ88" s="123"/>
      <c r="AK88" s="123">
        <v>2488</v>
      </c>
      <c r="AL88" s="112"/>
      <c r="AM88" s="111"/>
      <c r="AN88" s="111"/>
      <c r="AO88" s="108">
        <f>AK88/Z88</f>
        <v>0.0622</v>
      </c>
      <c r="AP88" s="108">
        <f>(L88+R88+X88+AK88)/H88</f>
        <v>0.5294411764705882</v>
      </c>
      <c r="AQ88" s="538" t="s">
        <v>334</v>
      </c>
      <c r="AR88" s="456" t="s">
        <v>391</v>
      </c>
      <c r="AS88" s="555" t="s">
        <v>337</v>
      </c>
      <c r="AT88" s="465" t="s">
        <v>339</v>
      </c>
      <c r="AU88" s="541" t="s">
        <v>341</v>
      </c>
      <c r="AV88" s="88"/>
      <c r="AW88" s="88"/>
    </row>
    <row r="89" spans="1:49" ht="49.5" customHeight="1">
      <c r="A89" s="521"/>
      <c r="B89" s="453"/>
      <c r="C89" s="521"/>
      <c r="D89" s="521"/>
      <c r="E89" s="521"/>
      <c r="F89" s="521"/>
      <c r="G89" s="91" t="s">
        <v>121</v>
      </c>
      <c r="H89" s="109">
        <f>L89+R89+X89+Z89+AE89</f>
        <v>7669385435</v>
      </c>
      <c r="I89" s="71">
        <v>867768637.0042858</v>
      </c>
      <c r="J89" s="71">
        <v>867768637.0042858</v>
      </c>
      <c r="K89" s="109">
        <v>1131691260</v>
      </c>
      <c r="L89" s="109">
        <v>1043806005</v>
      </c>
      <c r="M89" s="109">
        <v>1173720000</v>
      </c>
      <c r="N89" s="109">
        <v>1173720000</v>
      </c>
      <c r="O89" s="109">
        <v>1173720000</v>
      </c>
      <c r="P89" s="109">
        <v>1165027460</v>
      </c>
      <c r="Q89" s="109">
        <v>1122443291</v>
      </c>
      <c r="R89" s="109">
        <v>1080939532</v>
      </c>
      <c r="S89" s="109">
        <v>1650000000</v>
      </c>
      <c r="T89" s="109">
        <v>1650000000</v>
      </c>
      <c r="U89" s="109">
        <v>1650000000</v>
      </c>
      <c r="V89" s="109">
        <v>1650000000</v>
      </c>
      <c r="W89" s="109">
        <v>1524212122</v>
      </c>
      <c r="X89" s="109">
        <v>1497722898</v>
      </c>
      <c r="Y89" s="109">
        <v>2251917000</v>
      </c>
      <c r="Z89" s="109">
        <v>2251917000</v>
      </c>
      <c r="AA89" s="109"/>
      <c r="AB89" s="109"/>
      <c r="AC89" s="109"/>
      <c r="AD89" s="109"/>
      <c r="AE89" s="115">
        <v>1795000000</v>
      </c>
      <c r="AF89" s="115">
        <v>1795000000</v>
      </c>
      <c r="AG89" s="109"/>
      <c r="AH89" s="109"/>
      <c r="AI89" s="109"/>
      <c r="AJ89" s="109"/>
      <c r="AK89" s="109">
        <v>1229652606</v>
      </c>
      <c r="AL89" s="109"/>
      <c r="AM89" s="111"/>
      <c r="AN89" s="111"/>
      <c r="AO89" s="108">
        <f>AK89/Z89</f>
        <v>0.5460470372575899</v>
      </c>
      <c r="AP89" s="108">
        <f>(L89+R89+X89+AK89)/H89</f>
        <v>0.6326609976930961</v>
      </c>
      <c r="AQ89" s="539"/>
      <c r="AR89" s="450"/>
      <c r="AS89" s="556"/>
      <c r="AT89" s="466"/>
      <c r="AU89" s="453"/>
      <c r="AV89" s="88"/>
      <c r="AW89" s="88"/>
    </row>
    <row r="90" spans="1:49" ht="49.5" customHeight="1">
      <c r="A90" s="521"/>
      <c r="B90" s="453"/>
      <c r="C90" s="521"/>
      <c r="D90" s="521"/>
      <c r="E90" s="521"/>
      <c r="F90" s="521"/>
      <c r="G90" s="90" t="s">
        <v>123</v>
      </c>
      <c r="H90" s="189"/>
      <c r="I90" s="189"/>
      <c r="J90" s="189"/>
      <c r="K90" s="190"/>
      <c r="L90" s="190"/>
      <c r="M90" s="183"/>
      <c r="N90" s="183"/>
      <c r="O90" s="183"/>
      <c r="P90" s="183"/>
      <c r="Q90" s="183"/>
      <c r="R90" s="183"/>
      <c r="S90" s="112">
        <v>1000</v>
      </c>
      <c r="T90" s="112">
        <v>1000</v>
      </c>
      <c r="U90" s="112">
        <v>1000</v>
      </c>
      <c r="V90" s="112">
        <v>1000</v>
      </c>
      <c r="W90" s="112">
        <v>1000</v>
      </c>
      <c r="X90" s="112">
        <v>1000</v>
      </c>
      <c r="Y90" s="112">
        <v>5906</v>
      </c>
      <c r="Z90" s="112">
        <v>5906</v>
      </c>
      <c r="AA90" s="113"/>
      <c r="AB90" s="113"/>
      <c r="AC90" s="113"/>
      <c r="AD90" s="113"/>
      <c r="AE90" s="185"/>
      <c r="AF90" s="109">
        <v>0</v>
      </c>
      <c r="AG90" s="113"/>
      <c r="AH90" s="113"/>
      <c r="AI90" s="113"/>
      <c r="AJ90" s="113"/>
      <c r="AK90" s="123">
        <v>4000</v>
      </c>
      <c r="AL90" s="112"/>
      <c r="AM90" s="111"/>
      <c r="AN90" s="111"/>
      <c r="AO90" s="108"/>
      <c r="AP90" s="108"/>
      <c r="AQ90" s="539"/>
      <c r="AR90" s="450"/>
      <c r="AS90" s="556"/>
      <c r="AT90" s="466"/>
      <c r="AU90" s="453"/>
      <c r="AV90" s="88"/>
      <c r="AW90" s="88"/>
    </row>
    <row r="91" spans="1:49" ht="49.5" customHeight="1">
      <c r="A91" s="521"/>
      <c r="B91" s="453"/>
      <c r="C91" s="521"/>
      <c r="D91" s="521"/>
      <c r="E91" s="521"/>
      <c r="F91" s="521"/>
      <c r="G91" s="91" t="s">
        <v>131</v>
      </c>
      <c r="H91" s="109">
        <f>L91+R91+X91+Z91</f>
        <v>931829541</v>
      </c>
      <c r="I91" s="71"/>
      <c r="J91" s="71"/>
      <c r="K91" s="185"/>
      <c r="L91" s="185"/>
      <c r="M91" s="109">
        <v>689492131</v>
      </c>
      <c r="N91" s="109">
        <v>689492131</v>
      </c>
      <c r="O91" s="109">
        <v>689452131</v>
      </c>
      <c r="P91" s="109">
        <v>689452128</v>
      </c>
      <c r="Q91" s="109">
        <v>682974462</v>
      </c>
      <c r="R91" s="109">
        <v>484736157</v>
      </c>
      <c r="S91" s="109">
        <v>230915205</v>
      </c>
      <c r="T91" s="109">
        <v>230915205</v>
      </c>
      <c r="U91" s="109">
        <v>225071938</v>
      </c>
      <c r="V91" s="109">
        <v>225071938</v>
      </c>
      <c r="W91" s="109">
        <v>225071938</v>
      </c>
      <c r="X91" s="109">
        <v>225071937</v>
      </c>
      <c r="Y91" s="109">
        <v>222021447</v>
      </c>
      <c r="Z91" s="109">
        <v>222021447</v>
      </c>
      <c r="AA91" s="113"/>
      <c r="AB91" s="113"/>
      <c r="AC91" s="113"/>
      <c r="AD91" s="113"/>
      <c r="AE91" s="184"/>
      <c r="AF91" s="123">
        <v>0</v>
      </c>
      <c r="AG91" s="113"/>
      <c r="AH91" s="113"/>
      <c r="AI91" s="113"/>
      <c r="AJ91" s="113"/>
      <c r="AK91" s="109">
        <v>163071837</v>
      </c>
      <c r="AL91" s="109"/>
      <c r="AM91" s="111"/>
      <c r="AN91" s="112"/>
      <c r="AO91" s="108">
        <f>AK91/Z91</f>
        <v>0.7344868669376792</v>
      </c>
      <c r="AP91" s="108"/>
      <c r="AQ91" s="539"/>
      <c r="AR91" s="450"/>
      <c r="AS91" s="556"/>
      <c r="AT91" s="466"/>
      <c r="AU91" s="453"/>
      <c r="AV91" s="88"/>
      <c r="AW91" s="88"/>
    </row>
    <row r="92" spans="1:49" ht="49.5" customHeight="1">
      <c r="A92" s="521"/>
      <c r="B92" s="453"/>
      <c r="C92" s="521"/>
      <c r="D92" s="521"/>
      <c r="E92" s="521"/>
      <c r="F92" s="521"/>
      <c r="G92" s="90" t="s">
        <v>140</v>
      </c>
      <c r="H92" s="76">
        <v>136000</v>
      </c>
      <c r="I92" s="78">
        <v>12000</v>
      </c>
      <c r="J92" s="78">
        <v>12000</v>
      </c>
      <c r="K92" s="141">
        <v>12000</v>
      </c>
      <c r="L92" s="141">
        <v>19642</v>
      </c>
      <c r="M92" s="141">
        <v>24000</v>
      </c>
      <c r="N92" s="141">
        <v>24000</v>
      </c>
      <c r="O92" s="141">
        <v>24000</v>
      </c>
      <c r="P92" s="141">
        <v>24000</v>
      </c>
      <c r="Q92" s="141">
        <v>24000</v>
      </c>
      <c r="R92" s="141">
        <v>25780</v>
      </c>
      <c r="S92" s="141">
        <v>31000</v>
      </c>
      <c r="T92" s="141">
        <v>31000</v>
      </c>
      <c r="U92" s="141">
        <v>31000</v>
      </c>
      <c r="V92" s="141">
        <v>31000</v>
      </c>
      <c r="W92" s="141">
        <v>31000</v>
      </c>
      <c r="X92" s="141">
        <v>25094</v>
      </c>
      <c r="Y92" s="141">
        <v>45906</v>
      </c>
      <c r="Z92" s="115">
        <v>45906</v>
      </c>
      <c r="AA92" s="115"/>
      <c r="AB92" s="115"/>
      <c r="AC92" s="115"/>
      <c r="AD92" s="115"/>
      <c r="AE92" s="109">
        <v>19578</v>
      </c>
      <c r="AF92" s="109">
        <v>19578</v>
      </c>
      <c r="AG92" s="115"/>
      <c r="AH92" s="115"/>
      <c r="AI92" s="115"/>
      <c r="AJ92" s="115"/>
      <c r="AK92" s="127">
        <f>AK90+AK88</f>
        <v>6488</v>
      </c>
      <c r="AL92" s="112"/>
      <c r="AM92" s="111"/>
      <c r="AN92" s="111"/>
      <c r="AO92" s="108">
        <f>AK92/Z92</f>
        <v>0.14133228771838105</v>
      </c>
      <c r="AP92" s="108">
        <f>(L92+R92+X92+AK92)/H92</f>
        <v>0.5662058823529412</v>
      </c>
      <c r="AQ92" s="539"/>
      <c r="AR92" s="450"/>
      <c r="AS92" s="556"/>
      <c r="AT92" s="466"/>
      <c r="AU92" s="453"/>
      <c r="AV92" s="88"/>
      <c r="AW92" s="88"/>
    </row>
    <row r="93" spans="1:49" ht="49.5" customHeight="1">
      <c r="A93" s="522"/>
      <c r="B93" s="454"/>
      <c r="C93" s="522"/>
      <c r="D93" s="522"/>
      <c r="E93" s="522"/>
      <c r="F93" s="522"/>
      <c r="G93" s="91" t="s">
        <v>147</v>
      </c>
      <c r="H93" s="72">
        <f>H89+H91</f>
        <v>8601214976</v>
      </c>
      <c r="I93" s="72">
        <v>867768637.0042858</v>
      </c>
      <c r="J93" s="72">
        <v>867768637.0042858</v>
      </c>
      <c r="K93" s="110">
        <v>1131691260</v>
      </c>
      <c r="L93" s="110">
        <v>1043806005</v>
      </c>
      <c r="M93" s="110">
        <v>1863212131</v>
      </c>
      <c r="N93" s="110">
        <v>1863212131</v>
      </c>
      <c r="O93" s="110">
        <v>1863172131</v>
      </c>
      <c r="P93" s="110">
        <v>1854479588</v>
      </c>
      <c r="Q93" s="110">
        <v>1854479588</v>
      </c>
      <c r="R93" s="110">
        <v>1565675689</v>
      </c>
      <c r="S93" s="110">
        <v>1880915205</v>
      </c>
      <c r="T93" s="110">
        <v>1880915205</v>
      </c>
      <c r="U93" s="110">
        <v>1875071938</v>
      </c>
      <c r="V93" s="110">
        <v>1875071938</v>
      </c>
      <c r="W93" s="110">
        <v>1749284060</v>
      </c>
      <c r="X93" s="110">
        <v>1722794835</v>
      </c>
      <c r="Y93" s="110">
        <f>Y89+Y91</f>
        <v>2473938447</v>
      </c>
      <c r="Z93" s="110">
        <v>2473938447</v>
      </c>
      <c r="AA93" s="110"/>
      <c r="AB93" s="110"/>
      <c r="AC93" s="110"/>
      <c r="AD93" s="110"/>
      <c r="AE93" s="128">
        <v>1795000000</v>
      </c>
      <c r="AF93" s="128">
        <v>1795000000</v>
      </c>
      <c r="AG93" s="110"/>
      <c r="AH93" s="110"/>
      <c r="AI93" s="110"/>
      <c r="AJ93" s="110"/>
      <c r="AK93" s="110">
        <f>AK89+AK91</f>
        <v>1392724443</v>
      </c>
      <c r="AL93" s="110"/>
      <c r="AM93" s="116"/>
      <c r="AN93" s="116"/>
      <c r="AO93" s="108">
        <f>AK93/Z93</f>
        <v>0.5629584053268889</v>
      </c>
      <c r="AP93" s="108">
        <f>(L93+R93+X93+AK93)/H93</f>
        <v>0.6656037534202424</v>
      </c>
      <c r="AQ93" s="540"/>
      <c r="AR93" s="451"/>
      <c r="AS93" s="557"/>
      <c r="AT93" s="467"/>
      <c r="AU93" s="454"/>
      <c r="AV93" s="88"/>
      <c r="AW93" s="88"/>
    </row>
    <row r="94" spans="1:49" ht="49.5" customHeight="1">
      <c r="A94" s="520" t="s">
        <v>298</v>
      </c>
      <c r="B94" s="456">
        <v>15</v>
      </c>
      <c r="C94" s="530" t="s">
        <v>310</v>
      </c>
      <c r="D94" s="523" t="s">
        <v>352</v>
      </c>
      <c r="E94" s="520">
        <v>446</v>
      </c>
      <c r="F94" s="520">
        <v>179</v>
      </c>
      <c r="G94" s="90" t="s">
        <v>101</v>
      </c>
      <c r="H94" s="70">
        <v>2.1</v>
      </c>
      <c r="I94" s="79">
        <v>0.1</v>
      </c>
      <c r="J94" s="79">
        <v>0.1</v>
      </c>
      <c r="K94" s="175">
        <v>0.3</v>
      </c>
      <c r="L94" s="175">
        <v>0.1</v>
      </c>
      <c r="M94" s="175">
        <v>0.6</v>
      </c>
      <c r="N94" s="175">
        <v>0.6</v>
      </c>
      <c r="O94" s="175">
        <v>0.6</v>
      </c>
      <c r="P94" s="175">
        <v>0.6</v>
      </c>
      <c r="Q94" s="175">
        <v>0.6</v>
      </c>
      <c r="R94" s="175">
        <v>1.5</v>
      </c>
      <c r="S94" s="175">
        <v>1.1</v>
      </c>
      <c r="T94" s="175">
        <v>1.1</v>
      </c>
      <c r="U94" s="175">
        <v>1.1</v>
      </c>
      <c r="V94" s="175">
        <v>1.1</v>
      </c>
      <c r="W94" s="175">
        <v>1.1</v>
      </c>
      <c r="X94" s="175">
        <v>1.1</v>
      </c>
      <c r="Y94" s="176">
        <v>1.6</v>
      </c>
      <c r="Z94" s="129">
        <v>1.6</v>
      </c>
      <c r="AA94" s="129"/>
      <c r="AB94" s="129"/>
      <c r="AC94" s="129"/>
      <c r="AD94" s="129"/>
      <c r="AE94" s="177">
        <v>2.1</v>
      </c>
      <c r="AF94" s="177">
        <v>2.1</v>
      </c>
      <c r="AG94" s="115"/>
      <c r="AH94" s="115"/>
      <c r="AI94" s="115"/>
      <c r="AJ94" s="115"/>
      <c r="AK94" s="112">
        <v>1.1</v>
      </c>
      <c r="AL94" s="112"/>
      <c r="AM94" s="111"/>
      <c r="AN94" s="111"/>
      <c r="AO94" s="108">
        <f>AK94/Z94</f>
        <v>0.6875</v>
      </c>
      <c r="AP94" s="108">
        <f>AK94/H94</f>
        <v>0.5238095238095238</v>
      </c>
      <c r="AQ94" s="537" t="s">
        <v>354</v>
      </c>
      <c r="AR94" s="456" t="s">
        <v>132</v>
      </c>
      <c r="AS94" s="558" t="s">
        <v>355</v>
      </c>
      <c r="AT94" s="464" t="s">
        <v>356</v>
      </c>
      <c r="AU94" s="542" t="s">
        <v>357</v>
      </c>
      <c r="AV94" s="88"/>
      <c r="AW94" s="88"/>
    </row>
    <row r="95" spans="1:49" ht="49.5" customHeight="1">
      <c r="A95" s="521"/>
      <c r="B95" s="453"/>
      <c r="C95" s="521"/>
      <c r="D95" s="521"/>
      <c r="E95" s="521"/>
      <c r="F95" s="521"/>
      <c r="G95" s="91" t="s">
        <v>121</v>
      </c>
      <c r="H95" s="109">
        <f>L95+R95+X95+Z95+AE95</f>
        <v>7954289493</v>
      </c>
      <c r="I95" s="71">
        <v>797995917</v>
      </c>
      <c r="J95" s="71">
        <v>797995917</v>
      </c>
      <c r="K95" s="109">
        <v>2777873206</v>
      </c>
      <c r="L95" s="109">
        <v>2696842011</v>
      </c>
      <c r="M95" s="109">
        <v>1000000000</v>
      </c>
      <c r="N95" s="109">
        <v>1000000000</v>
      </c>
      <c r="O95" s="109">
        <v>910000000</v>
      </c>
      <c r="P95" s="109">
        <v>901552473</v>
      </c>
      <c r="Q95" s="109">
        <v>934518125</v>
      </c>
      <c r="R95" s="109">
        <v>904843349</v>
      </c>
      <c r="S95" s="109">
        <v>1140000000</v>
      </c>
      <c r="T95" s="109">
        <v>1140000000</v>
      </c>
      <c r="U95" s="109">
        <v>1140000000</v>
      </c>
      <c r="V95" s="109">
        <v>1140000000</v>
      </c>
      <c r="W95" s="109">
        <v>1140000000</v>
      </c>
      <c r="X95" s="109">
        <v>1136956133</v>
      </c>
      <c r="Y95" s="109">
        <v>1694648000</v>
      </c>
      <c r="Z95" s="109">
        <v>1694648000</v>
      </c>
      <c r="AA95" s="109"/>
      <c r="AB95" s="109"/>
      <c r="AC95" s="109"/>
      <c r="AD95" s="109"/>
      <c r="AE95" s="115">
        <v>1521000000</v>
      </c>
      <c r="AF95" s="115">
        <v>1521000000</v>
      </c>
      <c r="AG95" s="109"/>
      <c r="AH95" s="109"/>
      <c r="AI95" s="109"/>
      <c r="AJ95" s="109"/>
      <c r="AK95" s="109">
        <v>863185000</v>
      </c>
      <c r="AL95" s="109"/>
      <c r="AM95" s="111"/>
      <c r="AN95" s="111"/>
      <c r="AO95" s="108">
        <f>AK95/Z95</f>
        <v>0.5093594658005675</v>
      </c>
      <c r="AP95" s="108">
        <f>(L95+R95+X95+AK95)/H95</f>
        <v>0.7042522777087464</v>
      </c>
      <c r="AQ95" s="458"/>
      <c r="AR95" s="450"/>
      <c r="AS95" s="450"/>
      <c r="AT95" s="453"/>
      <c r="AU95" s="453"/>
      <c r="AV95" s="88"/>
      <c r="AW95" s="88"/>
    </row>
    <row r="96" spans="1:49" ht="49.5" customHeight="1">
      <c r="A96" s="521"/>
      <c r="B96" s="453"/>
      <c r="C96" s="521"/>
      <c r="D96" s="521"/>
      <c r="E96" s="521"/>
      <c r="F96" s="521"/>
      <c r="G96" s="90" t="s">
        <v>123</v>
      </c>
      <c r="H96" s="189"/>
      <c r="I96" s="189"/>
      <c r="J96" s="189"/>
      <c r="K96" s="190"/>
      <c r="L96" s="190"/>
      <c r="M96" s="183"/>
      <c r="N96" s="183"/>
      <c r="O96" s="183"/>
      <c r="P96" s="183"/>
      <c r="Q96" s="183"/>
      <c r="R96" s="183"/>
      <c r="S96" s="183"/>
      <c r="T96" s="183"/>
      <c r="U96" s="183"/>
      <c r="V96" s="183"/>
      <c r="W96" s="183"/>
      <c r="X96" s="183"/>
      <c r="Y96" s="183"/>
      <c r="Z96" s="183"/>
      <c r="AA96" s="113"/>
      <c r="AB96" s="113"/>
      <c r="AC96" s="113"/>
      <c r="AD96" s="113"/>
      <c r="AE96" s="185"/>
      <c r="AF96" s="109">
        <v>0</v>
      </c>
      <c r="AG96" s="113"/>
      <c r="AH96" s="113"/>
      <c r="AI96" s="113"/>
      <c r="AJ96" s="113"/>
      <c r="AK96" s="112">
        <v>0</v>
      </c>
      <c r="AL96" s="112"/>
      <c r="AM96" s="111"/>
      <c r="AN96" s="111"/>
      <c r="AO96" s="108"/>
      <c r="AP96" s="108"/>
      <c r="AQ96" s="458"/>
      <c r="AR96" s="450"/>
      <c r="AS96" s="450"/>
      <c r="AT96" s="453"/>
      <c r="AU96" s="453"/>
      <c r="AV96" s="88"/>
      <c r="AW96" s="88"/>
    </row>
    <row r="97" spans="1:49" ht="49.5" customHeight="1">
      <c r="A97" s="521"/>
      <c r="B97" s="453"/>
      <c r="C97" s="521"/>
      <c r="D97" s="521"/>
      <c r="E97" s="521"/>
      <c r="F97" s="521"/>
      <c r="G97" s="91" t="s">
        <v>131</v>
      </c>
      <c r="H97" s="109">
        <f>L97+R97+X97+Z97</f>
        <v>2816979878</v>
      </c>
      <c r="I97" s="71"/>
      <c r="J97" s="71"/>
      <c r="K97" s="185"/>
      <c r="L97" s="185"/>
      <c r="M97" s="109">
        <v>2416260135</v>
      </c>
      <c r="N97" s="109">
        <v>2416260135</v>
      </c>
      <c r="O97" s="109">
        <v>2416260135</v>
      </c>
      <c r="P97" s="109">
        <v>2416260133</v>
      </c>
      <c r="Q97" s="109">
        <v>2416260133</v>
      </c>
      <c r="R97" s="109">
        <v>2412927913</v>
      </c>
      <c r="S97" s="109">
        <v>238412385</v>
      </c>
      <c r="T97" s="109">
        <v>238412385</v>
      </c>
      <c r="U97" s="109">
        <v>231404184</v>
      </c>
      <c r="V97" s="109">
        <v>231404184</v>
      </c>
      <c r="W97" s="109">
        <v>231404184</v>
      </c>
      <c r="X97" s="109">
        <v>226727683</v>
      </c>
      <c r="Y97" s="109">
        <v>177324282</v>
      </c>
      <c r="Z97" s="109">
        <v>177324282</v>
      </c>
      <c r="AA97" s="113"/>
      <c r="AB97" s="113"/>
      <c r="AC97" s="113"/>
      <c r="AD97" s="113"/>
      <c r="AE97" s="197"/>
      <c r="AF97" s="115">
        <v>0</v>
      </c>
      <c r="AG97" s="113"/>
      <c r="AH97" s="113"/>
      <c r="AI97" s="113"/>
      <c r="AJ97" s="113"/>
      <c r="AK97" s="109">
        <v>132044635</v>
      </c>
      <c r="AL97" s="109"/>
      <c r="AM97" s="111"/>
      <c r="AN97" s="112"/>
      <c r="AO97" s="108">
        <f>AK97/Z97</f>
        <v>0.7446506113584602</v>
      </c>
      <c r="AP97" s="108"/>
      <c r="AQ97" s="458"/>
      <c r="AR97" s="450"/>
      <c r="AS97" s="450"/>
      <c r="AT97" s="453"/>
      <c r="AU97" s="453"/>
      <c r="AV97" s="88"/>
      <c r="AW97" s="88"/>
    </row>
    <row r="98" spans="1:49" ht="49.5" customHeight="1">
      <c r="A98" s="521"/>
      <c r="B98" s="453"/>
      <c r="C98" s="521"/>
      <c r="D98" s="521"/>
      <c r="E98" s="521"/>
      <c r="F98" s="521"/>
      <c r="G98" s="90" t="s">
        <v>140</v>
      </c>
      <c r="H98" s="76">
        <v>2.1</v>
      </c>
      <c r="I98" s="80">
        <v>0.1</v>
      </c>
      <c r="J98" s="80">
        <v>0.1</v>
      </c>
      <c r="K98" s="155">
        <v>0.3</v>
      </c>
      <c r="L98" s="155">
        <v>0.1</v>
      </c>
      <c r="M98" s="155">
        <v>0.6</v>
      </c>
      <c r="N98" s="155">
        <v>0.6</v>
      </c>
      <c r="O98" s="155">
        <v>0.6</v>
      </c>
      <c r="P98" s="155">
        <v>0.6</v>
      </c>
      <c r="Q98" s="155">
        <v>0.6</v>
      </c>
      <c r="R98" s="155">
        <v>1.5</v>
      </c>
      <c r="S98" s="155">
        <v>1.1</v>
      </c>
      <c r="T98" s="155">
        <v>1.1</v>
      </c>
      <c r="U98" s="155">
        <v>1.1</v>
      </c>
      <c r="V98" s="155">
        <v>1.1</v>
      </c>
      <c r="W98" s="155">
        <v>1.1</v>
      </c>
      <c r="X98" s="155">
        <v>1.1</v>
      </c>
      <c r="Y98" s="155">
        <v>1.6</v>
      </c>
      <c r="Z98" s="178">
        <v>1.6</v>
      </c>
      <c r="AA98" s="115"/>
      <c r="AB98" s="115"/>
      <c r="AC98" s="115"/>
      <c r="AD98" s="115"/>
      <c r="AE98" s="130">
        <v>2.1</v>
      </c>
      <c r="AF98" s="130">
        <v>2.1</v>
      </c>
      <c r="AG98" s="115"/>
      <c r="AH98" s="115"/>
      <c r="AI98" s="115"/>
      <c r="AJ98" s="115"/>
      <c r="AK98" s="112">
        <v>1.1</v>
      </c>
      <c r="AL98" s="112"/>
      <c r="AM98" s="111"/>
      <c r="AN98" s="111"/>
      <c r="AO98" s="108">
        <f>AK98/Z98</f>
        <v>0.6875</v>
      </c>
      <c r="AP98" s="108">
        <f>AK98/H98</f>
        <v>0.5238095238095238</v>
      </c>
      <c r="AQ98" s="458"/>
      <c r="AR98" s="450"/>
      <c r="AS98" s="450"/>
      <c r="AT98" s="453"/>
      <c r="AU98" s="453"/>
      <c r="AV98" s="88"/>
      <c r="AW98" s="88"/>
    </row>
    <row r="99" spans="1:49" ht="49.5" customHeight="1">
      <c r="A99" s="522"/>
      <c r="B99" s="454"/>
      <c r="C99" s="522"/>
      <c r="D99" s="522"/>
      <c r="E99" s="522"/>
      <c r="F99" s="522"/>
      <c r="G99" s="91" t="s">
        <v>147</v>
      </c>
      <c r="H99" s="72">
        <f>H95+H97</f>
        <v>10771269371</v>
      </c>
      <c r="I99" s="72">
        <v>797995917</v>
      </c>
      <c r="J99" s="72">
        <v>797995917</v>
      </c>
      <c r="K99" s="110">
        <v>2777873206</v>
      </c>
      <c r="L99" s="110">
        <v>2696842011</v>
      </c>
      <c r="M99" s="110">
        <v>3416260135</v>
      </c>
      <c r="N99" s="110">
        <v>3416260135</v>
      </c>
      <c r="O99" s="110">
        <v>3326260135</v>
      </c>
      <c r="P99" s="110">
        <v>3317812606</v>
      </c>
      <c r="Q99" s="110">
        <v>3317812606</v>
      </c>
      <c r="R99" s="110">
        <v>3317771262</v>
      </c>
      <c r="S99" s="110">
        <v>1378412385</v>
      </c>
      <c r="T99" s="110">
        <v>1378412385</v>
      </c>
      <c r="U99" s="110">
        <v>1371404184</v>
      </c>
      <c r="V99" s="110">
        <v>1371404184</v>
      </c>
      <c r="W99" s="110">
        <v>1371404184</v>
      </c>
      <c r="X99" s="110">
        <v>1363683816</v>
      </c>
      <c r="Y99" s="110">
        <f>Y95+Y97</f>
        <v>1871972282</v>
      </c>
      <c r="Z99" s="110">
        <v>1871972282</v>
      </c>
      <c r="AA99" s="110"/>
      <c r="AB99" s="110"/>
      <c r="AC99" s="110"/>
      <c r="AD99" s="110"/>
      <c r="AE99" s="110">
        <v>1521000000</v>
      </c>
      <c r="AF99" s="110">
        <v>1521000000</v>
      </c>
      <c r="AG99" s="110"/>
      <c r="AH99" s="110"/>
      <c r="AI99" s="110"/>
      <c r="AJ99" s="110"/>
      <c r="AK99" s="110">
        <f>AK95+AK97</f>
        <v>995229635</v>
      </c>
      <c r="AL99" s="110"/>
      <c r="AM99" s="116"/>
      <c r="AN99" s="116"/>
      <c r="AO99" s="108">
        <f>AK99/Z99</f>
        <v>0.5316476341929084</v>
      </c>
      <c r="AP99" s="108">
        <f>(L99+R99+X99+AK99)/H99</f>
        <v>0.7773946074122372</v>
      </c>
      <c r="AQ99" s="459"/>
      <c r="AR99" s="451"/>
      <c r="AS99" s="451"/>
      <c r="AT99" s="454"/>
      <c r="AU99" s="454"/>
      <c r="AV99" s="88"/>
      <c r="AW99" s="88"/>
    </row>
    <row r="100" spans="1:49" ht="49.5" customHeight="1">
      <c r="A100" s="520" t="s">
        <v>298</v>
      </c>
      <c r="B100" s="456">
        <v>16</v>
      </c>
      <c r="C100" s="530" t="s">
        <v>316</v>
      </c>
      <c r="D100" s="523" t="s">
        <v>276</v>
      </c>
      <c r="E100" s="520">
        <v>445</v>
      </c>
      <c r="F100" s="520">
        <v>179</v>
      </c>
      <c r="G100" s="90" t="s">
        <v>101</v>
      </c>
      <c r="H100" s="70">
        <v>18</v>
      </c>
      <c r="I100" s="77">
        <v>1</v>
      </c>
      <c r="J100" s="77">
        <v>1</v>
      </c>
      <c r="K100" s="140">
        <v>1</v>
      </c>
      <c r="L100" s="140">
        <v>1</v>
      </c>
      <c r="M100" s="140">
        <v>4</v>
      </c>
      <c r="N100" s="140">
        <v>4</v>
      </c>
      <c r="O100" s="140">
        <v>4</v>
      </c>
      <c r="P100" s="140">
        <v>4</v>
      </c>
      <c r="Q100" s="140">
        <v>4</v>
      </c>
      <c r="R100" s="140">
        <v>4</v>
      </c>
      <c r="S100" s="140">
        <v>9</v>
      </c>
      <c r="T100" s="140">
        <v>9</v>
      </c>
      <c r="U100" s="140">
        <v>9</v>
      </c>
      <c r="V100" s="140">
        <v>9</v>
      </c>
      <c r="W100" s="140">
        <v>9</v>
      </c>
      <c r="X100" s="140">
        <v>9</v>
      </c>
      <c r="Y100" s="140">
        <v>14</v>
      </c>
      <c r="Z100" s="115">
        <v>14</v>
      </c>
      <c r="AA100" s="115"/>
      <c r="AB100" s="115"/>
      <c r="AC100" s="115"/>
      <c r="AD100" s="115"/>
      <c r="AE100" s="109">
        <v>18</v>
      </c>
      <c r="AF100" s="109">
        <v>18</v>
      </c>
      <c r="AG100" s="115"/>
      <c r="AH100" s="115"/>
      <c r="AI100" s="115"/>
      <c r="AJ100" s="115"/>
      <c r="AK100" s="112">
        <v>10</v>
      </c>
      <c r="AL100" s="112"/>
      <c r="AM100" s="111"/>
      <c r="AN100" s="111"/>
      <c r="AO100" s="108">
        <f>AK100/Z100</f>
        <v>0.7142857142857143</v>
      </c>
      <c r="AP100" s="108">
        <f>AK100/H100</f>
        <v>0.5555555555555556</v>
      </c>
      <c r="AQ100" s="457" t="s">
        <v>358</v>
      </c>
      <c r="AR100" s="462" t="s">
        <v>359</v>
      </c>
      <c r="AS100" s="462" t="s">
        <v>360</v>
      </c>
      <c r="AT100" s="461" t="s">
        <v>361</v>
      </c>
      <c r="AU100" s="456" t="s">
        <v>362</v>
      </c>
      <c r="AV100" s="88"/>
      <c r="AW100" s="88"/>
    </row>
    <row r="101" spans="1:49" ht="49.5" customHeight="1">
      <c r="A101" s="521"/>
      <c r="B101" s="453"/>
      <c r="C101" s="521"/>
      <c r="D101" s="521"/>
      <c r="E101" s="521"/>
      <c r="F101" s="521"/>
      <c r="G101" s="91" t="s">
        <v>121</v>
      </c>
      <c r="H101" s="109">
        <f>L101+R101+X101+Z101+AE101</f>
        <v>10100615138</v>
      </c>
      <c r="I101" s="71">
        <v>3506061284</v>
      </c>
      <c r="J101" s="71">
        <v>3506061284</v>
      </c>
      <c r="K101" s="109">
        <v>2489515766</v>
      </c>
      <c r="L101" s="109">
        <v>2331546862</v>
      </c>
      <c r="M101" s="109">
        <v>1340640000</v>
      </c>
      <c r="N101" s="109">
        <v>1340640000</v>
      </c>
      <c r="O101" s="109">
        <v>1327087527</v>
      </c>
      <c r="P101" s="109">
        <v>1302087527</v>
      </c>
      <c r="Q101" s="109">
        <v>1276371997</v>
      </c>
      <c r="R101" s="109">
        <v>1239148765</v>
      </c>
      <c r="S101" s="109">
        <v>2240000000</v>
      </c>
      <c r="T101" s="109">
        <v>2240000000</v>
      </c>
      <c r="U101" s="109">
        <v>2240000000</v>
      </c>
      <c r="V101" s="109">
        <v>2240000000</v>
      </c>
      <c r="W101" s="109">
        <v>2204395131</v>
      </c>
      <c r="X101" s="109">
        <v>2171714511</v>
      </c>
      <c r="Y101" s="109">
        <v>2270205000</v>
      </c>
      <c r="Z101" s="109">
        <v>2270205000</v>
      </c>
      <c r="AA101" s="109"/>
      <c r="AB101" s="109"/>
      <c r="AC101" s="109"/>
      <c r="AD101" s="109"/>
      <c r="AE101" s="115">
        <v>2088000000</v>
      </c>
      <c r="AF101" s="115">
        <v>2088000000</v>
      </c>
      <c r="AG101" s="109"/>
      <c r="AH101" s="109"/>
      <c r="AI101" s="109"/>
      <c r="AJ101" s="109"/>
      <c r="AK101" s="109">
        <v>1005805000</v>
      </c>
      <c r="AL101" s="109"/>
      <c r="AM101" s="111"/>
      <c r="AN101" s="111"/>
      <c r="AO101" s="108">
        <f>AK101/Z101</f>
        <v>0.4430458923313093</v>
      </c>
      <c r="AP101" s="108">
        <f>(L101+R101+X101+AK101)/H101</f>
        <v>0.6680994222433267</v>
      </c>
      <c r="AQ101" s="458"/>
      <c r="AR101" s="450"/>
      <c r="AS101" s="450"/>
      <c r="AT101" s="453"/>
      <c r="AU101" s="453"/>
      <c r="AV101" s="88"/>
      <c r="AW101" s="88"/>
    </row>
    <row r="102" spans="1:49" ht="49.5" customHeight="1">
      <c r="A102" s="521"/>
      <c r="B102" s="453"/>
      <c r="C102" s="521"/>
      <c r="D102" s="521"/>
      <c r="E102" s="521"/>
      <c r="F102" s="521"/>
      <c r="G102" s="90" t="s">
        <v>123</v>
      </c>
      <c r="H102" s="189"/>
      <c r="I102" s="189"/>
      <c r="J102" s="189"/>
      <c r="K102" s="190"/>
      <c r="L102" s="190"/>
      <c r="M102" s="183"/>
      <c r="N102" s="183"/>
      <c r="O102" s="183"/>
      <c r="P102" s="183"/>
      <c r="Q102" s="183"/>
      <c r="R102" s="183"/>
      <c r="S102" s="183"/>
      <c r="T102" s="183"/>
      <c r="U102" s="183"/>
      <c r="V102" s="183"/>
      <c r="W102" s="183"/>
      <c r="X102" s="183"/>
      <c r="Y102" s="183"/>
      <c r="Z102" s="183"/>
      <c r="AA102" s="113"/>
      <c r="AB102" s="113"/>
      <c r="AC102" s="113"/>
      <c r="AD102" s="113"/>
      <c r="AE102" s="185"/>
      <c r="AF102" s="109">
        <v>0</v>
      </c>
      <c r="AG102" s="113"/>
      <c r="AH102" s="113"/>
      <c r="AI102" s="113"/>
      <c r="AJ102" s="113"/>
      <c r="AK102" s="112">
        <v>0</v>
      </c>
      <c r="AL102" s="112"/>
      <c r="AM102" s="111"/>
      <c r="AN102" s="111"/>
      <c r="AO102" s="108"/>
      <c r="AP102" s="108"/>
      <c r="AQ102" s="458"/>
      <c r="AR102" s="450"/>
      <c r="AS102" s="450"/>
      <c r="AT102" s="453"/>
      <c r="AU102" s="453"/>
      <c r="AV102" s="88"/>
      <c r="AW102" s="88"/>
    </row>
    <row r="103" spans="1:49" ht="49.5" customHeight="1">
      <c r="A103" s="521"/>
      <c r="B103" s="453"/>
      <c r="C103" s="521"/>
      <c r="D103" s="521"/>
      <c r="E103" s="521"/>
      <c r="F103" s="521"/>
      <c r="G103" s="91" t="s">
        <v>131</v>
      </c>
      <c r="H103" s="109">
        <f>L103+R103+X103+Z103</f>
        <v>3064865583.8</v>
      </c>
      <c r="I103" s="71"/>
      <c r="J103" s="71"/>
      <c r="K103" s="185"/>
      <c r="L103" s="185"/>
      <c r="M103" s="109">
        <v>1940000156</v>
      </c>
      <c r="N103" s="109">
        <v>1940000156</v>
      </c>
      <c r="O103" s="109">
        <v>1940000155.8</v>
      </c>
      <c r="P103" s="109">
        <v>1940000155</v>
      </c>
      <c r="Q103" s="109">
        <v>1940000155</v>
      </c>
      <c r="R103" s="109">
        <v>1911565292.8</v>
      </c>
      <c r="S103" s="109">
        <v>195487835</v>
      </c>
      <c r="T103" s="109">
        <v>195487835</v>
      </c>
      <c r="U103" s="109">
        <v>193947001</v>
      </c>
      <c r="V103" s="109">
        <v>193947001</v>
      </c>
      <c r="W103" s="109">
        <v>193947001</v>
      </c>
      <c r="X103" s="109">
        <v>175321998</v>
      </c>
      <c r="Y103" s="109">
        <v>977978293</v>
      </c>
      <c r="Z103" s="109">
        <v>977978293</v>
      </c>
      <c r="AA103" s="113"/>
      <c r="AB103" s="113"/>
      <c r="AC103" s="113"/>
      <c r="AD103" s="113"/>
      <c r="AE103" s="197"/>
      <c r="AF103" s="115">
        <v>0</v>
      </c>
      <c r="AG103" s="113"/>
      <c r="AH103" s="113"/>
      <c r="AI103" s="113"/>
      <c r="AJ103" s="113"/>
      <c r="AK103" s="109">
        <v>438278478</v>
      </c>
      <c r="AL103" s="109"/>
      <c r="AM103" s="111"/>
      <c r="AN103" s="112"/>
      <c r="AO103" s="108">
        <f>AK103/Z103</f>
        <v>0.44814744983301996</v>
      </c>
      <c r="AP103" s="108"/>
      <c r="AQ103" s="458"/>
      <c r="AR103" s="450"/>
      <c r="AS103" s="450"/>
      <c r="AT103" s="453"/>
      <c r="AU103" s="453"/>
      <c r="AV103" s="88"/>
      <c r="AW103" s="88"/>
    </row>
    <row r="104" spans="1:49" ht="49.5" customHeight="1">
      <c r="A104" s="521"/>
      <c r="B104" s="453"/>
      <c r="C104" s="521"/>
      <c r="D104" s="521"/>
      <c r="E104" s="521"/>
      <c r="F104" s="521"/>
      <c r="G104" s="90" t="s">
        <v>140</v>
      </c>
      <c r="H104" s="76">
        <v>18</v>
      </c>
      <c r="I104" s="78">
        <v>1</v>
      </c>
      <c r="J104" s="78">
        <v>1</v>
      </c>
      <c r="K104" s="141">
        <v>1</v>
      </c>
      <c r="L104" s="141">
        <v>1</v>
      </c>
      <c r="M104" s="141">
        <v>4</v>
      </c>
      <c r="N104" s="141">
        <v>4</v>
      </c>
      <c r="O104" s="141">
        <v>4</v>
      </c>
      <c r="P104" s="141">
        <v>4</v>
      </c>
      <c r="Q104" s="141">
        <v>4</v>
      </c>
      <c r="R104" s="141">
        <v>4</v>
      </c>
      <c r="S104" s="141">
        <v>9</v>
      </c>
      <c r="T104" s="141">
        <v>9</v>
      </c>
      <c r="U104" s="141">
        <v>9</v>
      </c>
      <c r="V104" s="141">
        <v>9</v>
      </c>
      <c r="W104" s="141">
        <v>9</v>
      </c>
      <c r="X104" s="141">
        <v>9</v>
      </c>
      <c r="Y104" s="141">
        <v>14</v>
      </c>
      <c r="Z104" s="115">
        <v>14</v>
      </c>
      <c r="AA104" s="115"/>
      <c r="AB104" s="115"/>
      <c r="AC104" s="115"/>
      <c r="AD104" s="115"/>
      <c r="AE104" s="109">
        <v>18</v>
      </c>
      <c r="AF104" s="109">
        <v>18</v>
      </c>
      <c r="AG104" s="115"/>
      <c r="AH104" s="115"/>
      <c r="AI104" s="115"/>
      <c r="AJ104" s="115"/>
      <c r="AK104" s="112">
        <f>AK100+AK102</f>
        <v>10</v>
      </c>
      <c r="AL104" s="112"/>
      <c r="AM104" s="111"/>
      <c r="AN104" s="111"/>
      <c r="AO104" s="108">
        <f>AK104/Z104</f>
        <v>0.7142857142857143</v>
      </c>
      <c r="AP104" s="108">
        <f>AK104/H104</f>
        <v>0.5555555555555556</v>
      </c>
      <c r="AQ104" s="458"/>
      <c r="AR104" s="450"/>
      <c r="AS104" s="450"/>
      <c r="AT104" s="453"/>
      <c r="AU104" s="453"/>
      <c r="AV104" s="88"/>
      <c r="AW104" s="88"/>
    </row>
    <row r="105" spans="1:49" ht="49.5" customHeight="1">
      <c r="A105" s="522"/>
      <c r="B105" s="454"/>
      <c r="C105" s="522"/>
      <c r="D105" s="522"/>
      <c r="E105" s="522"/>
      <c r="F105" s="522"/>
      <c r="G105" s="91" t="s">
        <v>147</v>
      </c>
      <c r="H105" s="72">
        <f>H101+H103</f>
        <v>13165480721.8</v>
      </c>
      <c r="I105" s="72">
        <v>3506061284</v>
      </c>
      <c r="J105" s="72">
        <v>3506061284</v>
      </c>
      <c r="K105" s="110">
        <v>2489515766</v>
      </c>
      <c r="L105" s="110">
        <v>2331546862.8</v>
      </c>
      <c r="M105" s="110">
        <v>3280640156</v>
      </c>
      <c r="N105" s="110">
        <v>3280640156</v>
      </c>
      <c r="O105" s="110">
        <v>3267087682.8</v>
      </c>
      <c r="P105" s="110">
        <v>3242087682</v>
      </c>
      <c r="Q105" s="110">
        <v>3242087682</v>
      </c>
      <c r="R105" s="110">
        <v>3150714057.8</v>
      </c>
      <c r="S105" s="110">
        <v>2435487835</v>
      </c>
      <c r="T105" s="110">
        <v>2435487835</v>
      </c>
      <c r="U105" s="110">
        <v>2433947001</v>
      </c>
      <c r="V105" s="110">
        <v>2433947001</v>
      </c>
      <c r="W105" s="110">
        <v>2398342132</v>
      </c>
      <c r="X105" s="110">
        <v>2347036509</v>
      </c>
      <c r="Y105" s="110">
        <f>Y101+Y103</f>
        <v>3248183293</v>
      </c>
      <c r="Z105" s="110">
        <v>3248183293</v>
      </c>
      <c r="AA105" s="110"/>
      <c r="AB105" s="110"/>
      <c r="AC105" s="110"/>
      <c r="AD105" s="110"/>
      <c r="AE105" s="110">
        <v>2088000000</v>
      </c>
      <c r="AF105" s="110">
        <v>2088000000</v>
      </c>
      <c r="AG105" s="110"/>
      <c r="AH105" s="110"/>
      <c r="AI105" s="110"/>
      <c r="AJ105" s="110"/>
      <c r="AK105" s="110">
        <f>AK101+AK103</f>
        <v>1444083478</v>
      </c>
      <c r="AL105" s="110"/>
      <c r="AM105" s="116"/>
      <c r="AN105" s="116"/>
      <c r="AO105" s="108">
        <f>AK105/Z105</f>
        <v>0.44458189324231584</v>
      </c>
      <c r="AP105" s="108">
        <f>(L105+R105+X105+AK105)/H105</f>
        <v>0.7043708546277931</v>
      </c>
      <c r="AQ105" s="459"/>
      <c r="AR105" s="451"/>
      <c r="AS105" s="451"/>
      <c r="AT105" s="454"/>
      <c r="AU105" s="454"/>
      <c r="AV105" s="88"/>
      <c r="AW105" s="88"/>
    </row>
    <row r="106" spans="1:49" ht="49.5" customHeight="1">
      <c r="A106" s="520" t="s">
        <v>320</v>
      </c>
      <c r="B106" s="519">
        <v>17</v>
      </c>
      <c r="C106" s="530" t="s">
        <v>321</v>
      </c>
      <c r="D106" s="523" t="s">
        <v>363</v>
      </c>
      <c r="E106" s="520">
        <v>460</v>
      </c>
      <c r="F106" s="520">
        <v>179</v>
      </c>
      <c r="G106" s="90" t="s">
        <v>101</v>
      </c>
      <c r="H106" s="70">
        <v>130</v>
      </c>
      <c r="I106" s="77">
        <v>150</v>
      </c>
      <c r="J106" s="77">
        <v>150</v>
      </c>
      <c r="K106" s="140">
        <v>150</v>
      </c>
      <c r="L106" s="140">
        <v>137</v>
      </c>
      <c r="M106" s="140">
        <v>130</v>
      </c>
      <c r="N106" s="140">
        <v>130</v>
      </c>
      <c r="O106" s="140">
        <v>130</v>
      </c>
      <c r="P106" s="140">
        <v>130</v>
      </c>
      <c r="Q106" s="140">
        <v>130</v>
      </c>
      <c r="R106" s="140">
        <v>149</v>
      </c>
      <c r="S106" s="140">
        <v>130</v>
      </c>
      <c r="T106" s="140">
        <v>130</v>
      </c>
      <c r="U106" s="140">
        <v>130</v>
      </c>
      <c r="V106" s="140">
        <v>130</v>
      </c>
      <c r="W106" s="140">
        <v>130</v>
      </c>
      <c r="X106" s="140">
        <v>97</v>
      </c>
      <c r="Y106" s="140">
        <v>95</v>
      </c>
      <c r="Z106" s="115">
        <v>95</v>
      </c>
      <c r="AA106" s="115"/>
      <c r="AB106" s="115"/>
      <c r="AC106" s="115"/>
      <c r="AD106" s="115"/>
      <c r="AE106" s="109">
        <v>90</v>
      </c>
      <c r="AF106" s="109">
        <v>90</v>
      </c>
      <c r="AG106" s="115"/>
      <c r="AH106" s="115"/>
      <c r="AI106" s="115"/>
      <c r="AJ106" s="115"/>
      <c r="AK106" s="112">
        <v>203</v>
      </c>
      <c r="AL106" s="112"/>
      <c r="AM106" s="111"/>
      <c r="AN106" s="111"/>
      <c r="AO106" s="108">
        <v>0.468</v>
      </c>
      <c r="AP106" s="108" t="s">
        <v>109</v>
      </c>
      <c r="AQ106" s="457" t="s">
        <v>364</v>
      </c>
      <c r="AR106" s="541" t="s">
        <v>455</v>
      </c>
      <c r="AS106" s="541" t="s">
        <v>365</v>
      </c>
      <c r="AT106" s="463" t="s">
        <v>366</v>
      </c>
      <c r="AU106" s="541" t="s">
        <v>367</v>
      </c>
      <c r="AV106" s="88"/>
      <c r="AW106" s="88"/>
    </row>
    <row r="107" spans="1:49" ht="49.5" customHeight="1">
      <c r="A107" s="521"/>
      <c r="B107" s="453"/>
      <c r="C107" s="521"/>
      <c r="D107" s="521"/>
      <c r="E107" s="521"/>
      <c r="F107" s="521"/>
      <c r="G107" s="91" t="s">
        <v>121</v>
      </c>
      <c r="H107" s="71">
        <f>L107+R107+X107+Z107+AE107</f>
        <v>6976365816</v>
      </c>
      <c r="I107" s="71">
        <v>1006558080</v>
      </c>
      <c r="J107" s="71">
        <v>1006558080</v>
      </c>
      <c r="K107" s="109">
        <v>693556769</v>
      </c>
      <c r="L107" s="109">
        <v>529535327</v>
      </c>
      <c r="M107" s="109">
        <v>1049400000</v>
      </c>
      <c r="N107" s="109">
        <v>1049400000</v>
      </c>
      <c r="O107" s="109">
        <v>1064152473</v>
      </c>
      <c r="P107" s="109">
        <v>1072600000</v>
      </c>
      <c r="Q107" s="109">
        <v>1038717973</v>
      </c>
      <c r="R107" s="109">
        <v>1011375806</v>
      </c>
      <c r="S107" s="109">
        <v>1400000000</v>
      </c>
      <c r="T107" s="109">
        <v>1400000000</v>
      </c>
      <c r="U107" s="109">
        <v>1400000000</v>
      </c>
      <c r="V107" s="109">
        <v>1400000000</v>
      </c>
      <c r="W107" s="109">
        <v>1960519863</v>
      </c>
      <c r="X107" s="109">
        <v>1823914683</v>
      </c>
      <c r="Y107" s="109">
        <v>1748540000</v>
      </c>
      <c r="Z107" s="109">
        <v>1748540000</v>
      </c>
      <c r="AA107" s="109"/>
      <c r="AB107" s="109"/>
      <c r="AC107" s="109"/>
      <c r="AD107" s="109"/>
      <c r="AE107" s="115">
        <v>1863000000</v>
      </c>
      <c r="AF107" s="115">
        <v>1863000000</v>
      </c>
      <c r="AG107" s="109"/>
      <c r="AH107" s="109"/>
      <c r="AI107" s="109"/>
      <c r="AJ107" s="109"/>
      <c r="AK107" s="109">
        <v>818899000</v>
      </c>
      <c r="AL107" s="109"/>
      <c r="AM107" s="111"/>
      <c r="AN107" s="111"/>
      <c r="AO107" s="108">
        <f>AK107/Z107</f>
        <v>0.4683330092534343</v>
      </c>
      <c r="AP107" s="108">
        <f>(L107+R107+X107+AK107)/H107</f>
        <v>0.5996997471670428</v>
      </c>
      <c r="AQ107" s="458"/>
      <c r="AR107" s="450"/>
      <c r="AS107" s="450"/>
      <c r="AT107" s="453"/>
      <c r="AU107" s="453"/>
      <c r="AV107" s="88"/>
      <c r="AW107" s="88"/>
    </row>
    <row r="108" spans="1:49" ht="49.5" customHeight="1">
      <c r="A108" s="521"/>
      <c r="B108" s="453"/>
      <c r="C108" s="521"/>
      <c r="D108" s="521"/>
      <c r="E108" s="521"/>
      <c r="F108" s="521"/>
      <c r="G108" s="90" t="s">
        <v>123</v>
      </c>
      <c r="H108" s="189"/>
      <c r="I108" s="189"/>
      <c r="J108" s="189"/>
      <c r="K108" s="190"/>
      <c r="L108" s="190"/>
      <c r="M108" s="183"/>
      <c r="N108" s="183"/>
      <c r="O108" s="183"/>
      <c r="P108" s="183"/>
      <c r="Q108" s="183"/>
      <c r="R108" s="183"/>
      <c r="S108" s="183"/>
      <c r="T108" s="183"/>
      <c r="U108" s="183"/>
      <c r="V108" s="183"/>
      <c r="W108" s="183"/>
      <c r="X108" s="183"/>
      <c r="Y108" s="183"/>
      <c r="Z108" s="183"/>
      <c r="AA108" s="113"/>
      <c r="AB108" s="113"/>
      <c r="AC108" s="113"/>
      <c r="AD108" s="113"/>
      <c r="AE108" s="185"/>
      <c r="AF108" s="109">
        <v>0</v>
      </c>
      <c r="AG108" s="113"/>
      <c r="AH108" s="113"/>
      <c r="AI108" s="113"/>
      <c r="AJ108" s="113"/>
      <c r="AK108" s="112">
        <v>0</v>
      </c>
      <c r="AL108" s="112"/>
      <c r="AM108" s="111"/>
      <c r="AN108" s="111"/>
      <c r="AO108" s="108"/>
      <c r="AP108" s="108"/>
      <c r="AQ108" s="458"/>
      <c r="AR108" s="450"/>
      <c r="AS108" s="450"/>
      <c r="AT108" s="453"/>
      <c r="AU108" s="453"/>
      <c r="AV108" s="88"/>
      <c r="AW108" s="88"/>
    </row>
    <row r="109" spans="1:49" ht="49.5" customHeight="1">
      <c r="A109" s="521"/>
      <c r="B109" s="453"/>
      <c r="C109" s="521"/>
      <c r="D109" s="521"/>
      <c r="E109" s="521"/>
      <c r="F109" s="521"/>
      <c r="G109" s="91" t="s">
        <v>131</v>
      </c>
      <c r="H109" s="71">
        <f>L109+R109+X109+Z109</f>
        <v>1149988417</v>
      </c>
      <c r="I109" s="73"/>
      <c r="J109" s="73"/>
      <c r="K109" s="190"/>
      <c r="L109" s="190"/>
      <c r="M109" s="109">
        <v>268026529</v>
      </c>
      <c r="N109" s="109">
        <v>268026529</v>
      </c>
      <c r="O109" s="109">
        <v>261783485</v>
      </c>
      <c r="P109" s="109">
        <v>261724781</v>
      </c>
      <c r="Q109" s="109">
        <v>261724781</v>
      </c>
      <c r="R109" s="109">
        <v>249130762</v>
      </c>
      <c r="S109" s="109">
        <v>296580139</v>
      </c>
      <c r="T109" s="109">
        <v>188768377</v>
      </c>
      <c r="U109" s="109">
        <v>188768377</v>
      </c>
      <c r="V109" s="109">
        <v>153221244</v>
      </c>
      <c r="W109" s="109">
        <v>148816844</v>
      </c>
      <c r="X109" s="109">
        <v>135937637</v>
      </c>
      <c r="Y109" s="109">
        <v>766778918</v>
      </c>
      <c r="Z109" s="109">
        <v>764920018</v>
      </c>
      <c r="AA109" s="113"/>
      <c r="AB109" s="113"/>
      <c r="AC109" s="113"/>
      <c r="AD109" s="113"/>
      <c r="AE109" s="197"/>
      <c r="AF109" s="115">
        <v>0</v>
      </c>
      <c r="AG109" s="113"/>
      <c r="AH109" s="113"/>
      <c r="AI109" s="113"/>
      <c r="AJ109" s="113"/>
      <c r="AK109" s="109">
        <v>144794070</v>
      </c>
      <c r="AL109" s="109"/>
      <c r="AM109" s="111"/>
      <c r="AN109" s="112"/>
      <c r="AO109" s="108">
        <f>AK109/Z109</f>
        <v>0.18929308501898823</v>
      </c>
      <c r="AP109" s="108"/>
      <c r="AQ109" s="458"/>
      <c r="AR109" s="450"/>
      <c r="AS109" s="450"/>
      <c r="AT109" s="453"/>
      <c r="AU109" s="453"/>
      <c r="AV109" s="88"/>
      <c r="AW109" s="88"/>
    </row>
    <row r="110" spans="1:49" ht="49.5" customHeight="1">
      <c r="A110" s="521"/>
      <c r="B110" s="453"/>
      <c r="C110" s="521"/>
      <c r="D110" s="521"/>
      <c r="E110" s="521"/>
      <c r="F110" s="521"/>
      <c r="G110" s="90" t="s">
        <v>140</v>
      </c>
      <c r="H110" s="76">
        <v>130</v>
      </c>
      <c r="I110" s="78">
        <v>150</v>
      </c>
      <c r="J110" s="78">
        <v>150</v>
      </c>
      <c r="K110" s="141">
        <v>150</v>
      </c>
      <c r="L110" s="141">
        <v>137</v>
      </c>
      <c r="M110" s="141">
        <v>130</v>
      </c>
      <c r="N110" s="141">
        <v>130</v>
      </c>
      <c r="O110" s="141">
        <v>130</v>
      </c>
      <c r="P110" s="141">
        <v>130</v>
      </c>
      <c r="Q110" s="141">
        <v>130</v>
      </c>
      <c r="R110" s="141">
        <v>149</v>
      </c>
      <c r="S110" s="141">
        <v>130</v>
      </c>
      <c r="T110" s="141">
        <v>130</v>
      </c>
      <c r="U110" s="141">
        <v>130</v>
      </c>
      <c r="V110" s="141">
        <v>130</v>
      </c>
      <c r="W110" s="141">
        <v>130</v>
      </c>
      <c r="X110" s="141">
        <v>97</v>
      </c>
      <c r="Y110" s="141">
        <v>95</v>
      </c>
      <c r="Z110" s="115">
        <v>95</v>
      </c>
      <c r="AA110" s="115"/>
      <c r="AB110" s="115"/>
      <c r="AC110" s="115"/>
      <c r="AD110" s="115"/>
      <c r="AE110" s="109">
        <v>90</v>
      </c>
      <c r="AF110" s="109">
        <v>90</v>
      </c>
      <c r="AG110" s="115"/>
      <c r="AH110" s="115"/>
      <c r="AI110" s="115"/>
      <c r="AJ110" s="115"/>
      <c r="AK110" s="112">
        <v>203</v>
      </c>
      <c r="AL110" s="112"/>
      <c r="AM110" s="111"/>
      <c r="AN110" s="111"/>
      <c r="AO110" s="108">
        <v>0</v>
      </c>
      <c r="AP110" s="108" t="s">
        <v>109</v>
      </c>
      <c r="AQ110" s="458"/>
      <c r="AR110" s="450"/>
      <c r="AS110" s="450"/>
      <c r="AT110" s="453"/>
      <c r="AU110" s="453"/>
      <c r="AV110" s="88"/>
      <c r="AW110" s="88"/>
    </row>
    <row r="111" spans="1:49" ht="49.5" customHeight="1">
      <c r="A111" s="522"/>
      <c r="B111" s="454"/>
      <c r="C111" s="522"/>
      <c r="D111" s="522"/>
      <c r="E111" s="522"/>
      <c r="F111" s="522"/>
      <c r="G111" s="91" t="s">
        <v>147</v>
      </c>
      <c r="H111" s="72">
        <f>H107+H109</f>
        <v>8126354233</v>
      </c>
      <c r="I111" s="72">
        <v>1006558080</v>
      </c>
      <c r="J111" s="72">
        <v>1006558080</v>
      </c>
      <c r="K111" s="110">
        <v>693556769</v>
      </c>
      <c r="L111" s="110">
        <v>529535327</v>
      </c>
      <c r="M111" s="110">
        <v>1317426529</v>
      </c>
      <c r="N111" s="110">
        <v>1317426529</v>
      </c>
      <c r="O111" s="110">
        <v>1325935958</v>
      </c>
      <c r="P111" s="110">
        <v>1334324781</v>
      </c>
      <c r="Q111" s="110">
        <v>1334324781</v>
      </c>
      <c r="R111" s="110">
        <v>1260506568</v>
      </c>
      <c r="S111" s="110">
        <v>1646929146</v>
      </c>
      <c r="T111" s="110">
        <v>1646929146</v>
      </c>
      <c r="U111" s="110">
        <v>1588768377</v>
      </c>
      <c r="V111" s="110">
        <v>1553221244</v>
      </c>
      <c r="W111" s="110">
        <v>2109336707</v>
      </c>
      <c r="X111" s="110">
        <v>1959852320</v>
      </c>
      <c r="Y111" s="110">
        <f>Y107+Y109</f>
        <v>2515318918</v>
      </c>
      <c r="Z111" s="110">
        <f>Z107+Z109</f>
        <v>2513460018</v>
      </c>
      <c r="AA111" s="110"/>
      <c r="AB111" s="110"/>
      <c r="AC111" s="110"/>
      <c r="AD111" s="110"/>
      <c r="AE111" s="110">
        <v>1863000000</v>
      </c>
      <c r="AF111" s="110">
        <v>1863000000</v>
      </c>
      <c r="AG111" s="110"/>
      <c r="AH111" s="110"/>
      <c r="AI111" s="110"/>
      <c r="AJ111" s="110"/>
      <c r="AK111" s="110">
        <v>963693070</v>
      </c>
      <c r="AL111" s="110"/>
      <c r="AM111" s="116"/>
      <c r="AN111" s="116"/>
      <c r="AO111" s="108">
        <f>AK111/Z111</f>
        <v>0.38341293002417676</v>
      </c>
      <c r="AP111" s="108">
        <f>(L111+R111+X111+AK111)/H111</f>
        <v>0.5800371420998084</v>
      </c>
      <c r="AQ111" s="459"/>
      <c r="AR111" s="451"/>
      <c r="AS111" s="451"/>
      <c r="AT111" s="454"/>
      <c r="AU111" s="454"/>
      <c r="AV111" s="88"/>
      <c r="AW111" s="88"/>
    </row>
    <row r="112" spans="1:49" ht="49.5" customHeight="1">
      <c r="A112" s="520" t="s">
        <v>320</v>
      </c>
      <c r="B112" s="519">
        <v>18</v>
      </c>
      <c r="C112" s="530" t="s">
        <v>335</v>
      </c>
      <c r="D112" s="523" t="s">
        <v>98</v>
      </c>
      <c r="E112" s="520" t="s">
        <v>368</v>
      </c>
      <c r="F112" s="520">
        <v>179</v>
      </c>
      <c r="G112" s="90" t="s">
        <v>101</v>
      </c>
      <c r="H112" s="70">
        <v>12000</v>
      </c>
      <c r="I112" s="77">
        <v>1500</v>
      </c>
      <c r="J112" s="77">
        <v>1500</v>
      </c>
      <c r="K112" s="140">
        <v>1343</v>
      </c>
      <c r="L112" s="140">
        <v>1343</v>
      </c>
      <c r="M112" s="140">
        <v>3000</v>
      </c>
      <c r="N112" s="140">
        <v>3000</v>
      </c>
      <c r="O112" s="140">
        <v>3000</v>
      </c>
      <c r="P112" s="140">
        <v>3000</v>
      </c>
      <c r="Q112" s="140">
        <v>3000</v>
      </c>
      <c r="R112" s="140">
        <v>2719</v>
      </c>
      <c r="S112" s="140">
        <v>3157</v>
      </c>
      <c r="T112" s="140">
        <v>3157</v>
      </c>
      <c r="U112" s="140">
        <v>3157</v>
      </c>
      <c r="V112" s="140">
        <v>3157</v>
      </c>
      <c r="W112" s="140">
        <v>3157</v>
      </c>
      <c r="X112" s="140">
        <v>3189</v>
      </c>
      <c r="Y112" s="140">
        <v>3000</v>
      </c>
      <c r="Z112" s="115">
        <v>3000</v>
      </c>
      <c r="AA112" s="115"/>
      <c r="AB112" s="115"/>
      <c r="AC112" s="115"/>
      <c r="AD112" s="115"/>
      <c r="AE112" s="109">
        <v>1468</v>
      </c>
      <c r="AF112" s="109">
        <v>1468</v>
      </c>
      <c r="AG112" s="115"/>
      <c r="AH112" s="115"/>
      <c r="AI112" s="115"/>
      <c r="AJ112" s="115"/>
      <c r="AK112" s="112">
        <v>608</v>
      </c>
      <c r="AL112" s="112"/>
      <c r="AM112" s="111"/>
      <c r="AN112" s="111"/>
      <c r="AO112" s="108">
        <f>AK112/Z112</f>
        <v>0.20266666666666666</v>
      </c>
      <c r="AP112" s="108">
        <f>(L112+R112+X112+AK112)/H112</f>
        <v>0.6549166666666667</v>
      </c>
      <c r="AQ112" s="457" t="s">
        <v>369</v>
      </c>
      <c r="AR112" s="456" t="s">
        <v>132</v>
      </c>
      <c r="AS112" s="455" t="s">
        <v>109</v>
      </c>
      <c r="AT112" s="463" t="s">
        <v>370</v>
      </c>
      <c r="AU112" s="541" t="s">
        <v>371</v>
      </c>
      <c r="AV112" s="88"/>
      <c r="AW112" s="88"/>
    </row>
    <row r="113" spans="1:49" ht="49.5" customHeight="1">
      <c r="A113" s="521"/>
      <c r="B113" s="453"/>
      <c r="C113" s="521"/>
      <c r="D113" s="521"/>
      <c r="E113" s="521"/>
      <c r="F113" s="521"/>
      <c r="G113" s="91" t="s">
        <v>121</v>
      </c>
      <c r="H113" s="71">
        <f>L113+R113+X113+Z113+AE113</f>
        <v>6549005430</v>
      </c>
      <c r="I113" s="71">
        <v>870664920</v>
      </c>
      <c r="J113" s="71">
        <v>870664920</v>
      </c>
      <c r="K113" s="109">
        <v>764920366</v>
      </c>
      <c r="L113" s="109">
        <v>651313030</v>
      </c>
      <c r="M113" s="109">
        <v>1068600000</v>
      </c>
      <c r="N113" s="109">
        <v>1068600000</v>
      </c>
      <c r="O113" s="109">
        <v>1068600000</v>
      </c>
      <c r="P113" s="109">
        <v>1068600000</v>
      </c>
      <c r="Q113" s="109">
        <v>1110474784</v>
      </c>
      <c r="R113" s="109">
        <v>1054739201</v>
      </c>
      <c r="S113" s="109">
        <v>1400000000</v>
      </c>
      <c r="T113" s="109">
        <v>1400000000</v>
      </c>
      <c r="U113" s="109">
        <v>1400000000</v>
      </c>
      <c r="V113" s="109">
        <v>1400000000</v>
      </c>
      <c r="W113" s="109">
        <v>1372672000</v>
      </c>
      <c r="X113" s="109">
        <v>1363828199</v>
      </c>
      <c r="Y113" s="109">
        <v>1867125000</v>
      </c>
      <c r="Z113" s="109">
        <v>1867125000</v>
      </c>
      <c r="AA113" s="109"/>
      <c r="AB113" s="109"/>
      <c r="AC113" s="109"/>
      <c r="AD113" s="109"/>
      <c r="AE113" s="115">
        <v>1612000000</v>
      </c>
      <c r="AF113" s="115">
        <v>1612000000</v>
      </c>
      <c r="AG113" s="109"/>
      <c r="AH113" s="109"/>
      <c r="AI113" s="109"/>
      <c r="AJ113" s="109"/>
      <c r="AK113" s="109">
        <v>1384594000</v>
      </c>
      <c r="AL113" s="109"/>
      <c r="AM113" s="111"/>
      <c r="AN113" s="111"/>
      <c r="AO113" s="108">
        <f>AK113/Z113</f>
        <v>0.7415647050947312</v>
      </c>
      <c r="AP113" s="108">
        <f>(L113+R113+X113+AK113)/H113</f>
        <v>0.6801757118103351</v>
      </c>
      <c r="AQ113" s="458"/>
      <c r="AR113" s="450"/>
      <c r="AS113" s="450"/>
      <c r="AT113" s="453"/>
      <c r="AU113" s="453"/>
      <c r="AV113" s="88"/>
      <c r="AW113" s="88"/>
    </row>
    <row r="114" spans="1:49" ht="49.5" customHeight="1">
      <c r="A114" s="521"/>
      <c r="B114" s="453"/>
      <c r="C114" s="521"/>
      <c r="D114" s="521"/>
      <c r="E114" s="521"/>
      <c r="F114" s="521"/>
      <c r="G114" s="90" t="s">
        <v>123</v>
      </c>
      <c r="H114" s="189"/>
      <c r="I114" s="189"/>
      <c r="J114" s="189"/>
      <c r="K114" s="190"/>
      <c r="L114" s="190"/>
      <c r="M114" s="183"/>
      <c r="N114" s="183"/>
      <c r="O114" s="183"/>
      <c r="P114" s="183"/>
      <c r="Q114" s="183"/>
      <c r="R114" s="183"/>
      <c r="S114" s="112">
        <v>281</v>
      </c>
      <c r="T114" s="112">
        <v>281</v>
      </c>
      <c r="U114" s="112">
        <v>281</v>
      </c>
      <c r="V114" s="112">
        <v>281</v>
      </c>
      <c r="W114" s="112">
        <v>281</v>
      </c>
      <c r="X114" s="112">
        <v>281</v>
      </c>
      <c r="Y114" s="112">
        <v>0</v>
      </c>
      <c r="Z114" s="112">
        <v>0</v>
      </c>
      <c r="AA114" s="113"/>
      <c r="AB114" s="113"/>
      <c r="AC114" s="113"/>
      <c r="AD114" s="113"/>
      <c r="AE114" s="185"/>
      <c r="AF114" s="109">
        <v>0</v>
      </c>
      <c r="AG114" s="113"/>
      <c r="AH114" s="113"/>
      <c r="AI114" s="113"/>
      <c r="AJ114" s="113"/>
      <c r="AK114" s="112"/>
      <c r="AL114" s="112"/>
      <c r="AM114" s="111"/>
      <c r="AN114" s="111"/>
      <c r="AO114" s="108"/>
      <c r="AP114" s="108"/>
      <c r="AQ114" s="458"/>
      <c r="AR114" s="450"/>
      <c r="AS114" s="450"/>
      <c r="AT114" s="453"/>
      <c r="AU114" s="453"/>
      <c r="AV114" s="88"/>
      <c r="AW114" s="88"/>
    </row>
    <row r="115" spans="1:49" ht="49.5" customHeight="1">
      <c r="A115" s="521"/>
      <c r="B115" s="453"/>
      <c r="C115" s="521"/>
      <c r="D115" s="521"/>
      <c r="E115" s="521"/>
      <c r="F115" s="521"/>
      <c r="G115" s="91" t="s">
        <v>131</v>
      </c>
      <c r="H115" s="71">
        <f>L115+R115+X115+Z115</f>
        <v>635408070</v>
      </c>
      <c r="I115" s="73"/>
      <c r="J115" s="73"/>
      <c r="K115" s="190"/>
      <c r="L115" s="190"/>
      <c r="M115" s="109">
        <v>293526632</v>
      </c>
      <c r="N115" s="109">
        <v>293526632</v>
      </c>
      <c r="O115" s="109">
        <v>293526632</v>
      </c>
      <c r="P115" s="109">
        <v>291670056</v>
      </c>
      <c r="Q115" s="109">
        <v>284318019</v>
      </c>
      <c r="R115" s="109">
        <v>279431866</v>
      </c>
      <c r="S115" s="109">
        <v>328492324</v>
      </c>
      <c r="T115" s="109">
        <v>317182301</v>
      </c>
      <c r="U115" s="109">
        <v>317182301</v>
      </c>
      <c r="V115" s="109">
        <v>220702767</v>
      </c>
      <c r="W115" s="109">
        <v>203866167</v>
      </c>
      <c r="X115" s="109">
        <v>197398667</v>
      </c>
      <c r="Y115" s="109">
        <v>158577537</v>
      </c>
      <c r="Z115" s="109">
        <v>158577537</v>
      </c>
      <c r="AA115" s="113"/>
      <c r="AB115" s="113"/>
      <c r="AC115" s="113"/>
      <c r="AD115" s="113"/>
      <c r="AE115" s="197"/>
      <c r="AF115" s="115">
        <v>0</v>
      </c>
      <c r="AG115" s="113"/>
      <c r="AH115" s="113"/>
      <c r="AI115" s="113"/>
      <c r="AJ115" s="113"/>
      <c r="AK115" s="109">
        <v>147920470</v>
      </c>
      <c r="AL115" s="109"/>
      <c r="AM115" s="111"/>
      <c r="AN115" s="112"/>
      <c r="AO115" s="108">
        <f>AK115/Z115</f>
        <v>0.9327958599836242</v>
      </c>
      <c r="AP115" s="108"/>
      <c r="AQ115" s="458"/>
      <c r="AR115" s="450"/>
      <c r="AS115" s="450"/>
      <c r="AT115" s="453"/>
      <c r="AU115" s="453"/>
      <c r="AV115" s="88"/>
      <c r="AW115" s="88"/>
    </row>
    <row r="116" spans="1:49" ht="49.5" customHeight="1">
      <c r="A116" s="521"/>
      <c r="B116" s="453"/>
      <c r="C116" s="521"/>
      <c r="D116" s="521"/>
      <c r="E116" s="521"/>
      <c r="F116" s="521"/>
      <c r="G116" s="90" t="s">
        <v>140</v>
      </c>
      <c r="H116" s="76">
        <v>12000</v>
      </c>
      <c r="I116" s="78">
        <v>1500</v>
      </c>
      <c r="J116" s="78">
        <v>1500</v>
      </c>
      <c r="K116" s="141">
        <v>1343</v>
      </c>
      <c r="L116" s="141">
        <v>1343</v>
      </c>
      <c r="M116" s="141">
        <v>3000</v>
      </c>
      <c r="N116" s="141">
        <v>3000</v>
      </c>
      <c r="O116" s="141">
        <v>3000</v>
      </c>
      <c r="P116" s="141">
        <v>3000</v>
      </c>
      <c r="Q116" s="141">
        <v>3000</v>
      </c>
      <c r="R116" s="141">
        <v>2719</v>
      </c>
      <c r="S116" s="141">
        <v>3438</v>
      </c>
      <c r="T116" s="141">
        <v>3438</v>
      </c>
      <c r="U116" s="141">
        <v>3438</v>
      </c>
      <c r="V116" s="141">
        <v>3438</v>
      </c>
      <c r="W116" s="141">
        <v>3438</v>
      </c>
      <c r="X116" s="141">
        <v>3470</v>
      </c>
      <c r="Y116" s="141">
        <v>3000</v>
      </c>
      <c r="Z116" s="115">
        <v>3000</v>
      </c>
      <c r="AA116" s="115"/>
      <c r="AB116" s="115"/>
      <c r="AC116" s="115"/>
      <c r="AD116" s="115"/>
      <c r="AE116" s="109">
        <v>1468</v>
      </c>
      <c r="AF116" s="109">
        <v>1468</v>
      </c>
      <c r="AG116" s="115"/>
      <c r="AH116" s="115"/>
      <c r="AI116" s="115"/>
      <c r="AJ116" s="115"/>
      <c r="AK116" s="112">
        <v>608</v>
      </c>
      <c r="AL116" s="112"/>
      <c r="AM116" s="111"/>
      <c r="AN116" s="111"/>
      <c r="AO116" s="108">
        <f>AK116/Z116</f>
        <v>0.20266666666666666</v>
      </c>
      <c r="AP116" s="108">
        <f>(L116+R116+X116+AK116)/H116</f>
        <v>0.6783333333333333</v>
      </c>
      <c r="AQ116" s="458"/>
      <c r="AR116" s="450"/>
      <c r="AS116" s="450"/>
      <c r="AT116" s="453"/>
      <c r="AU116" s="453"/>
      <c r="AV116" s="88"/>
      <c r="AW116" s="88"/>
    </row>
    <row r="117" spans="1:49" ht="49.5" customHeight="1">
      <c r="A117" s="522"/>
      <c r="B117" s="454"/>
      <c r="C117" s="522"/>
      <c r="D117" s="522"/>
      <c r="E117" s="522"/>
      <c r="F117" s="522"/>
      <c r="G117" s="91" t="s">
        <v>147</v>
      </c>
      <c r="H117" s="72">
        <f>H113+H115</f>
        <v>7184413500</v>
      </c>
      <c r="I117" s="72">
        <v>870664920</v>
      </c>
      <c r="J117" s="72">
        <v>870664920</v>
      </c>
      <c r="K117" s="110">
        <v>764920366</v>
      </c>
      <c r="L117" s="110">
        <v>651313030</v>
      </c>
      <c r="M117" s="110">
        <v>1362126632</v>
      </c>
      <c r="N117" s="110">
        <v>1362126632</v>
      </c>
      <c r="O117" s="110">
        <v>1362126632</v>
      </c>
      <c r="P117" s="110">
        <v>1360270056</v>
      </c>
      <c r="Q117" s="110">
        <v>1360270056</v>
      </c>
      <c r="R117" s="110">
        <v>1334171067</v>
      </c>
      <c r="S117" s="110">
        <v>1728492234</v>
      </c>
      <c r="T117" s="110">
        <v>1728492234</v>
      </c>
      <c r="U117" s="110">
        <v>1717182301</v>
      </c>
      <c r="V117" s="110">
        <v>1620702767</v>
      </c>
      <c r="W117" s="110">
        <v>1576538167</v>
      </c>
      <c r="X117" s="110">
        <v>1561226866</v>
      </c>
      <c r="Y117" s="110">
        <f>Y113+Y115</f>
        <v>2025702537</v>
      </c>
      <c r="Z117" s="110">
        <v>2025702537</v>
      </c>
      <c r="AA117" s="110"/>
      <c r="AB117" s="110"/>
      <c r="AC117" s="110"/>
      <c r="AD117" s="110"/>
      <c r="AE117" s="110">
        <v>1612000000</v>
      </c>
      <c r="AF117" s="110">
        <v>1612000000</v>
      </c>
      <c r="AG117" s="110"/>
      <c r="AH117" s="110"/>
      <c r="AI117" s="110"/>
      <c r="AJ117" s="110"/>
      <c r="AK117" s="110">
        <v>1532514470</v>
      </c>
      <c r="AL117" s="110"/>
      <c r="AM117" s="116"/>
      <c r="AN117" s="116"/>
      <c r="AO117" s="108">
        <f>AK117/Z117</f>
        <v>0.7565348031155672</v>
      </c>
      <c r="AP117" s="108">
        <f>(L117+R117+X117+AK117)/H117</f>
        <v>0.7069784378362965</v>
      </c>
      <c r="AQ117" s="459"/>
      <c r="AR117" s="451"/>
      <c r="AS117" s="451"/>
      <c r="AT117" s="454"/>
      <c r="AU117" s="454"/>
      <c r="AV117" s="88"/>
      <c r="AW117" s="88"/>
    </row>
    <row r="118" spans="1:49" ht="49.5" customHeight="1">
      <c r="A118" s="520" t="s">
        <v>320</v>
      </c>
      <c r="B118" s="519">
        <v>19</v>
      </c>
      <c r="C118" s="530" t="s">
        <v>345</v>
      </c>
      <c r="D118" s="523" t="s">
        <v>98</v>
      </c>
      <c r="E118" s="520">
        <v>460</v>
      </c>
      <c r="F118" s="520">
        <v>179</v>
      </c>
      <c r="G118" s="90" t="s">
        <v>101</v>
      </c>
      <c r="H118" s="70">
        <v>1600</v>
      </c>
      <c r="I118" s="77">
        <v>200</v>
      </c>
      <c r="J118" s="77">
        <v>200</v>
      </c>
      <c r="K118" s="140">
        <v>169</v>
      </c>
      <c r="L118" s="140">
        <v>229</v>
      </c>
      <c r="M118" s="140">
        <v>400</v>
      </c>
      <c r="N118" s="140">
        <v>400</v>
      </c>
      <c r="O118" s="140">
        <v>400</v>
      </c>
      <c r="P118" s="140">
        <v>400</v>
      </c>
      <c r="Q118" s="140">
        <v>400</v>
      </c>
      <c r="R118" s="140">
        <v>402</v>
      </c>
      <c r="S118" s="140">
        <v>400</v>
      </c>
      <c r="T118" s="140">
        <v>400</v>
      </c>
      <c r="U118" s="140">
        <v>400</v>
      </c>
      <c r="V118" s="140">
        <v>400</v>
      </c>
      <c r="W118" s="140">
        <v>400</v>
      </c>
      <c r="X118" s="140">
        <v>440</v>
      </c>
      <c r="Y118" s="140">
        <v>400</v>
      </c>
      <c r="Z118" s="123">
        <v>400</v>
      </c>
      <c r="AA118" s="123"/>
      <c r="AB118" s="123"/>
      <c r="AC118" s="123"/>
      <c r="AD118" s="123"/>
      <c r="AE118" s="109">
        <v>169</v>
      </c>
      <c r="AF118" s="109">
        <v>169</v>
      </c>
      <c r="AG118" s="123"/>
      <c r="AH118" s="123"/>
      <c r="AI118" s="123"/>
      <c r="AJ118" s="123"/>
      <c r="AK118" s="112">
        <v>86</v>
      </c>
      <c r="AL118" s="112"/>
      <c r="AM118" s="111"/>
      <c r="AN118" s="111"/>
      <c r="AO118" s="108">
        <f>AK118/Z118</f>
        <v>0.215</v>
      </c>
      <c r="AP118" s="108">
        <f>(L118+R118+X118+AK118)/H118</f>
        <v>0.723125</v>
      </c>
      <c r="AQ118" s="457" t="s">
        <v>372</v>
      </c>
      <c r="AR118" s="456" t="s">
        <v>132</v>
      </c>
      <c r="AS118" s="455" t="s">
        <v>109</v>
      </c>
      <c r="AT118" s="463" t="s">
        <v>373</v>
      </c>
      <c r="AU118" s="541" t="s">
        <v>374</v>
      </c>
      <c r="AV118" s="88"/>
      <c r="AW118" s="88"/>
    </row>
    <row r="119" spans="1:49" ht="49.5" customHeight="1">
      <c r="A119" s="521"/>
      <c r="B119" s="453"/>
      <c r="C119" s="521"/>
      <c r="D119" s="521"/>
      <c r="E119" s="521"/>
      <c r="F119" s="521"/>
      <c r="G119" s="91" t="s">
        <v>121</v>
      </c>
      <c r="H119" s="71">
        <f>L119+R119+X119+Z119+AE119</f>
        <v>5938291157</v>
      </c>
      <c r="I119" s="71">
        <v>771115165</v>
      </c>
      <c r="J119" s="71">
        <v>771115165</v>
      </c>
      <c r="K119" s="109">
        <v>650000000</v>
      </c>
      <c r="L119" s="109">
        <v>520724732</v>
      </c>
      <c r="M119" s="109">
        <v>1200000000</v>
      </c>
      <c r="N119" s="109">
        <v>1200000000</v>
      </c>
      <c r="O119" s="109">
        <v>1200000000</v>
      </c>
      <c r="P119" s="109">
        <v>1198884167</v>
      </c>
      <c r="Q119" s="109">
        <v>1135408367</v>
      </c>
      <c r="R119" s="109">
        <v>1001904025</v>
      </c>
      <c r="S119" s="109">
        <v>1270000000</v>
      </c>
      <c r="T119" s="109">
        <v>1270000000</v>
      </c>
      <c r="U119" s="109">
        <v>1270000000</v>
      </c>
      <c r="V119" s="109">
        <v>1270000000</v>
      </c>
      <c r="W119" s="109">
        <v>1308099900</v>
      </c>
      <c r="X119" s="109">
        <v>1301855400</v>
      </c>
      <c r="Y119" s="109">
        <v>1685807000</v>
      </c>
      <c r="Z119" s="109">
        <v>1685807000</v>
      </c>
      <c r="AA119" s="109"/>
      <c r="AB119" s="109"/>
      <c r="AC119" s="109"/>
      <c r="AD119" s="109"/>
      <c r="AE119" s="115">
        <v>1428000000</v>
      </c>
      <c r="AF119" s="115">
        <v>1428000000</v>
      </c>
      <c r="AG119" s="109"/>
      <c r="AH119" s="109"/>
      <c r="AI119" s="109"/>
      <c r="AJ119" s="109"/>
      <c r="AK119" s="109">
        <v>1330315000</v>
      </c>
      <c r="AL119" s="109"/>
      <c r="AM119" s="111"/>
      <c r="AN119" s="111"/>
      <c r="AO119" s="108">
        <f>AK119/Z119</f>
        <v>0.789126513296006</v>
      </c>
      <c r="AP119" s="108">
        <f>(L119+R119+X119+AK119)/H119</f>
        <v>0.6996624192302129</v>
      </c>
      <c r="AQ119" s="458"/>
      <c r="AR119" s="450"/>
      <c r="AS119" s="450"/>
      <c r="AT119" s="453"/>
      <c r="AU119" s="453"/>
      <c r="AV119" s="88"/>
      <c r="AW119" s="88"/>
    </row>
    <row r="120" spans="1:49" ht="49.5" customHeight="1">
      <c r="A120" s="521"/>
      <c r="B120" s="453"/>
      <c r="C120" s="521"/>
      <c r="D120" s="521"/>
      <c r="E120" s="521"/>
      <c r="F120" s="521"/>
      <c r="G120" s="90" t="s">
        <v>123</v>
      </c>
      <c r="H120" s="189"/>
      <c r="I120" s="189"/>
      <c r="J120" s="189"/>
      <c r="K120" s="190"/>
      <c r="L120" s="190"/>
      <c r="M120" s="183"/>
      <c r="N120" s="183"/>
      <c r="O120" s="183"/>
      <c r="P120" s="183"/>
      <c r="Q120" s="183"/>
      <c r="R120" s="183"/>
      <c r="S120" s="183"/>
      <c r="T120" s="183"/>
      <c r="U120" s="183"/>
      <c r="V120" s="183"/>
      <c r="W120" s="183"/>
      <c r="X120" s="183"/>
      <c r="Y120" s="183"/>
      <c r="Z120" s="183"/>
      <c r="AA120" s="113"/>
      <c r="AB120" s="113"/>
      <c r="AC120" s="113"/>
      <c r="AD120" s="113"/>
      <c r="AE120" s="185"/>
      <c r="AF120" s="109">
        <v>0</v>
      </c>
      <c r="AG120" s="113"/>
      <c r="AH120" s="113"/>
      <c r="AI120" s="113"/>
      <c r="AJ120" s="113"/>
      <c r="AK120" s="112">
        <v>0</v>
      </c>
      <c r="AL120" s="112"/>
      <c r="AM120" s="111"/>
      <c r="AN120" s="111"/>
      <c r="AO120" s="108"/>
      <c r="AP120" s="108"/>
      <c r="AQ120" s="458"/>
      <c r="AR120" s="450"/>
      <c r="AS120" s="450"/>
      <c r="AT120" s="453"/>
      <c r="AU120" s="453"/>
      <c r="AV120" s="88"/>
      <c r="AW120" s="88"/>
    </row>
    <row r="121" spans="1:49" ht="49.5" customHeight="1">
      <c r="A121" s="521"/>
      <c r="B121" s="453"/>
      <c r="C121" s="521"/>
      <c r="D121" s="521"/>
      <c r="E121" s="521"/>
      <c r="F121" s="521"/>
      <c r="G121" s="91" t="s">
        <v>131</v>
      </c>
      <c r="H121" s="71">
        <f>L121+R121+X121+Z121</f>
        <v>481409898</v>
      </c>
      <c r="I121" s="71"/>
      <c r="J121" s="71"/>
      <c r="K121" s="185"/>
      <c r="L121" s="185"/>
      <c r="M121" s="109">
        <v>221845508</v>
      </c>
      <c r="N121" s="109">
        <v>221845508</v>
      </c>
      <c r="O121" s="109">
        <v>218270275</v>
      </c>
      <c r="P121" s="109">
        <v>217833892</v>
      </c>
      <c r="Q121" s="109">
        <v>217833891</v>
      </c>
      <c r="R121" s="109">
        <v>196382496</v>
      </c>
      <c r="S121" s="109">
        <v>106740236</v>
      </c>
      <c r="T121" s="109">
        <v>131641525</v>
      </c>
      <c r="U121" s="109">
        <v>131641525</v>
      </c>
      <c r="V121" s="109">
        <v>122165824</v>
      </c>
      <c r="W121" s="109">
        <v>122165824</v>
      </c>
      <c r="X121" s="109">
        <v>122165824</v>
      </c>
      <c r="Y121" s="109">
        <v>162861578</v>
      </c>
      <c r="Z121" s="109">
        <v>162861578</v>
      </c>
      <c r="AA121" s="113"/>
      <c r="AB121" s="113"/>
      <c r="AC121" s="113"/>
      <c r="AD121" s="113"/>
      <c r="AE121" s="184"/>
      <c r="AF121" s="123">
        <v>0</v>
      </c>
      <c r="AG121" s="113"/>
      <c r="AH121" s="113"/>
      <c r="AI121" s="113"/>
      <c r="AJ121" s="113"/>
      <c r="AK121" s="109">
        <v>157327161</v>
      </c>
      <c r="AL121" s="109"/>
      <c r="AM121" s="111"/>
      <c r="AN121" s="112"/>
      <c r="AO121" s="108">
        <f>AK121/Z121</f>
        <v>0.9660176631716045</v>
      </c>
      <c r="AP121" s="108"/>
      <c r="AQ121" s="458"/>
      <c r="AR121" s="450"/>
      <c r="AS121" s="450"/>
      <c r="AT121" s="453"/>
      <c r="AU121" s="453"/>
      <c r="AV121" s="88"/>
      <c r="AW121" s="88"/>
    </row>
    <row r="122" spans="1:49" ht="49.5" customHeight="1">
      <c r="A122" s="521"/>
      <c r="B122" s="453"/>
      <c r="C122" s="521"/>
      <c r="D122" s="521"/>
      <c r="E122" s="521"/>
      <c r="F122" s="521"/>
      <c r="G122" s="90" t="s">
        <v>140</v>
      </c>
      <c r="H122" s="76">
        <v>1600</v>
      </c>
      <c r="I122" s="78">
        <v>200</v>
      </c>
      <c r="J122" s="78">
        <v>200</v>
      </c>
      <c r="K122" s="141">
        <v>169</v>
      </c>
      <c r="L122" s="141">
        <v>229</v>
      </c>
      <c r="M122" s="141">
        <v>400</v>
      </c>
      <c r="N122" s="141">
        <v>400</v>
      </c>
      <c r="O122" s="141">
        <v>400</v>
      </c>
      <c r="P122" s="141">
        <v>400</v>
      </c>
      <c r="Q122" s="141">
        <v>400</v>
      </c>
      <c r="R122" s="141">
        <v>402</v>
      </c>
      <c r="S122" s="141">
        <v>400</v>
      </c>
      <c r="T122" s="141">
        <v>400</v>
      </c>
      <c r="U122" s="141">
        <v>400</v>
      </c>
      <c r="V122" s="141">
        <v>400</v>
      </c>
      <c r="W122" s="141">
        <v>400</v>
      </c>
      <c r="X122" s="141">
        <v>440</v>
      </c>
      <c r="Y122" s="141">
        <v>400</v>
      </c>
      <c r="Z122" s="115">
        <v>400</v>
      </c>
      <c r="AA122" s="115"/>
      <c r="AB122" s="115"/>
      <c r="AC122" s="115"/>
      <c r="AD122" s="115"/>
      <c r="AE122" s="109">
        <v>129</v>
      </c>
      <c r="AF122" s="109">
        <v>129</v>
      </c>
      <c r="AG122" s="115"/>
      <c r="AH122" s="115"/>
      <c r="AI122" s="115"/>
      <c r="AJ122" s="115"/>
      <c r="AK122" s="112">
        <v>86</v>
      </c>
      <c r="AL122" s="112"/>
      <c r="AM122" s="111"/>
      <c r="AN122" s="111"/>
      <c r="AO122" s="108">
        <f>AK122/Z122</f>
        <v>0.215</v>
      </c>
      <c r="AP122" s="108">
        <f>(L122+R122+X122+AK122)/H122</f>
        <v>0.723125</v>
      </c>
      <c r="AQ122" s="458"/>
      <c r="AR122" s="450"/>
      <c r="AS122" s="450"/>
      <c r="AT122" s="453"/>
      <c r="AU122" s="453"/>
      <c r="AV122" s="88"/>
      <c r="AW122" s="88"/>
    </row>
    <row r="123" spans="1:49" ht="49.5" customHeight="1">
      <c r="A123" s="522"/>
      <c r="B123" s="454"/>
      <c r="C123" s="522"/>
      <c r="D123" s="522"/>
      <c r="E123" s="522"/>
      <c r="F123" s="522"/>
      <c r="G123" s="91" t="s">
        <v>147</v>
      </c>
      <c r="H123" s="72">
        <f>H119+H121</f>
        <v>6419701055</v>
      </c>
      <c r="I123" s="72">
        <v>771115165</v>
      </c>
      <c r="J123" s="72">
        <v>771115165</v>
      </c>
      <c r="K123" s="110">
        <v>650000000</v>
      </c>
      <c r="L123" s="110">
        <v>520724732</v>
      </c>
      <c r="M123" s="110">
        <v>1421845508</v>
      </c>
      <c r="N123" s="110">
        <v>1421845508</v>
      </c>
      <c r="O123" s="110">
        <v>1418270275</v>
      </c>
      <c r="P123" s="110">
        <v>1416718059</v>
      </c>
      <c r="Q123" s="110">
        <v>1416718059</v>
      </c>
      <c r="R123" s="110">
        <v>1198286519</v>
      </c>
      <c r="S123" s="110">
        <v>1401641525</v>
      </c>
      <c r="T123" s="110">
        <v>1401641525</v>
      </c>
      <c r="U123" s="110">
        <v>1401641525</v>
      </c>
      <c r="V123" s="110">
        <v>1392165824</v>
      </c>
      <c r="W123" s="110">
        <v>1430265724</v>
      </c>
      <c r="X123" s="110">
        <v>1424021224</v>
      </c>
      <c r="Y123" s="110">
        <f>Y119+Y121</f>
        <v>1848668578</v>
      </c>
      <c r="Z123" s="110">
        <v>1848668578</v>
      </c>
      <c r="AA123" s="110"/>
      <c r="AB123" s="110"/>
      <c r="AC123" s="110"/>
      <c r="AD123" s="110"/>
      <c r="AE123" s="110">
        <v>1428000000</v>
      </c>
      <c r="AF123" s="110">
        <v>1428000000</v>
      </c>
      <c r="AG123" s="110"/>
      <c r="AH123" s="110"/>
      <c r="AI123" s="110"/>
      <c r="AJ123" s="110"/>
      <c r="AK123" s="110">
        <v>1487642161</v>
      </c>
      <c r="AL123" s="110"/>
      <c r="AM123" s="116"/>
      <c r="AN123" s="116"/>
      <c r="AO123" s="108">
        <f>AK123/Z123</f>
        <v>0.8047100376474295</v>
      </c>
      <c r="AP123" s="108">
        <f>(L123+R123+X123+AK123)/H123</f>
        <v>0.7213224722346514</v>
      </c>
      <c r="AQ123" s="459"/>
      <c r="AR123" s="451"/>
      <c r="AS123" s="451"/>
      <c r="AT123" s="454"/>
      <c r="AU123" s="454"/>
      <c r="AV123" s="88"/>
      <c r="AW123" s="88"/>
    </row>
    <row r="124" spans="1:49" ht="49.5" customHeight="1">
      <c r="A124" s="520"/>
      <c r="B124" s="519">
        <v>20</v>
      </c>
      <c r="C124" s="534" t="s">
        <v>375</v>
      </c>
      <c r="D124" s="523" t="s">
        <v>205</v>
      </c>
      <c r="E124" s="520">
        <v>447</v>
      </c>
      <c r="F124" s="520"/>
      <c r="G124" s="90" t="s">
        <v>101</v>
      </c>
      <c r="H124" s="167">
        <v>1</v>
      </c>
      <c r="I124" s="77"/>
      <c r="J124" s="77"/>
      <c r="K124" s="195"/>
      <c r="L124" s="195"/>
      <c r="M124" s="195"/>
      <c r="N124" s="195"/>
      <c r="O124" s="195"/>
      <c r="P124" s="195"/>
      <c r="Q124" s="195"/>
      <c r="R124" s="195"/>
      <c r="S124" s="195"/>
      <c r="T124" s="195"/>
      <c r="U124" s="195"/>
      <c r="V124" s="195"/>
      <c r="W124" s="195"/>
      <c r="X124" s="195"/>
      <c r="Y124" s="167">
        <v>1</v>
      </c>
      <c r="Z124" s="122">
        <v>1</v>
      </c>
      <c r="AA124" s="122"/>
      <c r="AB124" s="122"/>
      <c r="AC124" s="122"/>
      <c r="AD124" s="122"/>
      <c r="AE124" s="118">
        <v>1</v>
      </c>
      <c r="AF124" s="118">
        <v>1</v>
      </c>
      <c r="AG124" s="123"/>
      <c r="AH124" s="123"/>
      <c r="AI124" s="123"/>
      <c r="AJ124" s="123"/>
      <c r="AK124" s="106">
        <v>0</v>
      </c>
      <c r="AL124" s="106"/>
      <c r="AM124" s="107"/>
      <c r="AN124" s="107"/>
      <c r="AO124" s="131">
        <v>0</v>
      </c>
      <c r="AP124" s="131">
        <v>0</v>
      </c>
      <c r="AQ124" s="552"/>
      <c r="AR124" s="542"/>
      <c r="AS124" s="542"/>
      <c r="AT124" s="464"/>
      <c r="AU124" s="542"/>
      <c r="AV124" s="88"/>
      <c r="AW124" s="88"/>
    </row>
    <row r="125" spans="1:49" ht="49.5" customHeight="1">
      <c r="A125" s="521"/>
      <c r="B125" s="453"/>
      <c r="C125" s="521"/>
      <c r="D125" s="521"/>
      <c r="E125" s="521"/>
      <c r="F125" s="521"/>
      <c r="G125" s="91" t="s">
        <v>121</v>
      </c>
      <c r="H125" s="109">
        <v>126165000</v>
      </c>
      <c r="I125" s="71"/>
      <c r="J125" s="71"/>
      <c r="K125" s="185"/>
      <c r="L125" s="185"/>
      <c r="M125" s="185"/>
      <c r="N125" s="185"/>
      <c r="O125" s="185"/>
      <c r="P125" s="185"/>
      <c r="Q125" s="185"/>
      <c r="R125" s="185"/>
      <c r="S125" s="185"/>
      <c r="T125" s="185"/>
      <c r="U125" s="185"/>
      <c r="V125" s="185"/>
      <c r="W125" s="185"/>
      <c r="X125" s="185"/>
      <c r="Y125" s="109">
        <v>126165000</v>
      </c>
      <c r="Z125" s="109">
        <v>126165000</v>
      </c>
      <c r="AA125" s="109"/>
      <c r="AB125" s="109"/>
      <c r="AC125" s="109"/>
      <c r="AD125" s="109"/>
      <c r="AE125" s="185"/>
      <c r="AF125" s="115"/>
      <c r="AG125" s="109"/>
      <c r="AH125" s="109"/>
      <c r="AI125" s="109"/>
      <c r="AJ125" s="109"/>
      <c r="AK125" s="109">
        <v>0</v>
      </c>
      <c r="AL125" s="109"/>
      <c r="AM125" s="111"/>
      <c r="AN125" s="111"/>
      <c r="AO125" s="131">
        <v>0</v>
      </c>
      <c r="AP125" s="131">
        <v>0</v>
      </c>
      <c r="AQ125" s="553"/>
      <c r="AR125" s="450"/>
      <c r="AS125" s="450"/>
      <c r="AT125" s="453"/>
      <c r="AU125" s="453"/>
      <c r="AV125" s="88"/>
      <c r="AW125" s="88"/>
    </row>
    <row r="126" spans="1:49" ht="49.5" customHeight="1">
      <c r="A126" s="521"/>
      <c r="B126" s="453"/>
      <c r="C126" s="521"/>
      <c r="D126" s="521"/>
      <c r="E126" s="521"/>
      <c r="F126" s="521"/>
      <c r="G126" s="90" t="s">
        <v>123</v>
      </c>
      <c r="H126" s="113"/>
      <c r="I126" s="73"/>
      <c r="J126" s="73"/>
      <c r="K126" s="190"/>
      <c r="L126" s="190"/>
      <c r="M126" s="190"/>
      <c r="N126" s="190"/>
      <c r="O126" s="190"/>
      <c r="P126" s="190"/>
      <c r="Q126" s="190"/>
      <c r="R126" s="190"/>
      <c r="S126" s="190"/>
      <c r="T126" s="190"/>
      <c r="U126" s="190"/>
      <c r="V126" s="190"/>
      <c r="W126" s="190"/>
      <c r="X126" s="190"/>
      <c r="Y126" s="112">
        <v>0</v>
      </c>
      <c r="Z126" s="112">
        <v>0</v>
      </c>
      <c r="AA126" s="113"/>
      <c r="AB126" s="113"/>
      <c r="AC126" s="113"/>
      <c r="AD126" s="113"/>
      <c r="AE126" s="190"/>
      <c r="AF126" s="109"/>
      <c r="AG126" s="113"/>
      <c r="AH126" s="113"/>
      <c r="AI126" s="113"/>
      <c r="AJ126" s="113"/>
      <c r="AK126" s="112"/>
      <c r="AL126" s="112"/>
      <c r="AM126" s="111"/>
      <c r="AN126" s="111"/>
      <c r="AO126" s="112"/>
      <c r="AP126" s="112"/>
      <c r="AQ126" s="553"/>
      <c r="AR126" s="450"/>
      <c r="AS126" s="450"/>
      <c r="AT126" s="453"/>
      <c r="AU126" s="453"/>
      <c r="AV126" s="88"/>
      <c r="AW126" s="88"/>
    </row>
    <row r="127" spans="1:49" ht="49.5" customHeight="1">
      <c r="A127" s="521"/>
      <c r="B127" s="453"/>
      <c r="C127" s="521"/>
      <c r="D127" s="521"/>
      <c r="E127" s="521"/>
      <c r="F127" s="521"/>
      <c r="G127" s="91" t="s">
        <v>131</v>
      </c>
      <c r="H127" s="113"/>
      <c r="I127" s="73"/>
      <c r="J127" s="73"/>
      <c r="K127" s="190"/>
      <c r="L127" s="190"/>
      <c r="M127" s="190"/>
      <c r="N127" s="190"/>
      <c r="O127" s="190"/>
      <c r="P127" s="190"/>
      <c r="Q127" s="190"/>
      <c r="R127" s="190"/>
      <c r="S127" s="190"/>
      <c r="T127" s="190"/>
      <c r="U127" s="190"/>
      <c r="V127" s="190"/>
      <c r="W127" s="190"/>
      <c r="X127" s="190"/>
      <c r="Y127" s="112">
        <v>0</v>
      </c>
      <c r="Z127" s="112">
        <v>0</v>
      </c>
      <c r="AA127" s="113"/>
      <c r="AB127" s="113"/>
      <c r="AC127" s="113"/>
      <c r="AD127" s="113"/>
      <c r="AE127" s="190"/>
      <c r="AF127" s="123"/>
      <c r="AG127" s="113"/>
      <c r="AH127" s="113"/>
      <c r="AI127" s="113"/>
      <c r="AJ127" s="113"/>
      <c r="AK127" s="109"/>
      <c r="AL127" s="109"/>
      <c r="AM127" s="111"/>
      <c r="AN127" s="112"/>
      <c r="AO127" s="108"/>
      <c r="AP127" s="112"/>
      <c r="AQ127" s="553"/>
      <c r="AR127" s="450"/>
      <c r="AS127" s="450"/>
      <c r="AT127" s="453"/>
      <c r="AU127" s="453"/>
      <c r="AV127" s="88"/>
      <c r="AW127" s="88"/>
    </row>
    <row r="128" spans="1:49" ht="49.5" customHeight="1">
      <c r="A128" s="521"/>
      <c r="B128" s="453"/>
      <c r="C128" s="521"/>
      <c r="D128" s="521"/>
      <c r="E128" s="521"/>
      <c r="F128" s="521"/>
      <c r="G128" s="90" t="s">
        <v>140</v>
      </c>
      <c r="H128" s="167">
        <v>1</v>
      </c>
      <c r="I128" s="78"/>
      <c r="J128" s="78"/>
      <c r="K128" s="196"/>
      <c r="L128" s="196"/>
      <c r="M128" s="196"/>
      <c r="N128" s="196"/>
      <c r="O128" s="196"/>
      <c r="P128" s="196"/>
      <c r="Q128" s="196"/>
      <c r="R128" s="196"/>
      <c r="S128" s="196"/>
      <c r="T128" s="196"/>
      <c r="U128" s="196"/>
      <c r="V128" s="196"/>
      <c r="W128" s="196"/>
      <c r="X128" s="196"/>
      <c r="Y128" s="167">
        <v>1</v>
      </c>
      <c r="Z128" s="122">
        <v>1</v>
      </c>
      <c r="AA128" s="115"/>
      <c r="AB128" s="115"/>
      <c r="AC128" s="115"/>
      <c r="AD128" s="115"/>
      <c r="AE128" s="197"/>
      <c r="AF128" s="109"/>
      <c r="AG128" s="115"/>
      <c r="AH128" s="115"/>
      <c r="AI128" s="115"/>
      <c r="AJ128" s="115"/>
      <c r="AK128" s="112"/>
      <c r="AL128" s="112"/>
      <c r="AM128" s="111"/>
      <c r="AN128" s="111"/>
      <c r="AO128" s="108"/>
      <c r="AP128" s="108"/>
      <c r="AQ128" s="553"/>
      <c r="AR128" s="450"/>
      <c r="AS128" s="450"/>
      <c r="AT128" s="453"/>
      <c r="AU128" s="453"/>
      <c r="AV128" s="88"/>
      <c r="AW128" s="88"/>
    </row>
    <row r="129" spans="1:49" ht="49.5" customHeight="1">
      <c r="A129" s="522"/>
      <c r="B129" s="454"/>
      <c r="C129" s="522"/>
      <c r="D129" s="522"/>
      <c r="E129" s="522"/>
      <c r="F129" s="522"/>
      <c r="G129" s="91" t="s">
        <v>147</v>
      </c>
      <c r="H129" s="109">
        <v>126165000</v>
      </c>
      <c r="I129" s="71"/>
      <c r="J129" s="71"/>
      <c r="K129" s="185"/>
      <c r="L129" s="185"/>
      <c r="M129" s="185"/>
      <c r="N129" s="185"/>
      <c r="O129" s="185"/>
      <c r="P129" s="185"/>
      <c r="Q129" s="185"/>
      <c r="R129" s="185"/>
      <c r="S129" s="185"/>
      <c r="T129" s="185"/>
      <c r="U129" s="185"/>
      <c r="V129" s="185"/>
      <c r="W129" s="185"/>
      <c r="X129" s="185"/>
      <c r="Y129" s="110">
        <v>126165000</v>
      </c>
      <c r="Z129" s="110">
        <v>126165000</v>
      </c>
      <c r="AA129" s="109"/>
      <c r="AB129" s="109"/>
      <c r="AC129" s="109"/>
      <c r="AD129" s="109"/>
      <c r="AE129" s="185"/>
      <c r="AF129" s="112"/>
      <c r="AG129" s="109"/>
      <c r="AH129" s="109"/>
      <c r="AI129" s="109"/>
      <c r="AJ129" s="109"/>
      <c r="AK129" s="109"/>
      <c r="AL129" s="110"/>
      <c r="AM129" s="116"/>
      <c r="AN129" s="116"/>
      <c r="AO129" s="112"/>
      <c r="AP129" s="112"/>
      <c r="AQ129" s="554"/>
      <c r="AR129" s="451"/>
      <c r="AS129" s="451"/>
      <c r="AT129" s="454"/>
      <c r="AU129" s="454"/>
      <c r="AV129" s="88"/>
      <c r="AW129" s="88"/>
    </row>
    <row r="130" spans="1:47" ht="49.5" customHeight="1">
      <c r="A130" s="535" t="s">
        <v>376</v>
      </c>
      <c r="B130" s="536"/>
      <c r="C130" s="536"/>
      <c r="D130" s="536"/>
      <c r="E130" s="536"/>
      <c r="F130" s="511"/>
      <c r="G130" s="92" t="s">
        <v>121</v>
      </c>
      <c r="H130" s="70">
        <v>113919635582</v>
      </c>
      <c r="I130" s="77">
        <v>15769338165.004286</v>
      </c>
      <c r="J130" s="77">
        <v>15769338165.004286</v>
      </c>
      <c r="K130" s="140">
        <f>K125+K119+K113+K107+K101+K95+K89+K83+K77+K71+K65+K59+K53+K47+K41+K35+K29+K23+K17+K11</f>
        <v>15676402912</v>
      </c>
      <c r="L130" s="140">
        <f>L125+L119+L113+L107+L101+L95+L89+L83+L77+L71+L65+L59+L53+L47+L41+L35+L29+L23+L17+L11</f>
        <v>13874554581.199997</v>
      </c>
      <c r="M130" s="140">
        <f aca="true" t="shared" si="7" ref="M130:AK130">M125+M119+M113+M107+M101+M95+M89+M83+M77+M71+M65+M59+M53+M47+M41+M35+M29+M23+M17+M11</f>
        <v>17839689000</v>
      </c>
      <c r="N130" s="140">
        <f t="shared" si="7"/>
        <v>17839689000</v>
      </c>
      <c r="O130" s="140">
        <f t="shared" si="7"/>
        <v>17839689000</v>
      </c>
      <c r="P130" s="140">
        <f t="shared" si="7"/>
        <v>17803825627</v>
      </c>
      <c r="Q130" s="140">
        <f t="shared" si="7"/>
        <v>17658434434</v>
      </c>
      <c r="R130" s="140">
        <f t="shared" si="7"/>
        <v>16614836856</v>
      </c>
      <c r="S130" s="140">
        <f t="shared" si="7"/>
        <v>25175392000</v>
      </c>
      <c r="T130" s="140">
        <f t="shared" si="7"/>
        <v>25175392000</v>
      </c>
      <c r="U130" s="140">
        <f t="shared" si="7"/>
        <v>25175392000</v>
      </c>
      <c r="V130" s="140">
        <f t="shared" si="7"/>
        <v>25175392000</v>
      </c>
      <c r="W130" s="140">
        <f t="shared" si="7"/>
        <v>24895023863</v>
      </c>
      <c r="X130" s="140">
        <f t="shared" si="7"/>
        <v>23906201640</v>
      </c>
      <c r="Y130" s="140">
        <f t="shared" si="7"/>
        <v>29506798000</v>
      </c>
      <c r="Z130" s="140">
        <f t="shared" si="7"/>
        <v>29506798000</v>
      </c>
      <c r="AA130" s="140">
        <f t="shared" si="7"/>
        <v>0</v>
      </c>
      <c r="AB130" s="140">
        <f t="shared" si="7"/>
        <v>0</v>
      </c>
      <c r="AC130" s="140">
        <f t="shared" si="7"/>
        <v>0</v>
      </c>
      <c r="AD130" s="140">
        <f t="shared" si="7"/>
        <v>0</v>
      </c>
      <c r="AE130" s="140">
        <f t="shared" si="7"/>
        <v>19862000000</v>
      </c>
      <c r="AF130" s="140">
        <f t="shared" si="7"/>
        <v>19862000000</v>
      </c>
      <c r="AG130" s="140">
        <f t="shared" si="7"/>
        <v>0</v>
      </c>
      <c r="AH130" s="140">
        <f t="shared" si="7"/>
        <v>0</v>
      </c>
      <c r="AI130" s="140">
        <f t="shared" si="7"/>
        <v>0</v>
      </c>
      <c r="AJ130" s="140">
        <f t="shared" si="7"/>
        <v>0</v>
      </c>
      <c r="AK130" s="140">
        <f t="shared" si="7"/>
        <v>14229832593</v>
      </c>
      <c r="AL130" s="132"/>
      <c r="AM130" s="133"/>
      <c r="AN130" s="133"/>
      <c r="AO130" s="240">
        <f>AK130/Y130</f>
        <v>0.4822560751254677</v>
      </c>
      <c r="AP130" s="133"/>
      <c r="AQ130" s="544"/>
      <c r="AR130" s="545"/>
      <c r="AS130" s="545"/>
      <c r="AT130" s="545"/>
      <c r="AU130" s="546"/>
    </row>
    <row r="131" spans="1:47" ht="49.5" customHeight="1">
      <c r="A131" s="509"/>
      <c r="B131" s="510"/>
      <c r="C131" s="510"/>
      <c r="D131" s="510"/>
      <c r="E131" s="510"/>
      <c r="F131" s="511"/>
      <c r="G131" s="91" t="s">
        <v>131</v>
      </c>
      <c r="H131" s="93"/>
      <c r="I131" s="94">
        <v>0</v>
      </c>
      <c r="J131" s="94">
        <v>0</v>
      </c>
      <c r="K131" s="110">
        <f>K127+K121+K115+K109+K103+K97+K91+K85+K79+K73+K67+K61+K55+K49+K43+K37+K31+K25+K19+K13</f>
        <v>0</v>
      </c>
      <c r="L131" s="110">
        <f>L127+L121+L115+L109+L103+L97+L91+L85+L79+L73+L67+L61+L55+L49+L43+L37+L31+L25+L19+L13</f>
        <v>0</v>
      </c>
      <c r="M131" s="110">
        <f aca="true" t="shared" si="8" ref="M131:AK131">M127+M121+M115+M109+M103+M97+M91+M85+M79+M73+M67+M61+M55+M49+M43+M37+M31+M25+M19+M13</f>
        <v>9503180376.400002</v>
      </c>
      <c r="N131" s="110">
        <f t="shared" si="8"/>
        <v>9503180376.400002</v>
      </c>
      <c r="O131" s="110">
        <f t="shared" si="8"/>
        <v>9482524955</v>
      </c>
      <c r="P131" s="110">
        <f t="shared" si="8"/>
        <v>9472140317</v>
      </c>
      <c r="Q131" s="110">
        <f t="shared" si="8"/>
        <v>9445981274</v>
      </c>
      <c r="R131" s="110">
        <f t="shared" si="8"/>
        <v>8952673817.400002</v>
      </c>
      <c r="S131" s="110">
        <f t="shared" si="8"/>
        <v>4112815256</v>
      </c>
      <c r="T131" s="110">
        <f t="shared" si="8"/>
        <v>4043344464</v>
      </c>
      <c r="U131" s="110">
        <f t="shared" si="8"/>
        <v>3832538891</v>
      </c>
      <c r="V131" s="110">
        <f t="shared" si="8"/>
        <v>3688847523</v>
      </c>
      <c r="W131" s="110">
        <f t="shared" si="8"/>
        <v>3605753122</v>
      </c>
      <c r="X131" s="110">
        <f t="shared" si="8"/>
        <v>3315774777</v>
      </c>
      <c r="Y131" s="110">
        <f t="shared" si="8"/>
        <v>5784232952</v>
      </c>
      <c r="Z131" s="110">
        <f t="shared" si="8"/>
        <v>5782374052</v>
      </c>
      <c r="AA131" s="110">
        <f t="shared" si="8"/>
        <v>0</v>
      </c>
      <c r="AB131" s="110">
        <f t="shared" si="8"/>
        <v>0</v>
      </c>
      <c r="AC131" s="110">
        <f t="shared" si="8"/>
        <v>0</v>
      </c>
      <c r="AD131" s="110">
        <f t="shared" si="8"/>
        <v>0</v>
      </c>
      <c r="AE131" s="110">
        <f t="shared" si="8"/>
        <v>0</v>
      </c>
      <c r="AF131" s="110">
        <f t="shared" si="8"/>
        <v>0</v>
      </c>
      <c r="AG131" s="110">
        <f t="shared" si="8"/>
        <v>0</v>
      </c>
      <c r="AH131" s="110">
        <f t="shared" si="8"/>
        <v>0</v>
      </c>
      <c r="AI131" s="110">
        <f t="shared" si="8"/>
        <v>0</v>
      </c>
      <c r="AJ131" s="110">
        <f t="shared" si="8"/>
        <v>0</v>
      </c>
      <c r="AK131" s="110">
        <f t="shared" si="8"/>
        <v>3128534032</v>
      </c>
      <c r="AL131" s="134"/>
      <c r="AM131" s="101"/>
      <c r="AN131" s="135"/>
      <c r="AO131" s="240">
        <f>AK131/Y131</f>
        <v>0.5408727584040774</v>
      </c>
      <c r="AP131" s="135"/>
      <c r="AQ131" s="466"/>
      <c r="AR131" s="547"/>
      <c r="AS131" s="547"/>
      <c r="AT131" s="547"/>
      <c r="AU131" s="548"/>
    </row>
    <row r="132" spans="1:47" ht="49.5" customHeight="1" thickBot="1">
      <c r="A132" s="512"/>
      <c r="B132" s="513"/>
      <c r="C132" s="513"/>
      <c r="D132" s="513"/>
      <c r="E132" s="513"/>
      <c r="F132" s="514"/>
      <c r="G132" s="95" t="s">
        <v>376</v>
      </c>
      <c r="H132" s="96">
        <f>H130+H131</f>
        <v>113919635582</v>
      </c>
      <c r="I132" s="97">
        <v>15769338165.004286</v>
      </c>
      <c r="J132" s="97">
        <v>15769338165.004286</v>
      </c>
      <c r="K132" s="179">
        <v>15676402912</v>
      </c>
      <c r="L132" s="180">
        <v>13874554582</v>
      </c>
      <c r="M132" s="179">
        <v>27342869376.4</v>
      </c>
      <c r="N132" s="179">
        <v>27342869376.4</v>
      </c>
      <c r="O132" s="179">
        <v>27322213955</v>
      </c>
      <c r="P132" s="179">
        <v>27275965944</v>
      </c>
      <c r="Q132" s="179">
        <v>27275965944</v>
      </c>
      <c r="R132" s="181">
        <v>25567510672.4</v>
      </c>
      <c r="S132" s="179">
        <v>29288207166</v>
      </c>
      <c r="T132" s="179">
        <v>29288207166</v>
      </c>
      <c r="U132" s="179">
        <f>+U130+U131</f>
        <v>29007930891</v>
      </c>
      <c r="V132" s="179">
        <f>+V130+V131</f>
        <v>28864239523</v>
      </c>
      <c r="W132" s="179">
        <f>+W130+W131</f>
        <v>28500776985</v>
      </c>
      <c r="X132" s="181">
        <f>+X130+X131</f>
        <v>27221976417</v>
      </c>
      <c r="Y132" s="181">
        <f aca="true" t="shared" si="9" ref="Y132:AF132">Y130+Y131</f>
        <v>35291030952</v>
      </c>
      <c r="Z132" s="136">
        <f t="shared" si="9"/>
        <v>35289172052</v>
      </c>
      <c r="AA132" s="128">
        <f t="shared" si="9"/>
        <v>0</v>
      </c>
      <c r="AB132" s="128">
        <f t="shared" si="9"/>
        <v>0</v>
      </c>
      <c r="AC132" s="128">
        <f t="shared" si="9"/>
        <v>0</v>
      </c>
      <c r="AD132" s="128">
        <f t="shared" si="9"/>
        <v>0</v>
      </c>
      <c r="AE132" s="128">
        <f t="shared" si="9"/>
        <v>19862000000</v>
      </c>
      <c r="AF132" s="128">
        <f t="shared" si="9"/>
        <v>19862000000</v>
      </c>
      <c r="AG132" s="137"/>
      <c r="AH132" s="137"/>
      <c r="AI132" s="137"/>
      <c r="AJ132" s="137"/>
      <c r="AK132" s="138">
        <f>AK130+AK131</f>
        <v>17358366625</v>
      </c>
      <c r="AL132" s="138"/>
      <c r="AM132" s="139"/>
      <c r="AN132" s="139"/>
      <c r="AO132" s="139"/>
      <c r="AP132" s="139"/>
      <c r="AQ132" s="549"/>
      <c r="AR132" s="550"/>
      <c r="AS132" s="550"/>
      <c r="AT132" s="550"/>
      <c r="AU132" s="551"/>
    </row>
    <row r="134" spans="2:50" ht="49.5" customHeight="1">
      <c r="B134" s="156"/>
      <c r="C134" s="156"/>
      <c r="D134" s="156"/>
      <c r="E134" s="156"/>
      <c r="F134" s="156"/>
      <c r="G134" s="156"/>
      <c r="H134" s="160" t="s">
        <v>252</v>
      </c>
      <c r="I134" s="159"/>
      <c r="J134" s="159"/>
      <c r="K134" s="159"/>
      <c r="L134" s="159"/>
      <c r="M134" s="159"/>
      <c r="N134" s="159"/>
      <c r="O134" s="158"/>
      <c r="P134" s="156"/>
      <c r="Q134" s="156"/>
      <c r="R134" s="156"/>
      <c r="S134" s="156"/>
      <c r="T134" s="156"/>
      <c r="U134" s="156"/>
      <c r="V134" s="156"/>
      <c r="W134" s="156"/>
      <c r="X134" s="156"/>
      <c r="Y134" s="156"/>
      <c r="AQ134" s="156"/>
      <c r="AT134" s="156"/>
      <c r="AU134" s="156"/>
      <c r="AV134" s="156"/>
      <c r="AW134" s="156"/>
      <c r="AX134" s="156"/>
    </row>
    <row r="135" spans="2:50" ht="49.5" customHeight="1">
      <c r="B135" s="156"/>
      <c r="C135" s="162" t="s">
        <v>253</v>
      </c>
      <c r="D135" s="559" t="s">
        <v>255</v>
      </c>
      <c r="E135" s="559"/>
      <c r="F135" s="559"/>
      <c r="G135" s="559"/>
      <c r="H135" s="248" t="s">
        <v>257</v>
      </c>
      <c r="I135" s="563"/>
      <c r="J135" s="563"/>
      <c r="K135" s="563"/>
      <c r="L135" s="563"/>
      <c r="M135" s="565"/>
      <c r="N135" s="565"/>
      <c r="O135" s="565"/>
      <c r="P135" s="156"/>
      <c r="Q135" s="156"/>
      <c r="R135" s="156"/>
      <c r="S135" s="156"/>
      <c r="T135" s="156"/>
      <c r="U135" s="156"/>
      <c r="V135" s="156"/>
      <c r="W135" s="156"/>
      <c r="X135" s="156"/>
      <c r="Y135" s="156"/>
      <c r="AQ135" s="156"/>
      <c r="AT135" s="156"/>
      <c r="AU135" s="156"/>
      <c r="AV135" s="156"/>
      <c r="AW135" s="156"/>
      <c r="AX135" s="156"/>
    </row>
    <row r="136" spans="2:50" ht="49.5" customHeight="1">
      <c r="B136" s="156"/>
      <c r="C136" s="163">
        <v>11</v>
      </c>
      <c r="D136" s="560" t="s">
        <v>259</v>
      </c>
      <c r="E136" s="560"/>
      <c r="F136" s="560"/>
      <c r="G136" s="560"/>
      <c r="H136" s="164" t="s">
        <v>260</v>
      </c>
      <c r="I136" s="564"/>
      <c r="J136" s="564"/>
      <c r="K136" s="564"/>
      <c r="L136" s="564"/>
      <c r="M136" s="566"/>
      <c r="N136" s="566"/>
      <c r="O136" s="566"/>
      <c r="P136" s="156"/>
      <c r="Q136" s="156"/>
      <c r="R136" s="156"/>
      <c r="S136" s="156"/>
      <c r="T136" s="156"/>
      <c r="U136" s="156"/>
      <c r="V136" s="156"/>
      <c r="W136" s="156"/>
      <c r="X136" s="156"/>
      <c r="Y136" s="156"/>
      <c r="AQ136" s="156"/>
      <c r="AT136" s="156"/>
      <c r="AU136" s="156"/>
      <c r="AV136" s="156"/>
      <c r="AW136" s="156"/>
      <c r="AX136" s="156"/>
    </row>
  </sheetData>
  <sheetProtection/>
  <mergeCells count="258">
    <mergeCell ref="D135:G135"/>
    <mergeCell ref="D136:G136"/>
    <mergeCell ref="AE8:AJ8"/>
    <mergeCell ref="I135:L135"/>
    <mergeCell ref="I136:L136"/>
    <mergeCell ref="M135:O135"/>
    <mergeCell ref="M136:O136"/>
    <mergeCell ref="F52:F57"/>
    <mergeCell ref="E52:E57"/>
    <mergeCell ref="F64:F69"/>
    <mergeCell ref="AU118:AU123"/>
    <mergeCell ref="AU112:AU117"/>
    <mergeCell ref="AU100:AU105"/>
    <mergeCell ref="AR106:AR111"/>
    <mergeCell ref="AR88:AR93"/>
    <mergeCell ref="AT64:AT69"/>
    <mergeCell ref="AU70:AU75"/>
    <mergeCell ref="AS88:AS93"/>
    <mergeCell ref="AS94:AS99"/>
    <mergeCell ref="AR94:AR99"/>
    <mergeCell ref="AS52:AS57"/>
    <mergeCell ref="AT52:AT57"/>
    <mergeCell ref="AT58:AT63"/>
    <mergeCell ref="AR112:AR117"/>
    <mergeCell ref="AQ118:AQ123"/>
    <mergeCell ref="AR118:AR123"/>
    <mergeCell ref="AT112:AT117"/>
    <mergeCell ref="AT118:AT123"/>
    <mergeCell ref="AS112:AS117"/>
    <mergeCell ref="AS118:AS123"/>
    <mergeCell ref="AQ130:AU132"/>
    <mergeCell ref="AQ124:AQ129"/>
    <mergeCell ref="AR124:AR129"/>
    <mergeCell ref="AS124:AS129"/>
    <mergeCell ref="AT124:AT129"/>
    <mergeCell ref="AU124:AU129"/>
    <mergeCell ref="AQ34:AQ39"/>
    <mergeCell ref="AR34:AR39"/>
    <mergeCell ref="AQ40:AQ45"/>
    <mergeCell ref="AR40:AR45"/>
    <mergeCell ref="AU34:AU39"/>
    <mergeCell ref="AU46:AU51"/>
    <mergeCell ref="AT46:AT51"/>
    <mergeCell ref="AU40:AU45"/>
    <mergeCell ref="AR46:AR51"/>
    <mergeCell ref="AS46:AS51"/>
    <mergeCell ref="AU10:AU15"/>
    <mergeCell ref="AU16:AU21"/>
    <mergeCell ref="AU64:AU69"/>
    <mergeCell ref="AU22:AU27"/>
    <mergeCell ref="AU58:AU63"/>
    <mergeCell ref="AU28:AU33"/>
    <mergeCell ref="AU52:AU57"/>
    <mergeCell ref="AU106:AU111"/>
    <mergeCell ref="AU94:AU99"/>
    <mergeCell ref="AU88:AU93"/>
    <mergeCell ref="AS106:AS111"/>
    <mergeCell ref="AT76:AT81"/>
    <mergeCell ref="AU76:AU81"/>
    <mergeCell ref="AS100:AS105"/>
    <mergeCell ref="AS76:AS81"/>
    <mergeCell ref="AQ76:AQ81"/>
    <mergeCell ref="AQ106:AQ111"/>
    <mergeCell ref="AQ88:AQ93"/>
    <mergeCell ref="AQ58:AQ63"/>
    <mergeCell ref="AQ64:AQ69"/>
    <mergeCell ref="AQ52:AQ57"/>
    <mergeCell ref="AQ70:AQ75"/>
    <mergeCell ref="F106:F111"/>
    <mergeCell ref="F100:F105"/>
    <mergeCell ref="F112:F117"/>
    <mergeCell ref="F58:F63"/>
    <mergeCell ref="AQ94:AQ99"/>
    <mergeCell ref="AQ100:AQ105"/>
    <mergeCell ref="F88:F93"/>
    <mergeCell ref="F76:F81"/>
    <mergeCell ref="F82:F87"/>
    <mergeCell ref="AQ112:AQ117"/>
    <mergeCell ref="A94:A99"/>
    <mergeCell ref="B94:B99"/>
    <mergeCell ref="C94:C99"/>
    <mergeCell ref="D94:D99"/>
    <mergeCell ref="F94:F99"/>
    <mergeCell ref="D76:D81"/>
    <mergeCell ref="A88:A93"/>
    <mergeCell ref="A82:A87"/>
    <mergeCell ref="E88:E93"/>
    <mergeCell ref="C76:C81"/>
    <mergeCell ref="B106:B111"/>
    <mergeCell ref="B124:B129"/>
    <mergeCell ref="A106:A111"/>
    <mergeCell ref="A112:A117"/>
    <mergeCell ref="A100:A105"/>
    <mergeCell ref="A118:A123"/>
    <mergeCell ref="A124:A129"/>
    <mergeCell ref="B100:B105"/>
    <mergeCell ref="B112:B117"/>
    <mergeCell ref="D124:D129"/>
    <mergeCell ref="E124:E129"/>
    <mergeCell ref="C124:C129"/>
    <mergeCell ref="A130:F132"/>
    <mergeCell ref="B118:B123"/>
    <mergeCell ref="F124:F129"/>
    <mergeCell ref="F118:F123"/>
    <mergeCell ref="C118:C123"/>
    <mergeCell ref="E70:E75"/>
    <mergeCell ref="C88:C93"/>
    <mergeCell ref="D88:D93"/>
    <mergeCell ref="D118:D123"/>
    <mergeCell ref="D112:D117"/>
    <mergeCell ref="E118:E123"/>
    <mergeCell ref="C70:C75"/>
    <mergeCell ref="E112:E117"/>
    <mergeCell ref="D70:D75"/>
    <mergeCell ref="E94:E99"/>
    <mergeCell ref="F70:F75"/>
    <mergeCell ref="A76:A81"/>
    <mergeCell ref="B82:B87"/>
    <mergeCell ref="B76:B81"/>
    <mergeCell ref="B88:B93"/>
    <mergeCell ref="E64:E69"/>
    <mergeCell ref="A70:A75"/>
    <mergeCell ref="B70:B75"/>
    <mergeCell ref="A64:A69"/>
    <mergeCell ref="B64:B69"/>
    <mergeCell ref="D46:D51"/>
    <mergeCell ref="C82:C87"/>
    <mergeCell ref="D82:D87"/>
    <mergeCell ref="E82:E87"/>
    <mergeCell ref="E76:E81"/>
    <mergeCell ref="D52:D57"/>
    <mergeCell ref="E58:E63"/>
    <mergeCell ref="D58:D63"/>
    <mergeCell ref="C64:C69"/>
    <mergeCell ref="D64:D69"/>
    <mergeCell ref="C112:C117"/>
    <mergeCell ref="C100:C105"/>
    <mergeCell ref="C106:C111"/>
    <mergeCell ref="E106:E111"/>
    <mergeCell ref="D100:D105"/>
    <mergeCell ref="D106:D111"/>
    <mergeCell ref="E100:E105"/>
    <mergeCell ref="A40:A45"/>
    <mergeCell ref="A22:A27"/>
    <mergeCell ref="B22:B27"/>
    <mergeCell ref="C22:C27"/>
    <mergeCell ref="A28:A33"/>
    <mergeCell ref="A7:A9"/>
    <mergeCell ref="B40:B45"/>
    <mergeCell ref="A10:A15"/>
    <mergeCell ref="A16:A21"/>
    <mergeCell ref="B10:B15"/>
    <mergeCell ref="D34:D39"/>
    <mergeCell ref="C40:C45"/>
    <mergeCell ref="D40:D45"/>
    <mergeCell ref="E40:E45"/>
    <mergeCell ref="F40:F45"/>
    <mergeCell ref="F34:F39"/>
    <mergeCell ref="E34:E39"/>
    <mergeCell ref="B58:B63"/>
    <mergeCell ref="C58:C63"/>
    <mergeCell ref="A58:A63"/>
    <mergeCell ref="A52:A57"/>
    <mergeCell ref="B52:B57"/>
    <mergeCell ref="C52:C57"/>
    <mergeCell ref="A46:A51"/>
    <mergeCell ref="B46:B51"/>
    <mergeCell ref="C46:C51"/>
    <mergeCell ref="F46:F51"/>
    <mergeCell ref="B28:B33"/>
    <mergeCell ref="C28:C33"/>
    <mergeCell ref="E46:E51"/>
    <mergeCell ref="A34:A39"/>
    <mergeCell ref="B34:B39"/>
    <mergeCell ref="C34:C39"/>
    <mergeCell ref="F22:F27"/>
    <mergeCell ref="F10:F15"/>
    <mergeCell ref="F7:F9"/>
    <mergeCell ref="D22:D27"/>
    <mergeCell ref="C16:C21"/>
    <mergeCell ref="C10:C15"/>
    <mergeCell ref="D10:D15"/>
    <mergeCell ref="E10:E15"/>
    <mergeCell ref="B16:B21"/>
    <mergeCell ref="F16:F21"/>
    <mergeCell ref="F28:F33"/>
    <mergeCell ref="E28:E33"/>
    <mergeCell ref="D28:D33"/>
    <mergeCell ref="E7:E9"/>
    <mergeCell ref="B7:D8"/>
    <mergeCell ref="E16:E21"/>
    <mergeCell ref="E22:E27"/>
    <mergeCell ref="D16:D21"/>
    <mergeCell ref="F1:AU1"/>
    <mergeCell ref="F2:AU2"/>
    <mergeCell ref="A5:P5"/>
    <mergeCell ref="G7:G9"/>
    <mergeCell ref="H7:H9"/>
    <mergeCell ref="A1:E3"/>
    <mergeCell ref="AU7:AU9"/>
    <mergeCell ref="AR7:AR9"/>
    <mergeCell ref="AQ7:AQ9"/>
    <mergeCell ref="AP7:AP9"/>
    <mergeCell ref="Q4:AU4"/>
    <mergeCell ref="A4:P4"/>
    <mergeCell ref="J7:AJ7"/>
    <mergeCell ref="F3:AL3"/>
    <mergeCell ref="Q5:AU5"/>
    <mergeCell ref="AM3:AU3"/>
    <mergeCell ref="AK7:AN7"/>
    <mergeCell ref="AT7:AT9"/>
    <mergeCell ref="M8:R8"/>
    <mergeCell ref="I8:L8"/>
    <mergeCell ref="AQ22:AQ27"/>
    <mergeCell ref="AR22:AR27"/>
    <mergeCell ref="AQ16:AQ21"/>
    <mergeCell ref="AQ10:AQ15"/>
    <mergeCell ref="AT10:AT15"/>
    <mergeCell ref="AT16:AT21"/>
    <mergeCell ref="AT22:AT27"/>
    <mergeCell ref="Y8:AD8"/>
    <mergeCell ref="S8:X8"/>
    <mergeCell ref="AK8:AN8"/>
    <mergeCell ref="AS22:AS27"/>
    <mergeCell ref="AS10:AS15"/>
    <mergeCell ref="AS7:AS9"/>
    <mergeCell ref="AO7:AO9"/>
    <mergeCell ref="AR16:AR21"/>
    <mergeCell ref="AR10:AR15"/>
    <mergeCell ref="AS16:AS21"/>
    <mergeCell ref="AR100:AR105"/>
    <mergeCell ref="AT106:AT111"/>
    <mergeCell ref="AT100:AT105"/>
    <mergeCell ref="AT94:AT99"/>
    <mergeCell ref="AT88:AT93"/>
    <mergeCell ref="AT70:AT75"/>
    <mergeCell ref="AR70:AR75"/>
    <mergeCell ref="AR76:AR81"/>
    <mergeCell ref="AQ28:AQ33"/>
    <mergeCell ref="AR28:AR33"/>
    <mergeCell ref="AT28:AT33"/>
    <mergeCell ref="AT82:AT87"/>
    <mergeCell ref="AQ46:AQ51"/>
    <mergeCell ref="AS28:AS33"/>
    <mergeCell ref="AR52:AR57"/>
    <mergeCell ref="AR64:AR69"/>
    <mergeCell ref="AR82:AR87"/>
    <mergeCell ref="AR58:AR63"/>
    <mergeCell ref="AS34:AS39"/>
    <mergeCell ref="AT34:AT39"/>
    <mergeCell ref="AS64:AS69"/>
    <mergeCell ref="AS58:AS63"/>
    <mergeCell ref="AQ82:AQ87"/>
    <mergeCell ref="AU82:AU87"/>
    <mergeCell ref="AS40:AS45"/>
    <mergeCell ref="AT40:AT45"/>
    <mergeCell ref="AS82:AS87"/>
    <mergeCell ref="AS70:AS75"/>
  </mergeCells>
  <printOptions horizontalCentered="1" verticalCentered="1"/>
  <pageMargins left="0" right="0" top="0" bottom="0.5511811023622047" header="0" footer="0"/>
  <pageSetup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A1:AG156"/>
  <sheetViews>
    <sheetView zoomScale="66" zoomScaleNormal="66" zoomScalePageLayoutView="0" workbookViewId="0" topLeftCell="A1">
      <selection activeCell="M10" sqref="M10"/>
    </sheetView>
  </sheetViews>
  <sheetFormatPr defaultColWidth="14.421875" defaultRowHeight="15" customHeight="1"/>
  <cols>
    <col min="1" max="1" width="10.421875" style="48" customWidth="1"/>
    <col min="2" max="2" width="11.57421875" style="48" customWidth="1"/>
    <col min="3" max="3" width="19.8515625" style="48" customWidth="1"/>
    <col min="4" max="4" width="6.140625" style="48" customWidth="1"/>
    <col min="5" max="5" width="7.8515625" style="48" customWidth="1"/>
    <col min="6" max="6" width="13.7109375" style="48" customWidth="1"/>
    <col min="7" max="7" width="11.00390625" style="48" customWidth="1"/>
    <col min="8" max="8" width="8.7109375" style="48" customWidth="1"/>
    <col min="9" max="9" width="10.140625" style="48" customWidth="1"/>
    <col min="10" max="10" width="8.140625" style="48" customWidth="1"/>
    <col min="11" max="11" width="7.8515625" style="48" customWidth="1"/>
    <col min="12" max="12" width="8.57421875" style="48" customWidth="1"/>
    <col min="13" max="13" width="9.28125" style="48" customWidth="1"/>
    <col min="14" max="14" width="9.00390625" style="48" customWidth="1"/>
    <col min="15" max="18" width="9.57421875" style="48" customWidth="1"/>
    <col min="19" max="19" width="13.28125" style="48" customWidth="1"/>
    <col min="20" max="20" width="8.8515625" style="48" customWidth="1"/>
    <col min="21" max="21" width="10.00390625" style="48" customWidth="1"/>
    <col min="22" max="22" width="39.00390625" style="48" customWidth="1"/>
    <col min="23" max="33" width="11.421875" style="48" customWidth="1"/>
    <col min="34" max="16384" width="14.421875" style="48" customWidth="1"/>
  </cols>
  <sheetData>
    <row r="1" spans="1:33" ht="28.5" customHeight="1">
      <c r="A1" s="596"/>
      <c r="B1" s="597"/>
      <c r="C1" s="597"/>
      <c r="D1" s="609" t="s">
        <v>0</v>
      </c>
      <c r="E1" s="605"/>
      <c r="F1" s="605"/>
      <c r="G1" s="605"/>
      <c r="H1" s="605"/>
      <c r="I1" s="605"/>
      <c r="J1" s="605"/>
      <c r="K1" s="605"/>
      <c r="L1" s="605"/>
      <c r="M1" s="605"/>
      <c r="N1" s="605"/>
      <c r="O1" s="605"/>
      <c r="P1" s="605"/>
      <c r="Q1" s="605"/>
      <c r="R1" s="605"/>
      <c r="S1" s="605"/>
      <c r="T1" s="605"/>
      <c r="U1" s="605"/>
      <c r="V1" s="606"/>
      <c r="W1" s="47"/>
      <c r="X1" s="47"/>
      <c r="Y1" s="47"/>
      <c r="Z1" s="47"/>
      <c r="AA1" s="47"/>
      <c r="AB1" s="47"/>
      <c r="AC1" s="47"/>
      <c r="AD1" s="47"/>
      <c r="AE1" s="47"/>
      <c r="AF1" s="47"/>
      <c r="AG1" s="47"/>
    </row>
    <row r="2" spans="1:33" ht="21.75" customHeight="1">
      <c r="A2" s="598"/>
      <c r="B2" s="599"/>
      <c r="C2" s="599"/>
      <c r="D2" s="612" t="s">
        <v>3</v>
      </c>
      <c r="E2" s="613"/>
      <c r="F2" s="613"/>
      <c r="G2" s="613"/>
      <c r="H2" s="613"/>
      <c r="I2" s="613"/>
      <c r="J2" s="613"/>
      <c r="K2" s="613"/>
      <c r="L2" s="613"/>
      <c r="M2" s="613"/>
      <c r="N2" s="613"/>
      <c r="O2" s="613"/>
      <c r="P2" s="613"/>
      <c r="Q2" s="613"/>
      <c r="R2" s="613"/>
      <c r="S2" s="613"/>
      <c r="T2" s="613"/>
      <c r="U2" s="613"/>
      <c r="V2" s="614"/>
      <c r="W2" s="47"/>
      <c r="X2" s="47"/>
      <c r="Y2" s="47"/>
      <c r="Z2" s="47"/>
      <c r="AA2" s="47"/>
      <c r="AB2" s="47"/>
      <c r="AC2" s="47"/>
      <c r="AD2" s="47"/>
      <c r="AE2" s="47"/>
      <c r="AF2" s="47"/>
      <c r="AG2" s="47"/>
    </row>
    <row r="3" spans="1:33" ht="22.5" customHeight="1">
      <c r="A3" s="595"/>
      <c r="B3" s="600"/>
      <c r="C3" s="600"/>
      <c r="D3" s="607" t="s">
        <v>4</v>
      </c>
      <c r="E3" s="602"/>
      <c r="F3" s="602"/>
      <c r="G3" s="602"/>
      <c r="H3" s="602"/>
      <c r="I3" s="602"/>
      <c r="J3" s="602"/>
      <c r="K3" s="602"/>
      <c r="L3" s="602"/>
      <c r="M3" s="602"/>
      <c r="N3" s="602"/>
      <c r="O3" s="602"/>
      <c r="P3" s="602"/>
      <c r="Q3" s="602"/>
      <c r="R3" s="602"/>
      <c r="S3" s="602"/>
      <c r="T3" s="602"/>
      <c r="U3" s="608"/>
      <c r="V3" s="49" t="s">
        <v>5</v>
      </c>
      <c r="W3" s="47"/>
      <c r="X3" s="47"/>
      <c r="Y3" s="47"/>
      <c r="Z3" s="47"/>
      <c r="AA3" s="47"/>
      <c r="AB3" s="47"/>
      <c r="AC3" s="47"/>
      <c r="AD3" s="47"/>
      <c r="AE3" s="47"/>
      <c r="AF3" s="47"/>
      <c r="AG3" s="47"/>
    </row>
    <row r="4" spans="1:33" ht="45.75" customHeight="1">
      <c r="A4" s="604" t="s">
        <v>6</v>
      </c>
      <c r="B4" s="605"/>
      <c r="C4" s="606"/>
      <c r="D4" s="610" t="s">
        <v>7</v>
      </c>
      <c r="E4" s="597"/>
      <c r="F4" s="597"/>
      <c r="G4" s="597"/>
      <c r="H4" s="597"/>
      <c r="I4" s="597"/>
      <c r="J4" s="597"/>
      <c r="K4" s="597"/>
      <c r="L4" s="597"/>
      <c r="M4" s="597"/>
      <c r="N4" s="597"/>
      <c r="O4" s="597"/>
      <c r="P4" s="597"/>
      <c r="Q4" s="597"/>
      <c r="R4" s="597"/>
      <c r="S4" s="597"/>
      <c r="T4" s="597"/>
      <c r="U4" s="597"/>
      <c r="V4" s="597"/>
      <c r="W4" s="47"/>
      <c r="X4" s="47"/>
      <c r="Y4" s="47"/>
      <c r="Z4" s="47"/>
      <c r="AA4" s="47"/>
      <c r="AB4" s="47"/>
      <c r="AC4" s="47"/>
      <c r="AD4" s="47"/>
      <c r="AE4" s="47"/>
      <c r="AF4" s="47"/>
      <c r="AG4" s="47"/>
    </row>
    <row r="5" spans="1:33" ht="43.5" customHeight="1">
      <c r="A5" s="601" t="s">
        <v>8</v>
      </c>
      <c r="B5" s="602"/>
      <c r="C5" s="603"/>
      <c r="D5" s="610" t="s">
        <v>9</v>
      </c>
      <c r="E5" s="597"/>
      <c r="F5" s="597"/>
      <c r="G5" s="597"/>
      <c r="H5" s="597"/>
      <c r="I5" s="597"/>
      <c r="J5" s="597"/>
      <c r="K5" s="597"/>
      <c r="L5" s="597"/>
      <c r="M5" s="597"/>
      <c r="N5" s="597"/>
      <c r="O5" s="597"/>
      <c r="P5" s="597"/>
      <c r="Q5" s="597"/>
      <c r="R5" s="597"/>
      <c r="S5" s="597"/>
      <c r="T5" s="597"/>
      <c r="U5" s="597"/>
      <c r="V5" s="597"/>
      <c r="W5" s="47"/>
      <c r="X5" s="47"/>
      <c r="Y5" s="47"/>
      <c r="Z5" s="47"/>
      <c r="AA5" s="47"/>
      <c r="AB5" s="47"/>
      <c r="AC5" s="47"/>
      <c r="AD5" s="47"/>
      <c r="AE5" s="47"/>
      <c r="AF5" s="47"/>
      <c r="AG5" s="47"/>
    </row>
    <row r="6" spans="1:33" ht="20.25" customHeight="1">
      <c r="A6" s="594" t="s">
        <v>10</v>
      </c>
      <c r="B6" s="589" t="s">
        <v>11</v>
      </c>
      <c r="C6" s="591" t="s">
        <v>12</v>
      </c>
      <c r="D6" s="592" t="s">
        <v>13</v>
      </c>
      <c r="E6" s="593"/>
      <c r="F6" s="592" t="s">
        <v>14</v>
      </c>
      <c r="G6" s="605"/>
      <c r="H6" s="605"/>
      <c r="I6" s="605"/>
      <c r="J6" s="605"/>
      <c r="K6" s="605"/>
      <c r="L6" s="605"/>
      <c r="M6" s="605"/>
      <c r="N6" s="605"/>
      <c r="O6" s="605"/>
      <c r="P6" s="605"/>
      <c r="Q6" s="605"/>
      <c r="R6" s="605"/>
      <c r="S6" s="593"/>
      <c r="T6" s="592" t="s">
        <v>16</v>
      </c>
      <c r="U6" s="593"/>
      <c r="V6" s="615" t="s">
        <v>443</v>
      </c>
      <c r="W6" s="46"/>
      <c r="X6" s="46"/>
      <c r="Y6" s="46"/>
      <c r="Z6" s="46"/>
      <c r="AA6" s="46"/>
      <c r="AB6" s="46"/>
      <c r="AC6" s="46"/>
      <c r="AD6" s="46"/>
      <c r="AE6" s="46"/>
      <c r="AF6" s="46"/>
      <c r="AG6" s="46"/>
    </row>
    <row r="7" spans="1:33" ht="32.25" customHeight="1">
      <c r="A7" s="595"/>
      <c r="B7" s="590"/>
      <c r="C7" s="590"/>
      <c r="D7" s="45" t="s">
        <v>20</v>
      </c>
      <c r="E7" s="45" t="s">
        <v>21</v>
      </c>
      <c r="F7" s="45" t="s">
        <v>22</v>
      </c>
      <c r="G7" s="50" t="s">
        <v>23</v>
      </c>
      <c r="H7" s="50" t="s">
        <v>24</v>
      </c>
      <c r="I7" s="50" t="s">
        <v>25</v>
      </c>
      <c r="J7" s="50" t="s">
        <v>26</v>
      </c>
      <c r="K7" s="50" t="s">
        <v>27</v>
      </c>
      <c r="L7" s="50" t="s">
        <v>28</v>
      </c>
      <c r="M7" s="50" t="s">
        <v>29</v>
      </c>
      <c r="N7" s="50" t="s">
        <v>30</v>
      </c>
      <c r="O7" s="50" t="s">
        <v>31</v>
      </c>
      <c r="P7" s="50" t="s">
        <v>32</v>
      </c>
      <c r="Q7" s="50" t="s">
        <v>33</v>
      </c>
      <c r="R7" s="50" t="s">
        <v>34</v>
      </c>
      <c r="S7" s="51" t="s">
        <v>35</v>
      </c>
      <c r="T7" s="51" t="s">
        <v>36</v>
      </c>
      <c r="U7" s="51" t="s">
        <v>37</v>
      </c>
      <c r="V7" s="616"/>
      <c r="W7" s="46"/>
      <c r="X7" s="46"/>
      <c r="Y7" s="46"/>
      <c r="Z7" s="46"/>
      <c r="AA7" s="46"/>
      <c r="AB7" s="46"/>
      <c r="AC7" s="46"/>
      <c r="AD7" s="46"/>
      <c r="AE7" s="46"/>
      <c r="AF7" s="46"/>
      <c r="AG7" s="46"/>
    </row>
    <row r="8" spans="1:33" ht="49.5" customHeight="1">
      <c r="A8" s="572" t="s">
        <v>38</v>
      </c>
      <c r="B8" s="572" t="s">
        <v>39</v>
      </c>
      <c r="C8" s="583" t="s">
        <v>40</v>
      </c>
      <c r="D8" s="575" t="s">
        <v>41</v>
      </c>
      <c r="E8" s="575" t="s">
        <v>41</v>
      </c>
      <c r="F8" s="52" t="s">
        <v>43</v>
      </c>
      <c r="G8" s="242">
        <v>0.05</v>
      </c>
      <c r="H8" s="242"/>
      <c r="I8" s="242">
        <v>0.05</v>
      </c>
      <c r="J8" s="243">
        <v>0.05</v>
      </c>
      <c r="K8" s="243">
        <v>0.1</v>
      </c>
      <c r="L8" s="243">
        <v>0.15</v>
      </c>
      <c r="M8" s="242">
        <v>0.1</v>
      </c>
      <c r="N8" s="242">
        <v>0.1</v>
      </c>
      <c r="O8" s="242">
        <v>0.1</v>
      </c>
      <c r="P8" s="242">
        <v>0.1</v>
      </c>
      <c r="Q8" s="242">
        <v>0.1</v>
      </c>
      <c r="R8" s="242">
        <v>0.1</v>
      </c>
      <c r="S8" s="53">
        <f>G8+H8+I8+J8+L8+K8+M8+N8+O8+P8+Q8+R8</f>
        <v>0.9999999999999999</v>
      </c>
      <c r="T8" s="624">
        <f>U8++U10+U12</f>
        <v>0.03</v>
      </c>
      <c r="U8" s="624">
        <v>0.01</v>
      </c>
      <c r="V8" s="576" t="s">
        <v>398</v>
      </c>
      <c r="W8" s="46"/>
      <c r="X8" s="46"/>
      <c r="Y8" s="46"/>
      <c r="Z8" s="46"/>
      <c r="AA8" s="46"/>
      <c r="AB8" s="46"/>
      <c r="AC8" s="46"/>
      <c r="AD8" s="46"/>
      <c r="AE8" s="46"/>
      <c r="AF8" s="46"/>
      <c r="AG8" s="46"/>
    </row>
    <row r="9" spans="1:33" ht="49.5" customHeight="1">
      <c r="A9" s="581"/>
      <c r="B9" s="581"/>
      <c r="C9" s="568"/>
      <c r="D9" s="573"/>
      <c r="E9" s="573"/>
      <c r="F9" s="54" t="s">
        <v>68</v>
      </c>
      <c r="G9" s="242">
        <v>0.03</v>
      </c>
      <c r="H9" s="242"/>
      <c r="I9" s="242">
        <v>0.01</v>
      </c>
      <c r="J9" s="244"/>
      <c r="K9" s="244"/>
      <c r="L9" s="244"/>
      <c r="M9" s="242"/>
      <c r="N9" s="242"/>
      <c r="O9" s="242"/>
      <c r="P9" s="242"/>
      <c r="Q9" s="242"/>
      <c r="R9" s="242"/>
      <c r="S9" s="55">
        <f>SUM(G9:R9)</f>
        <v>0.04</v>
      </c>
      <c r="T9" s="581"/>
      <c r="U9" s="611"/>
      <c r="V9" s="568"/>
      <c r="W9" s="46"/>
      <c r="X9" s="46"/>
      <c r="Y9" s="46"/>
      <c r="Z9" s="46"/>
      <c r="AA9" s="46"/>
      <c r="AB9" s="46"/>
      <c r="AC9" s="46"/>
      <c r="AD9" s="46"/>
      <c r="AE9" s="46"/>
      <c r="AF9" s="46"/>
      <c r="AG9" s="46"/>
    </row>
    <row r="10" spans="1:33" ht="49.5" customHeight="1">
      <c r="A10" s="581"/>
      <c r="B10" s="581"/>
      <c r="C10" s="583" t="s">
        <v>91</v>
      </c>
      <c r="D10" s="575" t="s">
        <v>41</v>
      </c>
      <c r="E10" s="575" t="s">
        <v>41</v>
      </c>
      <c r="F10" s="56" t="s">
        <v>43</v>
      </c>
      <c r="G10" s="242">
        <v>0.05</v>
      </c>
      <c r="H10" s="242"/>
      <c r="I10" s="242">
        <v>0.05</v>
      </c>
      <c r="J10" s="243">
        <v>0.05</v>
      </c>
      <c r="K10" s="243">
        <v>0.1</v>
      </c>
      <c r="L10" s="243">
        <v>0.15</v>
      </c>
      <c r="M10" s="242">
        <v>0.1</v>
      </c>
      <c r="N10" s="242">
        <v>0.1</v>
      </c>
      <c r="O10" s="242">
        <v>0.1</v>
      </c>
      <c r="P10" s="242">
        <v>0.1</v>
      </c>
      <c r="Q10" s="242">
        <v>0.1</v>
      </c>
      <c r="R10" s="242">
        <v>0.1</v>
      </c>
      <c r="S10" s="53">
        <f>G10+H10+I10+J10+L10+K10+M10+N10+O10+P10+Q10+R10</f>
        <v>0.9999999999999999</v>
      </c>
      <c r="T10" s="581"/>
      <c r="U10" s="574">
        <v>0.01</v>
      </c>
      <c r="V10" s="576" t="s">
        <v>399</v>
      </c>
      <c r="W10" s="46"/>
      <c r="X10" s="46"/>
      <c r="Y10" s="46"/>
      <c r="Z10" s="46"/>
      <c r="AA10" s="46"/>
      <c r="AB10" s="46"/>
      <c r="AC10" s="46"/>
      <c r="AD10" s="46"/>
      <c r="AE10" s="46"/>
      <c r="AF10" s="46"/>
      <c r="AG10" s="46"/>
    </row>
    <row r="11" spans="1:33" ht="49.5" customHeight="1">
      <c r="A11" s="581"/>
      <c r="B11" s="581"/>
      <c r="C11" s="568"/>
      <c r="D11" s="573"/>
      <c r="E11" s="573"/>
      <c r="F11" s="57" t="s">
        <v>68</v>
      </c>
      <c r="G11" s="242">
        <v>0.04</v>
      </c>
      <c r="H11" s="242"/>
      <c r="I11" s="242">
        <v>0.02</v>
      </c>
      <c r="J11" s="244"/>
      <c r="K11" s="244"/>
      <c r="L11" s="244"/>
      <c r="M11" s="242"/>
      <c r="N11" s="242"/>
      <c r="O11" s="242"/>
      <c r="P11" s="242"/>
      <c r="Q11" s="242"/>
      <c r="R11" s="242"/>
      <c r="S11" s="55">
        <f>SUM(G11:R11)</f>
        <v>0.06</v>
      </c>
      <c r="T11" s="581"/>
      <c r="U11" s="611"/>
      <c r="V11" s="568"/>
      <c r="W11" s="46"/>
      <c r="X11" s="46"/>
      <c r="Y11" s="46"/>
      <c r="Z11" s="46"/>
      <c r="AA11" s="46"/>
      <c r="AB11" s="46"/>
      <c r="AC11" s="46"/>
      <c r="AD11" s="46"/>
      <c r="AE11" s="46"/>
      <c r="AF11" s="46"/>
      <c r="AG11" s="46"/>
    </row>
    <row r="12" spans="1:33" ht="49.5" customHeight="1">
      <c r="A12" s="581"/>
      <c r="B12" s="581"/>
      <c r="C12" s="583" t="s">
        <v>97</v>
      </c>
      <c r="D12" s="575" t="s">
        <v>41</v>
      </c>
      <c r="E12" s="575" t="s">
        <v>41</v>
      </c>
      <c r="F12" s="56" t="s">
        <v>43</v>
      </c>
      <c r="G12" s="242">
        <v>0.05</v>
      </c>
      <c r="H12" s="242"/>
      <c r="I12" s="242">
        <v>0.05</v>
      </c>
      <c r="J12" s="243">
        <v>0.05</v>
      </c>
      <c r="K12" s="243">
        <v>0.1</v>
      </c>
      <c r="L12" s="243">
        <v>0.15</v>
      </c>
      <c r="M12" s="242">
        <v>0.1</v>
      </c>
      <c r="N12" s="242">
        <v>0.1</v>
      </c>
      <c r="O12" s="242">
        <v>0.1</v>
      </c>
      <c r="P12" s="242">
        <v>0.1</v>
      </c>
      <c r="Q12" s="242">
        <v>0.1</v>
      </c>
      <c r="R12" s="242">
        <v>0.1</v>
      </c>
      <c r="S12" s="53">
        <f>G12+H12+I12+J12+L12+K12+M12+N12+O12+P12+Q12+R12</f>
        <v>0.9999999999999999</v>
      </c>
      <c r="T12" s="581"/>
      <c r="U12" s="574">
        <v>0.01</v>
      </c>
      <c r="V12" s="571" t="s">
        <v>400</v>
      </c>
      <c r="W12" s="46"/>
      <c r="X12" s="46"/>
      <c r="Y12" s="46"/>
      <c r="Z12" s="46"/>
      <c r="AA12" s="46"/>
      <c r="AB12" s="46"/>
      <c r="AC12" s="46"/>
      <c r="AD12" s="46"/>
      <c r="AE12" s="46"/>
      <c r="AF12" s="46"/>
      <c r="AG12" s="46"/>
    </row>
    <row r="13" spans="1:33" ht="49.5" customHeight="1">
      <c r="A13" s="573"/>
      <c r="B13" s="573"/>
      <c r="C13" s="568"/>
      <c r="D13" s="573"/>
      <c r="E13" s="573"/>
      <c r="F13" s="57" t="s">
        <v>68</v>
      </c>
      <c r="G13" s="242">
        <v>0</v>
      </c>
      <c r="H13" s="242"/>
      <c r="I13" s="242">
        <v>0</v>
      </c>
      <c r="J13" s="244"/>
      <c r="K13" s="244"/>
      <c r="L13" s="244"/>
      <c r="M13" s="244"/>
      <c r="N13" s="244"/>
      <c r="O13" s="244"/>
      <c r="P13" s="242"/>
      <c r="Q13" s="242"/>
      <c r="R13" s="242"/>
      <c r="S13" s="55">
        <f>SUM(G13:R13)</f>
        <v>0</v>
      </c>
      <c r="T13" s="573"/>
      <c r="U13" s="611"/>
      <c r="V13" s="568"/>
      <c r="W13" s="46"/>
      <c r="X13" s="46"/>
      <c r="Y13" s="46"/>
      <c r="Z13" s="46"/>
      <c r="AA13" s="46"/>
      <c r="AB13" s="46"/>
      <c r="AC13" s="46"/>
      <c r="AD13" s="46"/>
      <c r="AE13" s="46"/>
      <c r="AF13" s="46"/>
      <c r="AG13" s="46"/>
    </row>
    <row r="14" spans="1:33" ht="49.5" customHeight="1">
      <c r="A14" s="572" t="s">
        <v>105</v>
      </c>
      <c r="B14" s="572" t="s">
        <v>106</v>
      </c>
      <c r="C14" s="583" t="s">
        <v>107</v>
      </c>
      <c r="D14" s="575" t="s">
        <v>41</v>
      </c>
      <c r="E14" s="575" t="s">
        <v>41</v>
      </c>
      <c r="F14" s="56" t="s">
        <v>43</v>
      </c>
      <c r="G14" s="242"/>
      <c r="H14" s="242"/>
      <c r="I14" s="242">
        <v>0.3</v>
      </c>
      <c r="J14" s="243"/>
      <c r="K14" s="243"/>
      <c r="L14" s="243"/>
      <c r="M14" s="242"/>
      <c r="N14" s="242">
        <v>0.3</v>
      </c>
      <c r="O14" s="242"/>
      <c r="P14" s="242"/>
      <c r="Q14" s="242"/>
      <c r="R14" s="242">
        <v>0.4</v>
      </c>
      <c r="S14" s="53">
        <f>G14+H14+I14+J14+L14+K14+M14+N14+O14+P14+Q14+R14</f>
        <v>1</v>
      </c>
      <c r="T14" s="574">
        <f>U14+U16+U18+U20+U22+U24+U26</f>
        <v>0.045500000000000006</v>
      </c>
      <c r="U14" s="574">
        <v>0.008</v>
      </c>
      <c r="V14" s="585" t="s">
        <v>401</v>
      </c>
      <c r="W14" s="46"/>
      <c r="X14" s="46"/>
      <c r="Y14" s="46"/>
      <c r="Z14" s="46"/>
      <c r="AA14" s="46"/>
      <c r="AB14" s="46"/>
      <c r="AC14" s="46"/>
      <c r="AD14" s="46"/>
      <c r="AE14" s="46"/>
      <c r="AF14" s="46"/>
      <c r="AG14" s="46"/>
    </row>
    <row r="15" spans="1:33" ht="49.5" customHeight="1">
      <c r="A15" s="581"/>
      <c r="B15" s="581"/>
      <c r="C15" s="568"/>
      <c r="D15" s="573"/>
      <c r="E15" s="573"/>
      <c r="F15" s="57" t="s">
        <v>68</v>
      </c>
      <c r="G15" s="242"/>
      <c r="H15" s="242"/>
      <c r="I15" s="242">
        <v>0.3</v>
      </c>
      <c r="J15" s="244"/>
      <c r="K15" s="244"/>
      <c r="L15" s="244"/>
      <c r="M15" s="244"/>
      <c r="N15" s="244"/>
      <c r="O15" s="244"/>
      <c r="P15" s="242"/>
      <c r="Q15" s="242"/>
      <c r="R15" s="242"/>
      <c r="S15" s="55">
        <f>SUM(G15:R15)</f>
        <v>0.3</v>
      </c>
      <c r="T15" s="581"/>
      <c r="U15" s="573"/>
      <c r="V15" s="568"/>
      <c r="W15" s="46"/>
      <c r="X15" s="46"/>
      <c r="Y15" s="46"/>
      <c r="Z15" s="46"/>
      <c r="AA15" s="46"/>
      <c r="AB15" s="46"/>
      <c r="AC15" s="46"/>
      <c r="AD15" s="46"/>
      <c r="AE15" s="46"/>
      <c r="AF15" s="46"/>
      <c r="AG15" s="46"/>
    </row>
    <row r="16" spans="1:33" ht="49.5" customHeight="1">
      <c r="A16" s="581"/>
      <c r="B16" s="581"/>
      <c r="C16" s="583" t="s">
        <v>108</v>
      </c>
      <c r="D16" s="575" t="s">
        <v>41</v>
      </c>
      <c r="E16" s="575" t="s">
        <v>41</v>
      </c>
      <c r="F16" s="56" t="s">
        <v>43</v>
      </c>
      <c r="G16" s="242">
        <v>0.05</v>
      </c>
      <c r="H16" s="242">
        <v>0.05</v>
      </c>
      <c r="I16" s="242">
        <v>0.05</v>
      </c>
      <c r="J16" s="243">
        <v>0.1</v>
      </c>
      <c r="K16" s="243">
        <v>0.1</v>
      </c>
      <c r="L16" s="243">
        <v>0.1</v>
      </c>
      <c r="M16" s="242">
        <v>0.1</v>
      </c>
      <c r="N16" s="242">
        <v>0.1</v>
      </c>
      <c r="O16" s="242">
        <v>0.1</v>
      </c>
      <c r="P16" s="242">
        <v>0.1</v>
      </c>
      <c r="Q16" s="242">
        <v>0.1</v>
      </c>
      <c r="R16" s="242">
        <v>0.05</v>
      </c>
      <c r="S16" s="53">
        <f>G16+H16+I16+J16+L16+K16+M16+N16+O16+P16+Q16+R16</f>
        <v>0.9999999999999999</v>
      </c>
      <c r="T16" s="581"/>
      <c r="U16" s="574">
        <v>0.006</v>
      </c>
      <c r="V16" s="579" t="s">
        <v>402</v>
      </c>
      <c r="W16" s="46"/>
      <c r="X16" s="46"/>
      <c r="Y16" s="46"/>
      <c r="Z16" s="46"/>
      <c r="AA16" s="46"/>
      <c r="AB16" s="46"/>
      <c r="AC16" s="46"/>
      <c r="AD16" s="46"/>
      <c r="AE16" s="46"/>
      <c r="AF16" s="46"/>
      <c r="AG16" s="46"/>
    </row>
    <row r="17" spans="1:33" ht="49.5" customHeight="1">
      <c r="A17" s="581"/>
      <c r="B17" s="581"/>
      <c r="C17" s="568"/>
      <c r="D17" s="573"/>
      <c r="E17" s="573"/>
      <c r="F17" s="57" t="s">
        <v>68</v>
      </c>
      <c r="G17" s="242">
        <v>0.05</v>
      </c>
      <c r="H17" s="242">
        <v>0.04</v>
      </c>
      <c r="I17" s="242">
        <v>0.02</v>
      </c>
      <c r="J17" s="244"/>
      <c r="K17" s="244"/>
      <c r="L17" s="244"/>
      <c r="M17" s="244"/>
      <c r="N17" s="244"/>
      <c r="O17" s="244"/>
      <c r="P17" s="242"/>
      <c r="Q17" s="242"/>
      <c r="R17" s="242"/>
      <c r="S17" s="55">
        <f>SUM(G17:R17)</f>
        <v>0.11</v>
      </c>
      <c r="T17" s="581"/>
      <c r="U17" s="573"/>
      <c r="V17" s="570"/>
      <c r="W17" s="46"/>
      <c r="X17" s="46"/>
      <c r="Y17" s="46"/>
      <c r="Z17" s="46"/>
      <c r="AA17" s="46"/>
      <c r="AB17" s="46"/>
      <c r="AC17" s="46"/>
      <c r="AD17" s="46"/>
      <c r="AE17" s="46"/>
      <c r="AF17" s="46"/>
      <c r="AG17" s="46"/>
    </row>
    <row r="18" spans="1:33" ht="49.5" customHeight="1">
      <c r="A18" s="581"/>
      <c r="B18" s="581"/>
      <c r="C18" s="583" t="s">
        <v>114</v>
      </c>
      <c r="D18" s="575" t="s">
        <v>41</v>
      </c>
      <c r="E18" s="575" t="s">
        <v>41</v>
      </c>
      <c r="F18" s="56" t="s">
        <v>43</v>
      </c>
      <c r="G18" s="242"/>
      <c r="H18" s="242"/>
      <c r="I18" s="242"/>
      <c r="J18" s="243">
        <v>0.1</v>
      </c>
      <c r="K18" s="243">
        <v>0.1</v>
      </c>
      <c r="L18" s="243">
        <v>0.3</v>
      </c>
      <c r="M18" s="242"/>
      <c r="N18" s="242"/>
      <c r="O18" s="242"/>
      <c r="P18" s="242">
        <v>0.1</v>
      </c>
      <c r="Q18" s="242">
        <v>0.1</v>
      </c>
      <c r="R18" s="242">
        <v>0.3</v>
      </c>
      <c r="S18" s="53">
        <f>G18+H18+I18+J18+L18+K18+M18+N18+O18+P18+Q18+R18</f>
        <v>1</v>
      </c>
      <c r="T18" s="581"/>
      <c r="U18" s="574">
        <v>0.01</v>
      </c>
      <c r="V18" s="567" t="s">
        <v>403</v>
      </c>
      <c r="W18" s="46"/>
      <c r="X18" s="46"/>
      <c r="Y18" s="46"/>
      <c r="Z18" s="46"/>
      <c r="AA18" s="46"/>
      <c r="AB18" s="46"/>
      <c r="AC18" s="46"/>
      <c r="AD18" s="46"/>
      <c r="AE18" s="46"/>
      <c r="AF18" s="46"/>
      <c r="AG18" s="46"/>
    </row>
    <row r="19" spans="1:33" ht="49.5" customHeight="1">
      <c r="A19" s="581"/>
      <c r="B19" s="581"/>
      <c r="C19" s="568"/>
      <c r="D19" s="573"/>
      <c r="E19" s="573"/>
      <c r="F19" s="57" t="s">
        <v>68</v>
      </c>
      <c r="G19" s="242">
        <v>0</v>
      </c>
      <c r="H19" s="242">
        <v>0</v>
      </c>
      <c r="I19" s="242">
        <v>0</v>
      </c>
      <c r="J19" s="244"/>
      <c r="K19" s="244"/>
      <c r="L19" s="244"/>
      <c r="M19" s="244"/>
      <c r="N19" s="244"/>
      <c r="O19" s="244"/>
      <c r="P19" s="242"/>
      <c r="Q19" s="242"/>
      <c r="R19" s="242"/>
      <c r="S19" s="55">
        <f>SUM(G19:R19)</f>
        <v>0</v>
      </c>
      <c r="T19" s="581"/>
      <c r="U19" s="573"/>
      <c r="V19" s="568"/>
      <c r="W19" s="46"/>
      <c r="X19" s="46"/>
      <c r="Y19" s="46"/>
      <c r="Z19" s="46"/>
      <c r="AA19" s="46"/>
      <c r="AB19" s="46"/>
      <c r="AC19" s="46"/>
      <c r="AD19" s="46"/>
      <c r="AE19" s="46"/>
      <c r="AF19" s="46"/>
      <c r="AG19" s="46"/>
    </row>
    <row r="20" spans="1:33" ht="49.5" customHeight="1">
      <c r="A20" s="581"/>
      <c r="B20" s="581"/>
      <c r="C20" s="583" t="s">
        <v>120</v>
      </c>
      <c r="D20" s="575" t="s">
        <v>41</v>
      </c>
      <c r="E20" s="575" t="s">
        <v>41</v>
      </c>
      <c r="F20" s="56" t="s">
        <v>43</v>
      </c>
      <c r="G20" s="242">
        <v>0.05</v>
      </c>
      <c r="H20" s="242">
        <v>0.05</v>
      </c>
      <c r="I20" s="242">
        <v>0.05</v>
      </c>
      <c r="J20" s="243">
        <v>0.1</v>
      </c>
      <c r="K20" s="243">
        <v>0.1</v>
      </c>
      <c r="L20" s="243">
        <v>0.1</v>
      </c>
      <c r="M20" s="242">
        <v>0.1</v>
      </c>
      <c r="N20" s="242">
        <v>0.1</v>
      </c>
      <c r="O20" s="242">
        <v>0.1</v>
      </c>
      <c r="P20" s="242">
        <v>0.1</v>
      </c>
      <c r="Q20" s="242">
        <v>0.1</v>
      </c>
      <c r="R20" s="242">
        <v>0.05</v>
      </c>
      <c r="S20" s="53">
        <f>G20+H20+I20+J20+L20+K20+M20+N20+O20+P20+Q20+R20</f>
        <v>0.9999999999999999</v>
      </c>
      <c r="T20" s="581"/>
      <c r="U20" s="574">
        <v>0.0119</v>
      </c>
      <c r="V20" s="576" t="s">
        <v>404</v>
      </c>
      <c r="W20" s="46"/>
      <c r="X20" s="46"/>
      <c r="Y20" s="46"/>
      <c r="Z20" s="46"/>
      <c r="AA20" s="46"/>
      <c r="AB20" s="46"/>
      <c r="AC20" s="46"/>
      <c r="AD20" s="46"/>
      <c r="AE20" s="46"/>
      <c r="AF20" s="46"/>
      <c r="AG20" s="46"/>
    </row>
    <row r="21" spans="1:33" ht="49.5" customHeight="1">
      <c r="A21" s="581"/>
      <c r="B21" s="581"/>
      <c r="C21" s="568"/>
      <c r="D21" s="573"/>
      <c r="E21" s="573"/>
      <c r="F21" s="57" t="s">
        <v>68</v>
      </c>
      <c r="G21" s="242">
        <v>0.05</v>
      </c>
      <c r="H21" s="242">
        <v>0.03</v>
      </c>
      <c r="I21" s="242">
        <v>0.04</v>
      </c>
      <c r="J21" s="244"/>
      <c r="K21" s="244"/>
      <c r="L21" s="244"/>
      <c r="M21" s="244"/>
      <c r="N21" s="244"/>
      <c r="O21" s="244"/>
      <c r="P21" s="242"/>
      <c r="Q21" s="242"/>
      <c r="R21" s="242"/>
      <c r="S21" s="55">
        <f>SUM(G21:R21)</f>
        <v>0.12</v>
      </c>
      <c r="T21" s="581"/>
      <c r="U21" s="573"/>
      <c r="V21" s="568"/>
      <c r="W21" s="46"/>
      <c r="X21" s="46"/>
      <c r="Y21" s="46"/>
      <c r="Z21" s="46"/>
      <c r="AA21" s="46"/>
      <c r="AB21" s="46"/>
      <c r="AC21" s="46"/>
      <c r="AD21" s="46"/>
      <c r="AE21" s="46"/>
      <c r="AF21" s="46"/>
      <c r="AG21" s="46"/>
    </row>
    <row r="22" spans="1:33" ht="49.5" customHeight="1">
      <c r="A22" s="581"/>
      <c r="B22" s="581"/>
      <c r="C22" s="583" t="s">
        <v>122</v>
      </c>
      <c r="D22" s="575" t="s">
        <v>41</v>
      </c>
      <c r="E22" s="575" t="s">
        <v>41</v>
      </c>
      <c r="F22" s="56" t="s">
        <v>43</v>
      </c>
      <c r="G22" s="242">
        <f>40/500</f>
        <v>0.08</v>
      </c>
      <c r="H22" s="242">
        <f>40/500</f>
        <v>0.08</v>
      </c>
      <c r="I22" s="242">
        <f aca="true" t="shared" si="0" ref="I22:R22">42/500</f>
        <v>0.084</v>
      </c>
      <c r="J22" s="242">
        <f t="shared" si="0"/>
        <v>0.084</v>
      </c>
      <c r="K22" s="242">
        <f t="shared" si="0"/>
        <v>0.084</v>
      </c>
      <c r="L22" s="242">
        <f t="shared" si="0"/>
        <v>0.084</v>
      </c>
      <c r="M22" s="242">
        <f t="shared" si="0"/>
        <v>0.084</v>
      </c>
      <c r="N22" s="242">
        <f t="shared" si="0"/>
        <v>0.084</v>
      </c>
      <c r="O22" s="242">
        <f t="shared" si="0"/>
        <v>0.084</v>
      </c>
      <c r="P22" s="242">
        <f t="shared" si="0"/>
        <v>0.084</v>
      </c>
      <c r="Q22" s="242">
        <f t="shared" si="0"/>
        <v>0.084</v>
      </c>
      <c r="R22" s="242">
        <f t="shared" si="0"/>
        <v>0.084</v>
      </c>
      <c r="S22" s="53">
        <f>G22+H22+I22+J22+L22+K22+M22+N22+O22+P22+Q22+R22</f>
        <v>0.9999999999999999</v>
      </c>
      <c r="T22" s="581"/>
      <c r="U22" s="574">
        <v>0.0032</v>
      </c>
      <c r="V22" s="576" t="s">
        <v>405</v>
      </c>
      <c r="W22" s="46"/>
      <c r="X22" s="46"/>
      <c r="Y22" s="46"/>
      <c r="Z22" s="46"/>
      <c r="AA22" s="46"/>
      <c r="AB22" s="46"/>
      <c r="AC22" s="46"/>
      <c r="AD22" s="46"/>
      <c r="AE22" s="46"/>
      <c r="AF22" s="46"/>
      <c r="AG22" s="46"/>
    </row>
    <row r="23" spans="1:33" ht="49.5" customHeight="1">
      <c r="A23" s="581"/>
      <c r="B23" s="581"/>
      <c r="C23" s="568"/>
      <c r="D23" s="573"/>
      <c r="E23" s="573"/>
      <c r="F23" s="57" t="s">
        <v>68</v>
      </c>
      <c r="G23" s="242">
        <v>0.008</v>
      </c>
      <c r="H23" s="242">
        <v>0.05</v>
      </c>
      <c r="I23" s="242">
        <v>0.08</v>
      </c>
      <c r="J23" s="244"/>
      <c r="K23" s="244"/>
      <c r="L23" s="244"/>
      <c r="M23" s="244"/>
      <c r="N23" s="244"/>
      <c r="O23" s="244"/>
      <c r="P23" s="242"/>
      <c r="Q23" s="242"/>
      <c r="R23" s="242"/>
      <c r="S23" s="55">
        <f>SUM(G23:R23)</f>
        <v>0.138</v>
      </c>
      <c r="T23" s="581"/>
      <c r="U23" s="573"/>
      <c r="V23" s="568"/>
      <c r="W23" s="46"/>
      <c r="X23" s="46"/>
      <c r="Y23" s="46"/>
      <c r="Z23" s="46"/>
      <c r="AA23" s="46"/>
      <c r="AB23" s="46"/>
      <c r="AC23" s="46"/>
      <c r="AD23" s="46"/>
      <c r="AE23" s="46"/>
      <c r="AF23" s="46"/>
      <c r="AG23" s="46"/>
    </row>
    <row r="24" spans="1:33" ht="49.5" customHeight="1">
      <c r="A24" s="581"/>
      <c r="B24" s="581"/>
      <c r="C24" s="583" t="s">
        <v>124</v>
      </c>
      <c r="D24" s="575" t="s">
        <v>41</v>
      </c>
      <c r="E24" s="575" t="s">
        <v>41</v>
      </c>
      <c r="F24" s="56" t="s">
        <v>43</v>
      </c>
      <c r="G24" s="242">
        <v>0.0833</v>
      </c>
      <c r="H24" s="242">
        <v>0.0833</v>
      </c>
      <c r="I24" s="242">
        <v>0.0833</v>
      </c>
      <c r="J24" s="245">
        <v>0.0833</v>
      </c>
      <c r="K24" s="245">
        <v>0.0833</v>
      </c>
      <c r="L24" s="245">
        <v>0.0833</v>
      </c>
      <c r="M24" s="242">
        <v>0.0833</v>
      </c>
      <c r="N24" s="242">
        <v>0.0833</v>
      </c>
      <c r="O24" s="242">
        <v>0.0833</v>
      </c>
      <c r="P24" s="242">
        <v>0.0833</v>
      </c>
      <c r="Q24" s="242">
        <f>50/600</f>
        <v>0.08333333333333333</v>
      </c>
      <c r="R24" s="242">
        <v>0.0837</v>
      </c>
      <c r="S24" s="53">
        <f>G24+H24+I24+J24+L24+K24+M24+N24+O24+P24+Q24+R24</f>
        <v>1.0000333333333336</v>
      </c>
      <c r="T24" s="581"/>
      <c r="U24" s="575">
        <v>0.0032</v>
      </c>
      <c r="V24" s="576" t="s">
        <v>449</v>
      </c>
      <c r="W24" s="46"/>
      <c r="X24" s="46"/>
      <c r="Y24" s="46"/>
      <c r="Z24" s="46"/>
      <c r="AA24" s="46"/>
      <c r="AB24" s="46"/>
      <c r="AC24" s="46"/>
      <c r="AD24" s="46"/>
      <c r="AE24" s="46"/>
      <c r="AF24" s="46"/>
      <c r="AG24" s="46"/>
    </row>
    <row r="25" spans="1:33" ht="49.5" customHeight="1">
      <c r="A25" s="581"/>
      <c r="B25" s="581"/>
      <c r="C25" s="568"/>
      <c r="D25" s="573"/>
      <c r="E25" s="573"/>
      <c r="F25" s="57" t="s">
        <v>68</v>
      </c>
      <c r="G25" s="242">
        <v>0.167</v>
      </c>
      <c r="H25" s="242">
        <v>0.143</v>
      </c>
      <c r="I25" s="242">
        <v>0.058</v>
      </c>
      <c r="J25" s="244"/>
      <c r="K25" s="244"/>
      <c r="L25" s="244"/>
      <c r="M25" s="244"/>
      <c r="N25" s="244"/>
      <c r="O25" s="244"/>
      <c r="P25" s="242"/>
      <c r="Q25" s="242"/>
      <c r="R25" s="242"/>
      <c r="S25" s="55">
        <f>SUM(G25:R25)</f>
        <v>0.368</v>
      </c>
      <c r="T25" s="581"/>
      <c r="U25" s="573"/>
      <c r="V25" s="568"/>
      <c r="W25" s="46"/>
      <c r="X25" s="46"/>
      <c r="Y25" s="46"/>
      <c r="Z25" s="46"/>
      <c r="AA25" s="46"/>
      <c r="AB25" s="46"/>
      <c r="AC25" s="46"/>
      <c r="AD25" s="46"/>
      <c r="AE25" s="46"/>
      <c r="AF25" s="46"/>
      <c r="AG25" s="46"/>
    </row>
    <row r="26" spans="1:33" ht="49.5" customHeight="1">
      <c r="A26" s="581"/>
      <c r="B26" s="581"/>
      <c r="C26" s="583" t="s">
        <v>135</v>
      </c>
      <c r="D26" s="575" t="s">
        <v>41</v>
      </c>
      <c r="E26" s="575" t="s">
        <v>41</v>
      </c>
      <c r="F26" s="56" t="s">
        <v>43</v>
      </c>
      <c r="G26" s="242">
        <v>0.0833</v>
      </c>
      <c r="H26" s="242">
        <v>0.0833</v>
      </c>
      <c r="I26" s="242">
        <v>0.0833</v>
      </c>
      <c r="J26" s="245">
        <v>0.0833</v>
      </c>
      <c r="K26" s="245">
        <v>0.0833</v>
      </c>
      <c r="L26" s="245">
        <v>0.0833</v>
      </c>
      <c r="M26" s="242">
        <v>0.0833</v>
      </c>
      <c r="N26" s="242">
        <v>0.0833</v>
      </c>
      <c r="O26" s="242">
        <v>0.0833</v>
      </c>
      <c r="P26" s="242">
        <v>0.0833</v>
      </c>
      <c r="Q26" s="242">
        <f>50/600</f>
        <v>0.08333333333333333</v>
      </c>
      <c r="R26" s="242">
        <v>0.0837</v>
      </c>
      <c r="S26" s="53">
        <f>G26+H26+I26+J26+L26+K26+M26+N26+O26+P26+Q26+R26</f>
        <v>1.0000333333333336</v>
      </c>
      <c r="T26" s="581"/>
      <c r="U26" s="574">
        <v>0.0032</v>
      </c>
      <c r="V26" s="577" t="s">
        <v>406</v>
      </c>
      <c r="W26" s="46"/>
      <c r="X26" s="46"/>
      <c r="Y26" s="46"/>
      <c r="Z26" s="46"/>
      <c r="AA26" s="46"/>
      <c r="AB26" s="46"/>
      <c r="AC26" s="46"/>
      <c r="AD26" s="46"/>
      <c r="AE26" s="46"/>
      <c r="AF26" s="46"/>
      <c r="AG26" s="46"/>
    </row>
    <row r="27" spans="1:33" ht="49.5" customHeight="1">
      <c r="A27" s="573"/>
      <c r="B27" s="573"/>
      <c r="C27" s="568"/>
      <c r="D27" s="573"/>
      <c r="E27" s="573"/>
      <c r="F27" s="57" t="s">
        <v>68</v>
      </c>
      <c r="G27" s="242">
        <v>0.083</v>
      </c>
      <c r="H27" s="242">
        <v>0.083</v>
      </c>
      <c r="I27" s="242">
        <v>0.083</v>
      </c>
      <c r="J27" s="244"/>
      <c r="K27" s="244"/>
      <c r="L27" s="244"/>
      <c r="M27" s="244"/>
      <c r="N27" s="244"/>
      <c r="O27" s="244"/>
      <c r="P27" s="242"/>
      <c r="Q27" s="242"/>
      <c r="R27" s="242"/>
      <c r="S27" s="55">
        <f>SUM(G27:R27)</f>
        <v>0.249</v>
      </c>
      <c r="T27" s="573"/>
      <c r="U27" s="573"/>
      <c r="V27" s="568"/>
      <c r="W27" s="46"/>
      <c r="X27" s="46"/>
      <c r="Y27" s="46"/>
      <c r="Z27" s="46"/>
      <c r="AA27" s="46"/>
      <c r="AB27" s="46"/>
      <c r="AC27" s="46"/>
      <c r="AD27" s="46"/>
      <c r="AE27" s="46"/>
      <c r="AF27" s="46"/>
      <c r="AG27" s="46"/>
    </row>
    <row r="28" spans="1:33" ht="49.5" customHeight="1">
      <c r="A28" s="572" t="s">
        <v>105</v>
      </c>
      <c r="B28" s="572" t="s">
        <v>141</v>
      </c>
      <c r="C28" s="582" t="s">
        <v>142</v>
      </c>
      <c r="D28" s="575" t="s">
        <v>41</v>
      </c>
      <c r="E28" s="575" t="s">
        <v>41</v>
      </c>
      <c r="F28" s="56" t="s">
        <v>43</v>
      </c>
      <c r="G28" s="242"/>
      <c r="H28" s="242"/>
      <c r="I28" s="242"/>
      <c r="J28" s="243">
        <v>0.5</v>
      </c>
      <c r="K28" s="243">
        <v>0.5</v>
      </c>
      <c r="L28" s="243"/>
      <c r="M28" s="242"/>
      <c r="N28" s="242"/>
      <c r="O28" s="242"/>
      <c r="P28" s="242"/>
      <c r="Q28" s="242"/>
      <c r="R28" s="242"/>
      <c r="S28" s="53">
        <f>G28+H28+I28+J28+K28+L28+M28+N28+O28+P28+Q28+R28</f>
        <v>1</v>
      </c>
      <c r="T28" s="574">
        <f>U28+U30+U32+U34+U36</f>
        <v>0.03</v>
      </c>
      <c r="U28" s="572">
        <v>0.006</v>
      </c>
      <c r="V28" s="578" t="s">
        <v>146</v>
      </c>
      <c r="W28" s="46"/>
      <c r="X28" s="46"/>
      <c r="Y28" s="46"/>
      <c r="Z28" s="46"/>
      <c r="AA28" s="46"/>
      <c r="AB28" s="46"/>
      <c r="AC28" s="46"/>
      <c r="AD28" s="46"/>
      <c r="AE28" s="47"/>
      <c r="AF28" s="47"/>
      <c r="AG28" s="47"/>
    </row>
    <row r="29" spans="1:33" ht="49.5" customHeight="1">
      <c r="A29" s="581"/>
      <c r="B29" s="581"/>
      <c r="C29" s="568"/>
      <c r="D29" s="573"/>
      <c r="E29" s="573"/>
      <c r="F29" s="57" t="s">
        <v>68</v>
      </c>
      <c r="G29" s="242"/>
      <c r="H29" s="242"/>
      <c r="I29" s="242"/>
      <c r="J29" s="244"/>
      <c r="K29" s="244"/>
      <c r="L29" s="244"/>
      <c r="M29" s="244"/>
      <c r="N29" s="244"/>
      <c r="O29" s="244"/>
      <c r="P29" s="242"/>
      <c r="Q29" s="242"/>
      <c r="R29" s="242"/>
      <c r="S29" s="55">
        <f>SUM(G29:R29)</f>
        <v>0</v>
      </c>
      <c r="T29" s="581"/>
      <c r="U29" s="573"/>
      <c r="V29" s="568"/>
      <c r="W29" s="46"/>
      <c r="X29" s="46"/>
      <c r="Y29" s="46"/>
      <c r="Z29" s="46"/>
      <c r="AA29" s="46"/>
      <c r="AB29" s="46"/>
      <c r="AC29" s="46"/>
      <c r="AD29" s="46"/>
      <c r="AE29" s="47"/>
      <c r="AF29" s="47"/>
      <c r="AG29" s="47"/>
    </row>
    <row r="30" spans="1:33" ht="49.5" customHeight="1">
      <c r="A30" s="581"/>
      <c r="B30" s="581"/>
      <c r="C30" s="582" t="s">
        <v>150</v>
      </c>
      <c r="D30" s="575" t="s">
        <v>41</v>
      </c>
      <c r="E30" s="575" t="s">
        <v>41</v>
      </c>
      <c r="F30" s="56" t="s">
        <v>43</v>
      </c>
      <c r="G30" s="242">
        <v>0.046</v>
      </c>
      <c r="H30" s="242">
        <v>0.046</v>
      </c>
      <c r="I30" s="242">
        <v>0.046</v>
      </c>
      <c r="J30" s="243">
        <v>0.092</v>
      </c>
      <c r="K30" s="243">
        <v>0.092</v>
      </c>
      <c r="L30" s="243">
        <v>0.126</v>
      </c>
      <c r="M30" s="242">
        <v>0.092</v>
      </c>
      <c r="N30" s="242">
        <v>0.092</v>
      </c>
      <c r="O30" s="242">
        <v>0.092</v>
      </c>
      <c r="P30" s="242">
        <v>0.092</v>
      </c>
      <c r="Q30" s="242">
        <v>0.092</v>
      </c>
      <c r="R30" s="242">
        <v>0.092</v>
      </c>
      <c r="S30" s="53">
        <f>G30+H30+I30+J30+K30+L30+M30+N30+O30+P30+Q30+R30</f>
        <v>0.9999999999999999</v>
      </c>
      <c r="T30" s="581"/>
      <c r="U30" s="572">
        <v>0.006</v>
      </c>
      <c r="V30" s="569" t="s">
        <v>407</v>
      </c>
      <c r="W30" s="46"/>
      <c r="X30" s="46"/>
      <c r="Y30" s="46"/>
      <c r="Z30" s="46"/>
      <c r="AA30" s="46"/>
      <c r="AB30" s="46"/>
      <c r="AC30" s="46"/>
      <c r="AD30" s="46"/>
      <c r="AE30" s="47"/>
      <c r="AF30" s="47"/>
      <c r="AG30" s="47"/>
    </row>
    <row r="31" spans="1:33" ht="49.5" customHeight="1">
      <c r="A31" s="581"/>
      <c r="B31" s="581"/>
      <c r="C31" s="568"/>
      <c r="D31" s="573"/>
      <c r="E31" s="573"/>
      <c r="F31" s="57" t="s">
        <v>68</v>
      </c>
      <c r="G31" s="242">
        <f>2/108</f>
        <v>0.018518518518518517</v>
      </c>
      <c r="H31" s="242">
        <f>2/108</f>
        <v>0.018518518518518517</v>
      </c>
      <c r="I31" s="242">
        <f>0/108</f>
        <v>0</v>
      </c>
      <c r="J31" s="244"/>
      <c r="K31" s="244"/>
      <c r="L31" s="244"/>
      <c r="M31" s="244"/>
      <c r="N31" s="244"/>
      <c r="O31" s="244"/>
      <c r="P31" s="242"/>
      <c r="Q31" s="242"/>
      <c r="R31" s="242"/>
      <c r="S31" s="55">
        <f>G31+H31+I31+J31+K31+L31+M31+N31+O31+P31+Q31+R31</f>
        <v>0.037037037037037035</v>
      </c>
      <c r="T31" s="581"/>
      <c r="U31" s="573"/>
      <c r="V31" s="570"/>
      <c r="W31" s="46"/>
      <c r="X31" s="46"/>
      <c r="Y31" s="46"/>
      <c r="Z31" s="46"/>
      <c r="AA31" s="46"/>
      <c r="AB31" s="46"/>
      <c r="AC31" s="46"/>
      <c r="AD31" s="46"/>
      <c r="AE31" s="47"/>
      <c r="AF31" s="47"/>
      <c r="AG31" s="47"/>
    </row>
    <row r="32" spans="1:33" ht="49.5" customHeight="1">
      <c r="A32" s="581"/>
      <c r="B32" s="581"/>
      <c r="C32" s="582" t="s">
        <v>155</v>
      </c>
      <c r="D32" s="575" t="s">
        <v>41</v>
      </c>
      <c r="E32" s="575" t="s">
        <v>41</v>
      </c>
      <c r="F32" s="56" t="s">
        <v>43</v>
      </c>
      <c r="G32" s="242">
        <v>0.046</v>
      </c>
      <c r="H32" s="242">
        <v>0.046</v>
      </c>
      <c r="I32" s="242">
        <v>0.046</v>
      </c>
      <c r="J32" s="243">
        <v>0.092</v>
      </c>
      <c r="K32" s="243">
        <v>0.092</v>
      </c>
      <c r="L32" s="243">
        <v>0.126</v>
      </c>
      <c r="M32" s="242">
        <v>0.092</v>
      </c>
      <c r="N32" s="242">
        <v>0.092</v>
      </c>
      <c r="O32" s="242">
        <v>0.092</v>
      </c>
      <c r="P32" s="242">
        <v>0.092</v>
      </c>
      <c r="Q32" s="242">
        <v>0.092</v>
      </c>
      <c r="R32" s="242">
        <v>0.092</v>
      </c>
      <c r="S32" s="53">
        <f>G32+H32+I32+J32+K32+L32+M32+N32+O32+P32+Q32+R32</f>
        <v>0.9999999999999999</v>
      </c>
      <c r="T32" s="581"/>
      <c r="U32" s="572">
        <v>0.006</v>
      </c>
      <c r="V32" s="571" t="s">
        <v>408</v>
      </c>
      <c r="W32" s="46"/>
      <c r="X32" s="46"/>
      <c r="Y32" s="46"/>
      <c r="Z32" s="46"/>
      <c r="AA32" s="46"/>
      <c r="AB32" s="46"/>
      <c r="AC32" s="46"/>
      <c r="AD32" s="46"/>
      <c r="AE32" s="47"/>
      <c r="AF32" s="47"/>
      <c r="AG32" s="47"/>
    </row>
    <row r="33" spans="1:33" ht="49.5" customHeight="1">
      <c r="A33" s="581"/>
      <c r="B33" s="581"/>
      <c r="C33" s="568"/>
      <c r="D33" s="573"/>
      <c r="E33" s="573"/>
      <c r="F33" s="57" t="s">
        <v>68</v>
      </c>
      <c r="G33" s="242">
        <v>0</v>
      </c>
      <c r="H33" s="242">
        <f>2/10</f>
        <v>0.2</v>
      </c>
      <c r="I33" s="242">
        <f>0/108</f>
        <v>0</v>
      </c>
      <c r="J33" s="244"/>
      <c r="K33" s="244"/>
      <c r="L33" s="244"/>
      <c r="M33" s="244"/>
      <c r="N33" s="244"/>
      <c r="O33" s="244"/>
      <c r="P33" s="242"/>
      <c r="Q33" s="242"/>
      <c r="R33" s="242"/>
      <c r="S33" s="55">
        <f>SUM(G33:R33)</f>
        <v>0.2</v>
      </c>
      <c r="T33" s="581"/>
      <c r="U33" s="573"/>
      <c r="V33" s="568"/>
      <c r="W33" s="46"/>
      <c r="X33" s="46"/>
      <c r="Y33" s="46"/>
      <c r="Z33" s="46"/>
      <c r="AA33" s="46"/>
      <c r="AB33" s="46"/>
      <c r="AC33" s="46"/>
      <c r="AD33" s="46"/>
      <c r="AE33" s="47"/>
      <c r="AF33" s="47"/>
      <c r="AG33" s="47"/>
    </row>
    <row r="34" spans="1:33" ht="49.5" customHeight="1">
      <c r="A34" s="581"/>
      <c r="B34" s="581"/>
      <c r="C34" s="582" t="s">
        <v>156</v>
      </c>
      <c r="D34" s="575" t="s">
        <v>41</v>
      </c>
      <c r="E34" s="575" t="s">
        <v>41</v>
      </c>
      <c r="F34" s="56" t="s">
        <v>43</v>
      </c>
      <c r="G34" s="242">
        <v>0.046</v>
      </c>
      <c r="H34" s="242">
        <v>0.046</v>
      </c>
      <c r="I34" s="242">
        <v>0.046</v>
      </c>
      <c r="J34" s="243">
        <v>0.092</v>
      </c>
      <c r="K34" s="243">
        <v>0.092</v>
      </c>
      <c r="L34" s="243">
        <v>0.126</v>
      </c>
      <c r="M34" s="242">
        <v>0.092</v>
      </c>
      <c r="N34" s="242">
        <v>0.092</v>
      </c>
      <c r="O34" s="242">
        <v>0.092</v>
      </c>
      <c r="P34" s="242">
        <v>0.092</v>
      </c>
      <c r="Q34" s="242">
        <v>0.092</v>
      </c>
      <c r="R34" s="242">
        <v>0.092</v>
      </c>
      <c r="S34" s="53">
        <f>G34+H34+I34+J34+K34+L34+M34+N34+O34+P34+Q34+R34</f>
        <v>0.9999999999999999</v>
      </c>
      <c r="T34" s="581"/>
      <c r="U34" s="572">
        <v>0.006</v>
      </c>
      <c r="V34" s="571" t="s">
        <v>409</v>
      </c>
      <c r="W34" s="46"/>
      <c r="X34" s="46"/>
      <c r="Y34" s="46"/>
      <c r="Z34" s="46"/>
      <c r="AA34" s="46"/>
      <c r="AB34" s="46"/>
      <c r="AC34" s="46"/>
      <c r="AD34" s="46"/>
      <c r="AE34" s="47"/>
      <c r="AF34" s="47"/>
      <c r="AG34" s="47"/>
    </row>
    <row r="35" spans="1:33" ht="49.5" customHeight="1">
      <c r="A35" s="581"/>
      <c r="B35" s="581"/>
      <c r="C35" s="568"/>
      <c r="D35" s="573"/>
      <c r="E35" s="573"/>
      <c r="F35" s="57" t="s">
        <v>68</v>
      </c>
      <c r="G35" s="242">
        <v>0</v>
      </c>
      <c r="H35" s="242">
        <f>1/98</f>
        <v>0.01020408163265306</v>
      </c>
      <c r="I35" s="242">
        <f>0/108</f>
        <v>0</v>
      </c>
      <c r="J35" s="244"/>
      <c r="K35" s="244"/>
      <c r="L35" s="244"/>
      <c r="M35" s="244"/>
      <c r="N35" s="244"/>
      <c r="O35" s="244"/>
      <c r="P35" s="242"/>
      <c r="Q35" s="242"/>
      <c r="R35" s="242"/>
      <c r="S35" s="55">
        <f>SUM(G35:R35)</f>
        <v>0.01020408163265306</v>
      </c>
      <c r="T35" s="581"/>
      <c r="U35" s="573"/>
      <c r="V35" s="568"/>
      <c r="W35" s="46"/>
      <c r="X35" s="46"/>
      <c r="Y35" s="46"/>
      <c r="Z35" s="46"/>
      <c r="AA35" s="46"/>
      <c r="AB35" s="46"/>
      <c r="AC35" s="46"/>
      <c r="AD35" s="46"/>
      <c r="AE35" s="47"/>
      <c r="AF35" s="47"/>
      <c r="AG35" s="47"/>
    </row>
    <row r="36" spans="1:33" ht="49.5" customHeight="1">
      <c r="A36" s="581"/>
      <c r="B36" s="581"/>
      <c r="C36" s="582" t="s">
        <v>162</v>
      </c>
      <c r="D36" s="575" t="s">
        <v>41</v>
      </c>
      <c r="E36" s="575" t="s">
        <v>41</v>
      </c>
      <c r="F36" s="56" t="s">
        <v>43</v>
      </c>
      <c r="G36" s="242">
        <v>0.046</v>
      </c>
      <c r="H36" s="242">
        <v>0.046</v>
      </c>
      <c r="I36" s="242">
        <v>0.046</v>
      </c>
      <c r="J36" s="243">
        <v>0.092</v>
      </c>
      <c r="K36" s="243">
        <v>0.092</v>
      </c>
      <c r="L36" s="243">
        <v>0.126</v>
      </c>
      <c r="M36" s="242">
        <v>0.092</v>
      </c>
      <c r="N36" s="242">
        <v>0.092</v>
      </c>
      <c r="O36" s="242">
        <v>0.092</v>
      </c>
      <c r="P36" s="242">
        <v>0.092</v>
      </c>
      <c r="Q36" s="242">
        <v>0.092</v>
      </c>
      <c r="R36" s="242">
        <v>0.092</v>
      </c>
      <c r="S36" s="53">
        <f>G36+H36+I36+J36+K36+L36+M36+N36+O36+P36+Q36+R36</f>
        <v>0.9999999999999999</v>
      </c>
      <c r="T36" s="581"/>
      <c r="U36" s="572">
        <v>0.006</v>
      </c>
      <c r="V36" s="571" t="s">
        <v>410</v>
      </c>
      <c r="W36" s="46"/>
      <c r="X36" s="46"/>
      <c r="Y36" s="46"/>
      <c r="Z36" s="46"/>
      <c r="AA36" s="46"/>
      <c r="AB36" s="46"/>
      <c r="AC36" s="46"/>
      <c r="AD36" s="47"/>
      <c r="AE36" s="47"/>
      <c r="AF36" s="47"/>
      <c r="AG36" s="47"/>
    </row>
    <row r="37" spans="1:33" ht="49.5" customHeight="1">
      <c r="A37" s="573"/>
      <c r="B37" s="573"/>
      <c r="C37" s="568"/>
      <c r="D37" s="581"/>
      <c r="E37" s="581"/>
      <c r="F37" s="54" t="s">
        <v>68</v>
      </c>
      <c r="G37" s="242">
        <f>15/108</f>
        <v>0.1388888888888889</v>
      </c>
      <c r="H37" s="242">
        <f>10/108</f>
        <v>0.09259259259259259</v>
      </c>
      <c r="I37" s="242">
        <f>0/108</f>
        <v>0</v>
      </c>
      <c r="J37" s="246"/>
      <c r="K37" s="246"/>
      <c r="L37" s="246"/>
      <c r="M37" s="246"/>
      <c r="N37" s="246"/>
      <c r="O37" s="246"/>
      <c r="P37" s="247"/>
      <c r="Q37" s="247"/>
      <c r="R37" s="247"/>
      <c r="S37" s="55">
        <f>SUM(G37:R37)</f>
        <v>0.23148148148148148</v>
      </c>
      <c r="T37" s="573"/>
      <c r="U37" s="573"/>
      <c r="V37" s="568"/>
      <c r="W37" s="46"/>
      <c r="X37" s="46"/>
      <c r="Y37" s="46"/>
      <c r="Z37" s="46"/>
      <c r="AA37" s="46"/>
      <c r="AB37" s="46"/>
      <c r="AC37" s="46"/>
      <c r="AD37" s="47"/>
      <c r="AE37" s="47"/>
      <c r="AF37" s="47"/>
      <c r="AG37" s="47"/>
    </row>
    <row r="38" spans="1:33" ht="49.5" customHeight="1">
      <c r="A38" s="572" t="s">
        <v>105</v>
      </c>
      <c r="B38" s="572" t="s">
        <v>164</v>
      </c>
      <c r="C38" s="582" t="s">
        <v>165</v>
      </c>
      <c r="D38" s="575" t="s">
        <v>41</v>
      </c>
      <c r="E38" s="575" t="s">
        <v>41</v>
      </c>
      <c r="F38" s="56" t="s">
        <v>43</v>
      </c>
      <c r="G38" s="242">
        <v>0.05</v>
      </c>
      <c r="H38" s="242">
        <v>0.05</v>
      </c>
      <c r="I38" s="242"/>
      <c r="J38" s="243">
        <v>0.05</v>
      </c>
      <c r="K38" s="243">
        <v>0.1</v>
      </c>
      <c r="L38" s="243">
        <v>0.15</v>
      </c>
      <c r="M38" s="242">
        <v>0.1</v>
      </c>
      <c r="N38" s="242">
        <v>0.1</v>
      </c>
      <c r="O38" s="242">
        <v>0.1</v>
      </c>
      <c r="P38" s="242">
        <v>0.1</v>
      </c>
      <c r="Q38" s="242">
        <v>0.1</v>
      </c>
      <c r="R38" s="242">
        <v>0.1</v>
      </c>
      <c r="S38" s="53">
        <f>G38+H38+I38+J38+K38+L38+M38+N38+O38+P38+Q38+R38</f>
        <v>0.9999999999999999</v>
      </c>
      <c r="T38" s="574">
        <f>U38+U40</f>
        <v>0.03</v>
      </c>
      <c r="U38" s="572">
        <v>0.015</v>
      </c>
      <c r="V38" s="579" t="s">
        <v>411</v>
      </c>
      <c r="W38" s="46"/>
      <c r="X38" s="46"/>
      <c r="Y38" s="46"/>
      <c r="Z38" s="46"/>
      <c r="AA38" s="46"/>
      <c r="AB38" s="46"/>
      <c r="AC38" s="46"/>
      <c r="AD38" s="47"/>
      <c r="AE38" s="47"/>
      <c r="AF38" s="47"/>
      <c r="AG38" s="47"/>
    </row>
    <row r="39" spans="1:33" ht="49.5" customHeight="1">
      <c r="A39" s="581"/>
      <c r="B39" s="581"/>
      <c r="C39" s="568"/>
      <c r="D39" s="573"/>
      <c r="E39" s="573"/>
      <c r="F39" s="57" t="s">
        <v>68</v>
      </c>
      <c r="G39" s="242">
        <v>0.042</v>
      </c>
      <c r="H39" s="242"/>
      <c r="I39" s="242"/>
      <c r="J39" s="244"/>
      <c r="K39" s="244"/>
      <c r="L39" s="244"/>
      <c r="M39" s="244"/>
      <c r="N39" s="244"/>
      <c r="O39" s="244"/>
      <c r="P39" s="242"/>
      <c r="Q39" s="242"/>
      <c r="R39" s="242"/>
      <c r="S39" s="55">
        <f>SUM(G39:R39)</f>
        <v>0.042</v>
      </c>
      <c r="T39" s="581"/>
      <c r="U39" s="573"/>
      <c r="V39" s="570"/>
      <c r="W39" s="46"/>
      <c r="X39" s="46"/>
      <c r="Y39" s="46"/>
      <c r="Z39" s="46"/>
      <c r="AA39" s="46"/>
      <c r="AB39" s="46"/>
      <c r="AC39" s="46"/>
      <c r="AD39" s="47"/>
      <c r="AE39" s="47"/>
      <c r="AF39" s="47"/>
      <c r="AG39" s="47"/>
    </row>
    <row r="40" spans="1:33" ht="49.5" customHeight="1">
      <c r="A40" s="581"/>
      <c r="B40" s="581"/>
      <c r="C40" s="582" t="s">
        <v>170</v>
      </c>
      <c r="D40" s="575" t="s">
        <v>41</v>
      </c>
      <c r="E40" s="575" t="s">
        <v>41</v>
      </c>
      <c r="F40" s="56" t="s">
        <v>43</v>
      </c>
      <c r="G40" s="242">
        <v>0.05</v>
      </c>
      <c r="H40" s="242"/>
      <c r="I40" s="242"/>
      <c r="J40" s="243">
        <v>0.05</v>
      </c>
      <c r="K40" s="243">
        <v>0.1</v>
      </c>
      <c r="L40" s="243">
        <v>0.1</v>
      </c>
      <c r="M40" s="242">
        <v>0.1</v>
      </c>
      <c r="N40" s="242">
        <v>0.15</v>
      </c>
      <c r="O40" s="242">
        <v>0.15</v>
      </c>
      <c r="P40" s="242">
        <v>0.1</v>
      </c>
      <c r="Q40" s="242">
        <v>0.1</v>
      </c>
      <c r="R40" s="242">
        <v>0.1</v>
      </c>
      <c r="S40" s="53">
        <f>G40+H40+I40+J40+K40+L40+M40+N40+O40+P40+Q40+R40</f>
        <v>1</v>
      </c>
      <c r="T40" s="581"/>
      <c r="U40" s="572">
        <v>0.015</v>
      </c>
      <c r="V40" s="579" t="s">
        <v>412</v>
      </c>
      <c r="W40" s="46"/>
      <c r="X40" s="46"/>
      <c r="Y40" s="46"/>
      <c r="Z40" s="46"/>
      <c r="AA40" s="46"/>
      <c r="AB40" s="46"/>
      <c r="AC40" s="46"/>
      <c r="AD40" s="47"/>
      <c r="AE40" s="47"/>
      <c r="AF40" s="47"/>
      <c r="AG40" s="47"/>
    </row>
    <row r="41" spans="1:33" ht="49.5" customHeight="1">
      <c r="A41" s="573"/>
      <c r="B41" s="573"/>
      <c r="C41" s="568"/>
      <c r="D41" s="573"/>
      <c r="E41" s="573"/>
      <c r="F41" s="57" t="s">
        <v>68</v>
      </c>
      <c r="G41" s="242">
        <v>0.0747</v>
      </c>
      <c r="H41" s="242">
        <v>0.0654</v>
      </c>
      <c r="I41" s="242"/>
      <c r="J41" s="244"/>
      <c r="K41" s="244"/>
      <c r="L41" s="244"/>
      <c r="M41" s="244"/>
      <c r="N41" s="244"/>
      <c r="O41" s="244"/>
      <c r="P41" s="242"/>
      <c r="Q41" s="242"/>
      <c r="R41" s="242"/>
      <c r="S41" s="55">
        <f>SUM(G41:R41)</f>
        <v>0.1401</v>
      </c>
      <c r="T41" s="573"/>
      <c r="U41" s="573"/>
      <c r="V41" s="570"/>
      <c r="W41" s="46"/>
      <c r="X41" s="46"/>
      <c r="Y41" s="46"/>
      <c r="Z41" s="46"/>
      <c r="AA41" s="46"/>
      <c r="AB41" s="46"/>
      <c r="AC41" s="46"/>
      <c r="AD41" s="47"/>
      <c r="AE41" s="47"/>
      <c r="AF41" s="47"/>
      <c r="AG41" s="47"/>
    </row>
    <row r="42" spans="1:33" ht="49.5" customHeight="1">
      <c r="A42" s="572" t="s">
        <v>105</v>
      </c>
      <c r="B42" s="580" t="s">
        <v>175</v>
      </c>
      <c r="C42" s="582" t="s">
        <v>176</v>
      </c>
      <c r="D42" s="575" t="s">
        <v>41</v>
      </c>
      <c r="E42" s="575" t="s">
        <v>41</v>
      </c>
      <c r="F42" s="56" t="s">
        <v>43</v>
      </c>
      <c r="G42" s="242"/>
      <c r="H42" s="242"/>
      <c r="I42" s="242"/>
      <c r="J42" s="243">
        <v>0.05</v>
      </c>
      <c r="K42" s="243">
        <v>0.05</v>
      </c>
      <c r="L42" s="243">
        <v>0.1</v>
      </c>
      <c r="M42" s="242">
        <v>0.1</v>
      </c>
      <c r="N42" s="242">
        <v>0.1</v>
      </c>
      <c r="O42" s="242">
        <v>0.2</v>
      </c>
      <c r="P42" s="242">
        <v>0.2</v>
      </c>
      <c r="Q42" s="242">
        <v>0.1</v>
      </c>
      <c r="R42" s="242">
        <v>0.1</v>
      </c>
      <c r="S42" s="53">
        <f>G42+H42+I42+J42+K42+L42+M42+N42+O42+P42+Q42+R42</f>
        <v>1</v>
      </c>
      <c r="T42" s="574">
        <f>U42+U44+U46</f>
        <v>0.03</v>
      </c>
      <c r="U42" s="572">
        <v>0.01</v>
      </c>
      <c r="V42" s="569" t="s">
        <v>413</v>
      </c>
      <c r="W42" s="46"/>
      <c r="X42" s="46"/>
      <c r="Y42" s="46"/>
      <c r="Z42" s="46"/>
      <c r="AA42" s="46"/>
      <c r="AB42" s="46"/>
      <c r="AC42" s="46"/>
      <c r="AD42" s="47"/>
      <c r="AE42" s="47"/>
      <c r="AF42" s="47"/>
      <c r="AG42" s="47"/>
    </row>
    <row r="43" spans="1:33" ht="49.5" customHeight="1">
      <c r="A43" s="581"/>
      <c r="B43" s="581"/>
      <c r="C43" s="568"/>
      <c r="D43" s="573"/>
      <c r="E43" s="573"/>
      <c r="F43" s="57" t="s">
        <v>68</v>
      </c>
      <c r="G43" s="242">
        <v>0.0752</v>
      </c>
      <c r="H43" s="242">
        <v>0.0215</v>
      </c>
      <c r="I43" s="242">
        <v>0</v>
      </c>
      <c r="J43" s="244"/>
      <c r="K43" s="244"/>
      <c r="L43" s="244"/>
      <c r="M43" s="244"/>
      <c r="N43" s="244"/>
      <c r="O43" s="244"/>
      <c r="P43" s="242"/>
      <c r="Q43" s="242"/>
      <c r="R43" s="242"/>
      <c r="S43" s="55">
        <f>SUM(G43:R43)</f>
        <v>0.09670000000000001</v>
      </c>
      <c r="T43" s="581"/>
      <c r="U43" s="573"/>
      <c r="V43" s="568"/>
      <c r="W43" s="46"/>
      <c r="X43" s="46"/>
      <c r="Y43" s="46"/>
      <c r="Z43" s="46"/>
      <c r="AA43" s="46"/>
      <c r="AB43" s="46"/>
      <c r="AC43" s="46"/>
      <c r="AD43" s="47"/>
      <c r="AE43" s="47"/>
      <c r="AF43" s="47"/>
      <c r="AG43" s="47"/>
    </row>
    <row r="44" spans="1:33" ht="49.5" customHeight="1">
      <c r="A44" s="581"/>
      <c r="B44" s="581"/>
      <c r="C44" s="582" t="s">
        <v>181</v>
      </c>
      <c r="D44" s="575" t="s">
        <v>41</v>
      </c>
      <c r="E44" s="575" t="s">
        <v>41</v>
      </c>
      <c r="F44" s="56" t="s">
        <v>43</v>
      </c>
      <c r="G44" s="242"/>
      <c r="H44" s="242"/>
      <c r="I44" s="242"/>
      <c r="J44" s="243">
        <v>0.05</v>
      </c>
      <c r="K44" s="243">
        <v>0.05</v>
      </c>
      <c r="L44" s="243">
        <v>0.1</v>
      </c>
      <c r="M44" s="242">
        <v>0.1</v>
      </c>
      <c r="N44" s="242">
        <v>0.1</v>
      </c>
      <c r="O44" s="242">
        <v>0.2</v>
      </c>
      <c r="P44" s="242">
        <v>0.2</v>
      </c>
      <c r="Q44" s="242">
        <v>0.1</v>
      </c>
      <c r="R44" s="242">
        <v>0.1</v>
      </c>
      <c r="S44" s="53">
        <f>G44+H44+I44+J44+K44+L44+M44+N44+O44+P44+Q44+R44</f>
        <v>1</v>
      </c>
      <c r="T44" s="581"/>
      <c r="U44" s="572">
        <v>0.01</v>
      </c>
      <c r="V44" s="569" t="s">
        <v>414</v>
      </c>
      <c r="W44" s="46"/>
      <c r="X44" s="46"/>
      <c r="Y44" s="46"/>
      <c r="Z44" s="46"/>
      <c r="AA44" s="46"/>
      <c r="AB44" s="46"/>
      <c r="AC44" s="46"/>
      <c r="AD44" s="47"/>
      <c r="AE44" s="47"/>
      <c r="AF44" s="47"/>
      <c r="AG44" s="47"/>
    </row>
    <row r="45" spans="1:33" ht="49.5" customHeight="1">
      <c r="A45" s="581"/>
      <c r="B45" s="581"/>
      <c r="C45" s="568"/>
      <c r="D45" s="573"/>
      <c r="E45" s="573"/>
      <c r="F45" s="57" t="s">
        <v>68</v>
      </c>
      <c r="G45" s="242">
        <v>0.0268</v>
      </c>
      <c r="H45" s="242">
        <v>0.0107</v>
      </c>
      <c r="I45" s="242">
        <v>0</v>
      </c>
      <c r="J45" s="244"/>
      <c r="K45" s="244"/>
      <c r="L45" s="244"/>
      <c r="M45" s="244"/>
      <c r="N45" s="244"/>
      <c r="O45" s="244"/>
      <c r="P45" s="242"/>
      <c r="Q45" s="242"/>
      <c r="R45" s="242"/>
      <c r="S45" s="55">
        <f>SUM(G45:R45)</f>
        <v>0.0375</v>
      </c>
      <c r="T45" s="581"/>
      <c r="U45" s="573"/>
      <c r="V45" s="570"/>
      <c r="W45" s="46"/>
      <c r="X45" s="46"/>
      <c r="Y45" s="46"/>
      <c r="Z45" s="46"/>
      <c r="AA45" s="46"/>
      <c r="AB45" s="46"/>
      <c r="AC45" s="46"/>
      <c r="AD45" s="47"/>
      <c r="AE45" s="47"/>
      <c r="AF45" s="47"/>
      <c r="AG45" s="47"/>
    </row>
    <row r="46" spans="1:33" ht="49.5" customHeight="1">
      <c r="A46" s="581"/>
      <c r="B46" s="581"/>
      <c r="C46" s="582" t="s">
        <v>182</v>
      </c>
      <c r="D46" s="575" t="s">
        <v>41</v>
      </c>
      <c r="E46" s="575" t="s">
        <v>41</v>
      </c>
      <c r="F46" s="56" t="s">
        <v>43</v>
      </c>
      <c r="G46" s="242"/>
      <c r="H46" s="242"/>
      <c r="I46" s="242"/>
      <c r="J46" s="243">
        <v>0.05</v>
      </c>
      <c r="K46" s="243">
        <v>0.05</v>
      </c>
      <c r="L46" s="243">
        <v>0.1</v>
      </c>
      <c r="M46" s="242">
        <v>0.1</v>
      </c>
      <c r="N46" s="242">
        <v>0.1</v>
      </c>
      <c r="O46" s="242">
        <v>0.2</v>
      </c>
      <c r="P46" s="242">
        <v>0.2</v>
      </c>
      <c r="Q46" s="242">
        <v>0.1</v>
      </c>
      <c r="R46" s="242">
        <v>0.1</v>
      </c>
      <c r="S46" s="53">
        <f>G46+H46+I46+J46+K46+L46+M46+N46+O46+P46+Q46+R46</f>
        <v>1</v>
      </c>
      <c r="T46" s="581"/>
      <c r="U46" s="572">
        <v>0.01</v>
      </c>
      <c r="V46" s="569" t="s">
        <v>415</v>
      </c>
      <c r="W46" s="46"/>
      <c r="X46" s="46"/>
      <c r="Y46" s="46"/>
      <c r="Z46" s="46"/>
      <c r="AA46" s="46"/>
      <c r="AB46" s="46"/>
      <c r="AC46" s="46"/>
      <c r="AD46" s="47"/>
      <c r="AE46" s="47"/>
      <c r="AF46" s="47"/>
      <c r="AG46" s="47"/>
    </row>
    <row r="47" spans="1:33" ht="49.5" customHeight="1">
      <c r="A47" s="573"/>
      <c r="B47" s="573"/>
      <c r="C47" s="568"/>
      <c r="D47" s="573"/>
      <c r="E47" s="573"/>
      <c r="F47" s="57" t="s">
        <v>68</v>
      </c>
      <c r="G47" s="242">
        <v>0.0215</v>
      </c>
      <c r="H47" s="242"/>
      <c r="I47" s="242">
        <v>0.0107</v>
      </c>
      <c r="J47" s="244"/>
      <c r="K47" s="244"/>
      <c r="L47" s="244"/>
      <c r="M47" s="244"/>
      <c r="N47" s="244"/>
      <c r="O47" s="244"/>
      <c r="P47" s="242"/>
      <c r="Q47" s="242"/>
      <c r="R47" s="242"/>
      <c r="S47" s="55">
        <f>SUM(G47:R47)</f>
        <v>0.0322</v>
      </c>
      <c r="T47" s="573"/>
      <c r="U47" s="573"/>
      <c r="V47" s="570"/>
      <c r="W47" s="46"/>
      <c r="X47" s="46"/>
      <c r="Y47" s="46"/>
      <c r="Z47" s="46"/>
      <c r="AA47" s="46"/>
      <c r="AB47" s="46"/>
      <c r="AC47" s="46"/>
      <c r="AD47" s="47"/>
      <c r="AE47" s="47"/>
      <c r="AF47" s="47"/>
      <c r="AG47" s="47"/>
    </row>
    <row r="48" spans="1:33" ht="49.5" customHeight="1">
      <c r="A48" s="572" t="s">
        <v>105</v>
      </c>
      <c r="B48" s="580" t="s">
        <v>183</v>
      </c>
      <c r="C48" s="583" t="s">
        <v>416</v>
      </c>
      <c r="D48" s="575" t="s">
        <v>41</v>
      </c>
      <c r="E48" s="575" t="s">
        <v>41</v>
      </c>
      <c r="F48" s="56" t="s">
        <v>43</v>
      </c>
      <c r="G48" s="242">
        <v>0.05</v>
      </c>
      <c r="H48" s="242">
        <v>0.05</v>
      </c>
      <c r="I48" s="242"/>
      <c r="J48" s="243">
        <v>0.05</v>
      </c>
      <c r="K48" s="243">
        <v>0.15</v>
      </c>
      <c r="L48" s="243">
        <v>0.15</v>
      </c>
      <c r="M48" s="242">
        <v>0.1</v>
      </c>
      <c r="N48" s="242">
        <v>0.1</v>
      </c>
      <c r="O48" s="242">
        <v>0.1</v>
      </c>
      <c r="P48" s="242">
        <v>0.1</v>
      </c>
      <c r="Q48" s="242">
        <v>0.1</v>
      </c>
      <c r="R48" s="242">
        <v>0.05</v>
      </c>
      <c r="S48" s="53">
        <f>G48+H48+I48+J48+K48+L48+M48+N48+O48+P48+Q48+R48</f>
        <v>1</v>
      </c>
      <c r="T48" s="586">
        <f>U48+U50</f>
        <v>0.03</v>
      </c>
      <c r="U48" s="572">
        <v>0.015</v>
      </c>
      <c r="V48" s="585" t="s">
        <v>417</v>
      </c>
      <c r="W48" s="46"/>
      <c r="X48" s="46"/>
      <c r="Y48" s="46"/>
      <c r="Z48" s="46"/>
      <c r="AA48" s="46"/>
      <c r="AB48" s="46"/>
      <c r="AC48" s="46"/>
      <c r="AD48" s="47"/>
      <c r="AE48" s="47"/>
      <c r="AF48" s="47"/>
      <c r="AG48" s="47"/>
    </row>
    <row r="49" spans="1:33" ht="49.5" customHeight="1">
      <c r="A49" s="581"/>
      <c r="B49" s="581"/>
      <c r="C49" s="568"/>
      <c r="D49" s="573"/>
      <c r="E49" s="573"/>
      <c r="F49" s="57" t="s">
        <v>68</v>
      </c>
      <c r="G49" s="242">
        <v>0</v>
      </c>
      <c r="H49" s="242">
        <v>0.03</v>
      </c>
      <c r="I49" s="242"/>
      <c r="J49" s="244"/>
      <c r="K49" s="244"/>
      <c r="L49" s="244"/>
      <c r="M49" s="244"/>
      <c r="N49" s="244"/>
      <c r="O49" s="244"/>
      <c r="P49" s="242"/>
      <c r="Q49" s="242"/>
      <c r="R49" s="242"/>
      <c r="S49" s="55">
        <f>SUM(G49:R49)</f>
        <v>0.03</v>
      </c>
      <c r="T49" s="587"/>
      <c r="U49" s="573"/>
      <c r="V49" s="568"/>
      <c r="W49" s="46"/>
      <c r="X49" s="46"/>
      <c r="Y49" s="46"/>
      <c r="Z49" s="46"/>
      <c r="AA49" s="46"/>
      <c r="AB49" s="46"/>
      <c r="AC49" s="46"/>
      <c r="AD49" s="47"/>
      <c r="AE49" s="47"/>
      <c r="AF49" s="47"/>
      <c r="AG49" s="47"/>
    </row>
    <row r="50" spans="1:33" ht="49.5" customHeight="1">
      <c r="A50" s="581"/>
      <c r="B50" s="581"/>
      <c r="C50" s="583" t="s">
        <v>193</v>
      </c>
      <c r="D50" s="575" t="s">
        <v>41</v>
      </c>
      <c r="E50" s="575" t="s">
        <v>41</v>
      </c>
      <c r="F50" s="56" t="s">
        <v>43</v>
      </c>
      <c r="G50" s="242">
        <v>0.05</v>
      </c>
      <c r="H50" s="242">
        <v>0.05</v>
      </c>
      <c r="I50" s="242"/>
      <c r="J50" s="243">
        <v>0.05</v>
      </c>
      <c r="K50" s="243">
        <v>0.15</v>
      </c>
      <c r="L50" s="243">
        <v>0.15</v>
      </c>
      <c r="M50" s="242">
        <v>0.1</v>
      </c>
      <c r="N50" s="242">
        <v>0.1</v>
      </c>
      <c r="O50" s="242">
        <v>0.1</v>
      </c>
      <c r="P50" s="242">
        <v>0.1</v>
      </c>
      <c r="Q50" s="242">
        <v>0.1</v>
      </c>
      <c r="R50" s="242">
        <v>0.05</v>
      </c>
      <c r="S50" s="53">
        <f>G50+H50+I50+J50+K50+L50+M50+N50+O50+P50+Q50+R50</f>
        <v>1</v>
      </c>
      <c r="T50" s="587"/>
      <c r="U50" s="572">
        <v>0.015</v>
      </c>
      <c r="V50" s="585" t="s">
        <v>442</v>
      </c>
      <c r="W50" s="46"/>
      <c r="X50" s="46"/>
      <c r="Y50" s="46"/>
      <c r="Z50" s="46"/>
      <c r="AA50" s="46"/>
      <c r="AB50" s="46"/>
      <c r="AC50" s="46"/>
      <c r="AD50" s="47"/>
      <c r="AE50" s="47"/>
      <c r="AF50" s="47"/>
      <c r="AG50" s="47"/>
    </row>
    <row r="51" spans="1:33" ht="49.5" customHeight="1">
      <c r="A51" s="573"/>
      <c r="B51" s="573"/>
      <c r="C51" s="568"/>
      <c r="D51" s="573"/>
      <c r="E51" s="573"/>
      <c r="F51" s="57" t="s">
        <v>68</v>
      </c>
      <c r="G51" s="242">
        <v>0</v>
      </c>
      <c r="H51" s="242">
        <v>0.03</v>
      </c>
      <c r="I51" s="242"/>
      <c r="J51" s="244"/>
      <c r="K51" s="244"/>
      <c r="L51" s="244"/>
      <c r="M51" s="244"/>
      <c r="N51" s="244"/>
      <c r="O51" s="244"/>
      <c r="P51" s="242"/>
      <c r="Q51" s="242"/>
      <c r="R51" s="242"/>
      <c r="S51" s="55">
        <f>SUM(G51:R51)</f>
        <v>0.03</v>
      </c>
      <c r="T51" s="588"/>
      <c r="U51" s="573"/>
      <c r="V51" s="568"/>
      <c r="W51" s="46"/>
      <c r="X51" s="46"/>
      <c r="Y51" s="46"/>
      <c r="Z51" s="46"/>
      <c r="AA51" s="46"/>
      <c r="AB51" s="46"/>
      <c r="AC51" s="46"/>
      <c r="AD51" s="47"/>
      <c r="AE51" s="47"/>
      <c r="AF51" s="47"/>
      <c r="AG51" s="47"/>
    </row>
    <row r="52" spans="1:33" ht="49.5" customHeight="1">
      <c r="A52" s="572" t="s">
        <v>105</v>
      </c>
      <c r="B52" s="580" t="s">
        <v>194</v>
      </c>
      <c r="C52" s="583" t="s">
        <v>195</v>
      </c>
      <c r="D52" s="575" t="s">
        <v>41</v>
      </c>
      <c r="E52" s="575" t="s">
        <v>41</v>
      </c>
      <c r="F52" s="56" t="s">
        <v>43</v>
      </c>
      <c r="G52" s="242">
        <v>0.1</v>
      </c>
      <c r="H52" s="242">
        <v>0.1</v>
      </c>
      <c r="I52" s="242"/>
      <c r="J52" s="243">
        <v>0.05</v>
      </c>
      <c r="K52" s="243">
        <v>0.1</v>
      </c>
      <c r="L52" s="243">
        <v>0.1</v>
      </c>
      <c r="M52" s="242">
        <v>0.1</v>
      </c>
      <c r="N52" s="242">
        <v>0.1</v>
      </c>
      <c r="O52" s="242">
        <v>0.1</v>
      </c>
      <c r="P52" s="242">
        <v>0.1</v>
      </c>
      <c r="Q52" s="242">
        <v>0.1</v>
      </c>
      <c r="R52" s="242">
        <v>0.05</v>
      </c>
      <c r="S52" s="53">
        <f>G52+H52+I52+J52+K52+L52+M52+N52+O52+P52+Q52+R52</f>
        <v>0.9999999999999999</v>
      </c>
      <c r="T52" s="586">
        <f>U52+U54+U56+U58</f>
        <v>0.046</v>
      </c>
      <c r="U52" s="572">
        <v>0.0115</v>
      </c>
      <c r="V52" s="576" t="s">
        <v>441</v>
      </c>
      <c r="W52" s="46"/>
      <c r="X52" s="46"/>
      <c r="Y52" s="46"/>
      <c r="Z52" s="46"/>
      <c r="AA52" s="46"/>
      <c r="AB52" s="46"/>
      <c r="AC52" s="46"/>
      <c r="AD52" s="47"/>
      <c r="AE52" s="47"/>
      <c r="AF52" s="47"/>
      <c r="AG52" s="47"/>
    </row>
    <row r="53" spans="1:33" ht="49.5" customHeight="1">
      <c r="A53" s="581"/>
      <c r="B53" s="581"/>
      <c r="C53" s="568"/>
      <c r="D53" s="573"/>
      <c r="E53" s="573"/>
      <c r="F53" s="57" t="s">
        <v>68</v>
      </c>
      <c r="G53" s="242">
        <v>0.1</v>
      </c>
      <c r="H53" s="242">
        <v>0.1</v>
      </c>
      <c r="I53" s="242"/>
      <c r="J53" s="244"/>
      <c r="K53" s="244"/>
      <c r="L53" s="244"/>
      <c r="M53" s="244"/>
      <c r="N53" s="244"/>
      <c r="O53" s="244"/>
      <c r="P53" s="242"/>
      <c r="Q53" s="242"/>
      <c r="R53" s="242"/>
      <c r="S53" s="55">
        <f>SUM(G53:R53)</f>
        <v>0.2</v>
      </c>
      <c r="T53" s="587"/>
      <c r="U53" s="573"/>
      <c r="V53" s="568"/>
      <c r="W53" s="46"/>
      <c r="X53" s="46"/>
      <c r="Y53" s="46"/>
      <c r="Z53" s="46"/>
      <c r="AA53" s="46"/>
      <c r="AB53" s="46"/>
      <c r="AC53" s="46"/>
      <c r="AD53" s="47"/>
      <c r="AE53" s="47"/>
      <c r="AF53" s="47"/>
      <c r="AG53" s="47"/>
    </row>
    <row r="54" spans="1:33" ht="49.5" customHeight="1">
      <c r="A54" s="581"/>
      <c r="B54" s="581"/>
      <c r="C54" s="583" t="s">
        <v>203</v>
      </c>
      <c r="D54" s="575" t="s">
        <v>41</v>
      </c>
      <c r="E54" s="575" t="s">
        <v>41</v>
      </c>
      <c r="F54" s="56" t="s">
        <v>43</v>
      </c>
      <c r="G54" s="242">
        <v>0.1</v>
      </c>
      <c r="H54" s="242">
        <v>0.1</v>
      </c>
      <c r="I54" s="242"/>
      <c r="J54" s="243">
        <v>0.05</v>
      </c>
      <c r="K54" s="243">
        <v>0.1</v>
      </c>
      <c r="L54" s="243">
        <v>0.1</v>
      </c>
      <c r="M54" s="242">
        <v>0.1</v>
      </c>
      <c r="N54" s="242">
        <v>0.1</v>
      </c>
      <c r="O54" s="242">
        <v>0.1</v>
      </c>
      <c r="P54" s="242">
        <v>0.1</v>
      </c>
      <c r="Q54" s="242">
        <v>0.1</v>
      </c>
      <c r="R54" s="242">
        <v>0.05</v>
      </c>
      <c r="S54" s="53">
        <f>G54+H54+I54+J54+K54+L54+M54+N54+O54+P54+Q54+R54</f>
        <v>0.9999999999999999</v>
      </c>
      <c r="T54" s="587"/>
      <c r="U54" s="572">
        <v>0.0115</v>
      </c>
      <c r="V54" s="576" t="s">
        <v>377</v>
      </c>
      <c r="W54" s="46"/>
      <c r="X54" s="46"/>
      <c r="Y54" s="46"/>
      <c r="Z54" s="46"/>
      <c r="AA54" s="46"/>
      <c r="AB54" s="46"/>
      <c r="AC54" s="46"/>
      <c r="AD54" s="47"/>
      <c r="AE54" s="47"/>
      <c r="AF54" s="47"/>
      <c r="AG54" s="47"/>
    </row>
    <row r="55" spans="1:33" ht="49.5" customHeight="1">
      <c r="A55" s="581"/>
      <c r="B55" s="581"/>
      <c r="C55" s="568"/>
      <c r="D55" s="573"/>
      <c r="E55" s="573"/>
      <c r="F55" s="57" t="s">
        <v>68</v>
      </c>
      <c r="G55" s="242">
        <v>0.1</v>
      </c>
      <c r="H55" s="242">
        <v>0.1</v>
      </c>
      <c r="I55" s="242"/>
      <c r="J55" s="244"/>
      <c r="K55" s="244"/>
      <c r="L55" s="244"/>
      <c r="M55" s="244"/>
      <c r="N55" s="244"/>
      <c r="O55" s="244"/>
      <c r="P55" s="242"/>
      <c r="Q55" s="242"/>
      <c r="R55" s="242"/>
      <c r="S55" s="55">
        <f>SUM(G55:R55)</f>
        <v>0.2</v>
      </c>
      <c r="T55" s="587"/>
      <c r="U55" s="573"/>
      <c r="V55" s="568"/>
      <c r="W55" s="46"/>
      <c r="X55" s="46"/>
      <c r="Y55" s="46"/>
      <c r="Z55" s="46"/>
      <c r="AA55" s="46"/>
      <c r="AB55" s="46"/>
      <c r="AC55" s="46"/>
      <c r="AD55" s="47"/>
      <c r="AE55" s="47"/>
      <c r="AF55" s="47"/>
      <c r="AG55" s="47"/>
    </row>
    <row r="56" spans="1:33" ht="49.5" customHeight="1">
      <c r="A56" s="581"/>
      <c r="B56" s="581"/>
      <c r="C56" s="583" t="s">
        <v>209</v>
      </c>
      <c r="D56" s="575" t="s">
        <v>41</v>
      </c>
      <c r="E56" s="575" t="s">
        <v>41</v>
      </c>
      <c r="F56" s="56" t="s">
        <v>43</v>
      </c>
      <c r="G56" s="242">
        <v>0.1</v>
      </c>
      <c r="H56" s="242">
        <v>0.1</v>
      </c>
      <c r="I56" s="242"/>
      <c r="J56" s="243">
        <v>0.05</v>
      </c>
      <c r="K56" s="243">
        <v>0.1</v>
      </c>
      <c r="L56" s="243">
        <v>0.1</v>
      </c>
      <c r="M56" s="242">
        <v>0.1</v>
      </c>
      <c r="N56" s="242">
        <v>0.1</v>
      </c>
      <c r="O56" s="242">
        <v>0.1</v>
      </c>
      <c r="P56" s="242">
        <v>0.1</v>
      </c>
      <c r="Q56" s="242">
        <v>0.1</v>
      </c>
      <c r="R56" s="242">
        <v>0.05</v>
      </c>
      <c r="S56" s="53">
        <f>G56+H56+J56+K56+L56+I56+M56+N56+O56+P56+Q56+R56</f>
        <v>0.9999999999999999</v>
      </c>
      <c r="T56" s="587"/>
      <c r="U56" s="572">
        <v>0.0115</v>
      </c>
      <c r="V56" s="585" t="s">
        <v>418</v>
      </c>
      <c r="W56" s="46"/>
      <c r="X56" s="46"/>
      <c r="Y56" s="46"/>
      <c r="Z56" s="46"/>
      <c r="AA56" s="46"/>
      <c r="AB56" s="46"/>
      <c r="AC56" s="46"/>
      <c r="AD56" s="47"/>
      <c r="AE56" s="47"/>
      <c r="AF56" s="47"/>
      <c r="AG56" s="47"/>
    </row>
    <row r="57" spans="1:33" ht="49.5" customHeight="1">
      <c r="A57" s="581"/>
      <c r="B57" s="581"/>
      <c r="C57" s="568"/>
      <c r="D57" s="573"/>
      <c r="E57" s="573"/>
      <c r="F57" s="57" t="s">
        <v>68</v>
      </c>
      <c r="G57" s="242">
        <v>0.09</v>
      </c>
      <c r="H57" s="242">
        <v>0.09</v>
      </c>
      <c r="I57" s="242"/>
      <c r="J57" s="244"/>
      <c r="K57" s="244"/>
      <c r="L57" s="244"/>
      <c r="M57" s="244"/>
      <c r="N57" s="244"/>
      <c r="O57" s="244"/>
      <c r="P57" s="242"/>
      <c r="Q57" s="242"/>
      <c r="R57" s="242"/>
      <c r="S57" s="55">
        <f>SUM(G57:R57)</f>
        <v>0.18</v>
      </c>
      <c r="T57" s="587"/>
      <c r="U57" s="573"/>
      <c r="V57" s="568"/>
      <c r="W57" s="46"/>
      <c r="X57" s="46"/>
      <c r="Y57" s="46"/>
      <c r="Z57" s="46"/>
      <c r="AA57" s="46"/>
      <c r="AB57" s="46"/>
      <c r="AC57" s="46"/>
      <c r="AD57" s="47"/>
      <c r="AE57" s="47"/>
      <c r="AF57" s="47"/>
      <c r="AG57" s="47"/>
    </row>
    <row r="58" spans="1:33" ht="49.5" customHeight="1">
      <c r="A58" s="581"/>
      <c r="B58" s="581"/>
      <c r="C58" s="583" t="s">
        <v>218</v>
      </c>
      <c r="D58" s="575" t="s">
        <v>41</v>
      </c>
      <c r="E58" s="575" t="s">
        <v>41</v>
      </c>
      <c r="F58" s="56" t="s">
        <v>43</v>
      </c>
      <c r="G58" s="242"/>
      <c r="H58" s="242"/>
      <c r="I58" s="242"/>
      <c r="J58" s="243"/>
      <c r="K58" s="243"/>
      <c r="L58" s="243">
        <v>0.5</v>
      </c>
      <c r="M58" s="242"/>
      <c r="N58" s="242"/>
      <c r="O58" s="242"/>
      <c r="P58" s="242"/>
      <c r="Q58" s="242">
        <v>0.5</v>
      </c>
      <c r="R58" s="242"/>
      <c r="S58" s="53">
        <f>G58+H58+I58+J58+K58+L58+M58+N58+O58+P58+Q58+R58</f>
        <v>1</v>
      </c>
      <c r="T58" s="587"/>
      <c r="U58" s="572">
        <v>0.0115</v>
      </c>
      <c r="V58" s="578" t="s">
        <v>419</v>
      </c>
      <c r="W58" s="46"/>
      <c r="X58" s="46"/>
      <c r="Y58" s="46"/>
      <c r="Z58" s="46"/>
      <c r="AA58" s="46"/>
      <c r="AB58" s="46"/>
      <c r="AC58" s="46"/>
      <c r="AD58" s="47"/>
      <c r="AE58" s="47"/>
      <c r="AF58" s="47"/>
      <c r="AG58" s="47"/>
    </row>
    <row r="59" spans="1:33" ht="49.5" customHeight="1">
      <c r="A59" s="573"/>
      <c r="B59" s="573"/>
      <c r="C59" s="568"/>
      <c r="D59" s="573"/>
      <c r="E59" s="573"/>
      <c r="F59" s="57" t="s">
        <v>68</v>
      </c>
      <c r="G59" s="242"/>
      <c r="H59" s="242"/>
      <c r="I59" s="242"/>
      <c r="J59" s="244"/>
      <c r="K59" s="244"/>
      <c r="L59" s="244"/>
      <c r="M59" s="244"/>
      <c r="N59" s="244"/>
      <c r="O59" s="244"/>
      <c r="P59" s="242"/>
      <c r="Q59" s="242"/>
      <c r="R59" s="242"/>
      <c r="S59" s="55">
        <f>SUM(G59:R59)</f>
        <v>0</v>
      </c>
      <c r="T59" s="588"/>
      <c r="U59" s="573"/>
      <c r="V59" s="568"/>
      <c r="W59" s="46"/>
      <c r="X59" s="46"/>
      <c r="Y59" s="46"/>
      <c r="Z59" s="46"/>
      <c r="AA59" s="46"/>
      <c r="AB59" s="46"/>
      <c r="AC59" s="46"/>
      <c r="AD59" s="47"/>
      <c r="AE59" s="47"/>
      <c r="AF59" s="47"/>
      <c r="AG59" s="47"/>
    </row>
    <row r="60" spans="1:33" ht="49.5" customHeight="1">
      <c r="A60" s="572" t="s">
        <v>105</v>
      </c>
      <c r="B60" s="572" t="s">
        <v>225</v>
      </c>
      <c r="C60" s="583" t="s">
        <v>227</v>
      </c>
      <c r="D60" s="575" t="s">
        <v>41</v>
      </c>
      <c r="E60" s="575" t="s">
        <v>41</v>
      </c>
      <c r="F60" s="56" t="s">
        <v>43</v>
      </c>
      <c r="G60" s="242">
        <v>0.05</v>
      </c>
      <c r="H60" s="242">
        <v>0</v>
      </c>
      <c r="I60" s="242">
        <v>0</v>
      </c>
      <c r="J60" s="243">
        <v>0.1</v>
      </c>
      <c r="K60" s="243">
        <v>0.1</v>
      </c>
      <c r="L60" s="243">
        <v>0.15</v>
      </c>
      <c r="M60" s="242">
        <v>0.15</v>
      </c>
      <c r="N60" s="242">
        <v>0.1</v>
      </c>
      <c r="O60" s="242">
        <v>0.1</v>
      </c>
      <c r="P60" s="242">
        <v>0.1</v>
      </c>
      <c r="Q60" s="242">
        <v>0.1</v>
      </c>
      <c r="R60" s="242">
        <v>0.05</v>
      </c>
      <c r="S60" s="53">
        <f>G60+H60+I60+J60+K60+L60+M60+N60+O60+P60+Q60+R60</f>
        <v>1</v>
      </c>
      <c r="T60" s="574">
        <f>U60+U62</f>
        <v>0.025</v>
      </c>
      <c r="U60" s="572">
        <v>0.0125</v>
      </c>
      <c r="V60" s="577" t="s">
        <v>420</v>
      </c>
      <c r="W60" s="46"/>
      <c r="X60" s="46"/>
      <c r="Y60" s="46"/>
      <c r="Z60" s="46"/>
      <c r="AA60" s="46"/>
      <c r="AB60" s="46"/>
      <c r="AC60" s="46"/>
      <c r="AD60" s="47"/>
      <c r="AE60" s="47"/>
      <c r="AF60" s="47"/>
      <c r="AG60" s="47"/>
    </row>
    <row r="61" spans="1:33" ht="49.5" customHeight="1">
      <c r="A61" s="581"/>
      <c r="B61" s="581"/>
      <c r="C61" s="568"/>
      <c r="D61" s="573"/>
      <c r="E61" s="573"/>
      <c r="F61" s="57" t="s">
        <v>68</v>
      </c>
      <c r="G61" s="242">
        <f>(8*25%)/12</f>
        <v>0.16666666666666666</v>
      </c>
      <c r="H61" s="242">
        <f>(3*25%)/12</f>
        <v>0.0625</v>
      </c>
      <c r="I61" s="242">
        <f>(1*25%)/12</f>
        <v>0.020833333333333332</v>
      </c>
      <c r="J61" s="244"/>
      <c r="K61" s="244"/>
      <c r="L61" s="244"/>
      <c r="M61" s="244"/>
      <c r="N61" s="244"/>
      <c r="O61" s="244"/>
      <c r="P61" s="242"/>
      <c r="Q61" s="242"/>
      <c r="R61" s="242"/>
      <c r="S61" s="55">
        <f>SUM(G61:R61)</f>
        <v>0.25</v>
      </c>
      <c r="T61" s="581"/>
      <c r="U61" s="573"/>
      <c r="V61" s="568"/>
      <c r="W61" s="46"/>
      <c r="X61" s="46"/>
      <c r="Y61" s="46"/>
      <c r="Z61" s="46"/>
      <c r="AA61" s="46"/>
      <c r="AB61" s="46"/>
      <c r="AC61" s="46"/>
      <c r="AD61" s="47"/>
      <c r="AE61" s="47"/>
      <c r="AF61" s="47"/>
      <c r="AG61" s="47"/>
    </row>
    <row r="62" spans="1:33" ht="49.5" customHeight="1">
      <c r="A62" s="581"/>
      <c r="B62" s="581"/>
      <c r="C62" s="583" t="s">
        <v>241</v>
      </c>
      <c r="D62" s="575" t="s">
        <v>41</v>
      </c>
      <c r="E62" s="575" t="s">
        <v>41</v>
      </c>
      <c r="F62" s="56" t="s">
        <v>43</v>
      </c>
      <c r="G62" s="242">
        <v>0</v>
      </c>
      <c r="H62" s="242">
        <v>0</v>
      </c>
      <c r="I62" s="242">
        <v>0</v>
      </c>
      <c r="J62" s="243">
        <v>0.05</v>
      </c>
      <c r="K62" s="243">
        <v>0.15</v>
      </c>
      <c r="L62" s="243">
        <v>0.15</v>
      </c>
      <c r="M62" s="242">
        <v>0.15</v>
      </c>
      <c r="N62" s="242">
        <v>0.15</v>
      </c>
      <c r="O62" s="242">
        <v>0.15</v>
      </c>
      <c r="P62" s="242">
        <v>0.1</v>
      </c>
      <c r="Q62" s="242">
        <v>0.1</v>
      </c>
      <c r="R62" s="242">
        <v>0</v>
      </c>
      <c r="S62" s="53">
        <f>G62+H62+I62+J62+K62+L62+M62+N62+O62+P62+Q62+R62</f>
        <v>1</v>
      </c>
      <c r="T62" s="581"/>
      <c r="U62" s="572">
        <v>0.0125</v>
      </c>
      <c r="V62" s="584" t="s">
        <v>243</v>
      </c>
      <c r="W62" s="46"/>
      <c r="X62" s="46"/>
      <c r="Y62" s="46"/>
      <c r="Z62" s="46"/>
      <c r="AA62" s="46"/>
      <c r="AB62" s="46"/>
      <c r="AC62" s="46"/>
      <c r="AD62" s="47"/>
      <c r="AE62" s="47"/>
      <c r="AF62" s="47"/>
      <c r="AG62" s="47"/>
    </row>
    <row r="63" spans="1:33" ht="49.5" customHeight="1">
      <c r="A63" s="573"/>
      <c r="B63" s="573"/>
      <c r="C63" s="568"/>
      <c r="D63" s="573"/>
      <c r="E63" s="573"/>
      <c r="F63" s="57" t="s">
        <v>68</v>
      </c>
      <c r="G63" s="242">
        <v>0</v>
      </c>
      <c r="H63" s="242">
        <v>0</v>
      </c>
      <c r="I63" s="242">
        <v>0</v>
      </c>
      <c r="J63" s="244"/>
      <c r="K63" s="244"/>
      <c r="L63" s="244"/>
      <c r="M63" s="244"/>
      <c r="N63" s="244"/>
      <c r="O63" s="244"/>
      <c r="P63" s="242"/>
      <c r="Q63" s="242"/>
      <c r="R63" s="242"/>
      <c r="S63" s="55">
        <f>SUM(G63:R63)</f>
        <v>0</v>
      </c>
      <c r="T63" s="573"/>
      <c r="U63" s="573"/>
      <c r="V63" s="568"/>
      <c r="W63" s="46"/>
      <c r="X63" s="46"/>
      <c r="Y63" s="46"/>
      <c r="Z63" s="46"/>
      <c r="AA63" s="46"/>
      <c r="AB63" s="46"/>
      <c r="AC63" s="46"/>
      <c r="AD63" s="47"/>
      <c r="AE63" s="47"/>
      <c r="AF63" s="47"/>
      <c r="AG63" s="47"/>
    </row>
    <row r="64" spans="1:33" ht="49.5" customHeight="1">
      <c r="A64" s="572" t="s">
        <v>105</v>
      </c>
      <c r="B64" s="580" t="s">
        <v>249</v>
      </c>
      <c r="C64" s="583" t="s">
        <v>250</v>
      </c>
      <c r="D64" s="575" t="s">
        <v>41</v>
      </c>
      <c r="E64" s="575" t="s">
        <v>41</v>
      </c>
      <c r="F64" s="56" t="s">
        <v>43</v>
      </c>
      <c r="G64" s="242"/>
      <c r="H64" s="242">
        <v>0.7</v>
      </c>
      <c r="I64" s="242"/>
      <c r="J64" s="243"/>
      <c r="K64" s="243"/>
      <c r="L64" s="243">
        <v>0.3</v>
      </c>
      <c r="M64" s="242"/>
      <c r="N64" s="242"/>
      <c r="O64" s="242"/>
      <c r="P64" s="242"/>
      <c r="Q64" s="242"/>
      <c r="R64" s="242"/>
      <c r="S64" s="53">
        <f>G64+H64+I64+J64+K64+L64+M64+N64+O64+P64+Q64+R64</f>
        <v>1</v>
      </c>
      <c r="T64" s="574">
        <f>U64+U66</f>
        <v>0.025</v>
      </c>
      <c r="U64" s="572">
        <v>0.005</v>
      </c>
      <c r="V64" s="585" t="s">
        <v>254</v>
      </c>
      <c r="W64" s="46"/>
      <c r="X64" s="46"/>
      <c r="Y64" s="46"/>
      <c r="Z64" s="46"/>
      <c r="AA64" s="46"/>
      <c r="AB64" s="46"/>
      <c r="AC64" s="46"/>
      <c r="AD64" s="47"/>
      <c r="AE64" s="47"/>
      <c r="AF64" s="47"/>
      <c r="AG64" s="47"/>
    </row>
    <row r="65" spans="1:33" ht="49.5" customHeight="1">
      <c r="A65" s="581"/>
      <c r="B65" s="581"/>
      <c r="C65" s="568"/>
      <c r="D65" s="573"/>
      <c r="E65" s="573"/>
      <c r="F65" s="57" t="s">
        <v>68</v>
      </c>
      <c r="G65" s="242"/>
      <c r="H65" s="242">
        <v>0.7</v>
      </c>
      <c r="I65" s="242"/>
      <c r="J65" s="244"/>
      <c r="K65" s="244"/>
      <c r="L65" s="244"/>
      <c r="M65" s="244"/>
      <c r="N65" s="244"/>
      <c r="O65" s="244"/>
      <c r="P65" s="242"/>
      <c r="Q65" s="242"/>
      <c r="R65" s="242"/>
      <c r="S65" s="55">
        <f>SUM(G65:R65)</f>
        <v>0.7</v>
      </c>
      <c r="T65" s="581"/>
      <c r="U65" s="573"/>
      <c r="V65" s="568"/>
      <c r="W65" s="46"/>
      <c r="X65" s="46"/>
      <c r="Y65" s="46"/>
      <c r="Z65" s="46"/>
      <c r="AA65" s="46"/>
      <c r="AB65" s="46"/>
      <c r="AC65" s="46"/>
      <c r="AD65" s="47"/>
      <c r="AE65" s="47"/>
      <c r="AF65" s="47"/>
      <c r="AG65" s="47"/>
    </row>
    <row r="66" spans="1:33" ht="49.5" customHeight="1">
      <c r="A66" s="581"/>
      <c r="B66" s="581"/>
      <c r="C66" s="583" t="s">
        <v>256</v>
      </c>
      <c r="D66" s="575" t="s">
        <v>41</v>
      </c>
      <c r="E66" s="575" t="s">
        <v>41</v>
      </c>
      <c r="F66" s="56" t="s">
        <v>43</v>
      </c>
      <c r="G66" s="242">
        <v>0.2</v>
      </c>
      <c r="H66" s="242">
        <v>0</v>
      </c>
      <c r="I66" s="242">
        <v>0.1</v>
      </c>
      <c r="J66" s="243">
        <v>0.1</v>
      </c>
      <c r="K66" s="243">
        <v>0.1</v>
      </c>
      <c r="L66" s="243">
        <v>0.1</v>
      </c>
      <c r="M66" s="242">
        <v>0.1</v>
      </c>
      <c r="N66" s="242">
        <v>0.1</v>
      </c>
      <c r="O66" s="242">
        <v>0.05</v>
      </c>
      <c r="P66" s="242">
        <v>0.05</v>
      </c>
      <c r="Q66" s="242">
        <v>0.05</v>
      </c>
      <c r="R66" s="242">
        <v>0.05</v>
      </c>
      <c r="S66" s="53">
        <f>G66+H66+I66+J66+K66+L66+M66+N66+O66+P66+Q66+R66</f>
        <v>1</v>
      </c>
      <c r="T66" s="581"/>
      <c r="U66" s="572">
        <v>0.02</v>
      </c>
      <c r="V66" s="585" t="s">
        <v>258</v>
      </c>
      <c r="W66" s="46"/>
      <c r="X66" s="46"/>
      <c r="Y66" s="46"/>
      <c r="Z66" s="46"/>
      <c r="AA66" s="46"/>
      <c r="AB66" s="46"/>
      <c r="AC66" s="46"/>
      <c r="AD66" s="47"/>
      <c r="AE66" s="47"/>
      <c r="AF66" s="47"/>
      <c r="AG66" s="47"/>
    </row>
    <row r="67" spans="1:33" ht="49.5" customHeight="1">
      <c r="A67" s="573"/>
      <c r="B67" s="573"/>
      <c r="C67" s="568"/>
      <c r="D67" s="573"/>
      <c r="E67" s="573"/>
      <c r="F67" s="57" t="s">
        <v>68</v>
      </c>
      <c r="G67" s="242">
        <v>0.24</v>
      </c>
      <c r="H67" s="242">
        <v>0</v>
      </c>
      <c r="I67" s="242">
        <v>0.11</v>
      </c>
      <c r="J67" s="244"/>
      <c r="K67" s="244"/>
      <c r="L67" s="244"/>
      <c r="M67" s="244"/>
      <c r="N67" s="244"/>
      <c r="O67" s="244"/>
      <c r="P67" s="242"/>
      <c r="Q67" s="242"/>
      <c r="R67" s="242"/>
      <c r="S67" s="55">
        <f>SUM(G67:R67)</f>
        <v>0.35</v>
      </c>
      <c r="T67" s="573"/>
      <c r="U67" s="573"/>
      <c r="V67" s="568"/>
      <c r="W67" s="46"/>
      <c r="X67" s="46"/>
      <c r="Y67" s="46"/>
      <c r="Z67" s="46"/>
      <c r="AA67" s="46"/>
      <c r="AB67" s="46"/>
      <c r="AC67" s="46"/>
      <c r="AD67" s="47"/>
      <c r="AE67" s="47"/>
      <c r="AF67" s="47"/>
      <c r="AG67" s="47"/>
    </row>
    <row r="68" spans="1:33" ht="49.5" customHeight="1">
      <c r="A68" s="572" t="s">
        <v>261</v>
      </c>
      <c r="B68" s="625" t="s">
        <v>262</v>
      </c>
      <c r="C68" s="584" t="s">
        <v>263</v>
      </c>
      <c r="D68" s="627" t="s">
        <v>41</v>
      </c>
      <c r="E68" s="627" t="s">
        <v>41</v>
      </c>
      <c r="F68" s="56" t="s">
        <v>43</v>
      </c>
      <c r="G68" s="242">
        <v>0.06</v>
      </c>
      <c r="H68" s="242">
        <v>0.07</v>
      </c>
      <c r="I68" s="242">
        <v>0.07</v>
      </c>
      <c r="J68" s="243">
        <v>0.09</v>
      </c>
      <c r="K68" s="243">
        <v>0.09</v>
      </c>
      <c r="L68" s="243">
        <v>0.09</v>
      </c>
      <c r="M68" s="242">
        <v>0.09</v>
      </c>
      <c r="N68" s="242">
        <v>0.09</v>
      </c>
      <c r="O68" s="242">
        <v>0.09</v>
      </c>
      <c r="P68" s="242">
        <v>0.09</v>
      </c>
      <c r="Q68" s="242">
        <v>0.09</v>
      </c>
      <c r="R68" s="242">
        <v>0.08</v>
      </c>
      <c r="S68" s="53">
        <f>G68+H68+I68+J68+K68+L68+M68+N68+O68+P68+Q68+R68</f>
        <v>0.9999999999999998</v>
      </c>
      <c r="T68" s="574">
        <f>U68+U70+U72+U74+U76+U78</f>
        <v>0.16</v>
      </c>
      <c r="U68" s="572">
        <v>0.025</v>
      </c>
      <c r="V68" s="623" t="s">
        <v>394</v>
      </c>
      <c r="W68" s="46"/>
      <c r="X68" s="46"/>
      <c r="Y68" s="46"/>
      <c r="Z68" s="46"/>
      <c r="AA68" s="46"/>
      <c r="AB68" s="46"/>
      <c r="AC68" s="46"/>
      <c r="AD68" s="47"/>
      <c r="AE68" s="47"/>
      <c r="AF68" s="47"/>
      <c r="AG68" s="47"/>
    </row>
    <row r="69" spans="1:33" ht="49.5" customHeight="1">
      <c r="A69" s="581"/>
      <c r="B69" s="581"/>
      <c r="C69" s="568"/>
      <c r="D69" s="573"/>
      <c r="E69" s="573"/>
      <c r="F69" s="57" t="s">
        <v>68</v>
      </c>
      <c r="G69" s="242">
        <v>0.1109383410083129</v>
      </c>
      <c r="H69" s="242">
        <v>0.09993421446085761</v>
      </c>
      <c r="I69" s="242">
        <v>0.1347407451707434</v>
      </c>
      <c r="J69" s="244"/>
      <c r="K69" s="244"/>
      <c r="L69" s="244"/>
      <c r="M69" s="244"/>
      <c r="N69" s="244"/>
      <c r="O69" s="244"/>
      <c r="P69" s="242"/>
      <c r="Q69" s="242"/>
      <c r="R69" s="242"/>
      <c r="S69" s="55">
        <f>SUM(G69:R69)</f>
        <v>0.3456133006399139</v>
      </c>
      <c r="T69" s="581"/>
      <c r="U69" s="573"/>
      <c r="V69" s="568"/>
      <c r="W69" s="46"/>
      <c r="X69" s="46"/>
      <c r="Y69" s="46"/>
      <c r="Z69" s="46"/>
      <c r="AA69" s="46"/>
      <c r="AB69" s="46"/>
      <c r="AC69" s="46"/>
      <c r="AD69" s="47"/>
      <c r="AE69" s="47"/>
      <c r="AF69" s="47"/>
      <c r="AG69" s="47"/>
    </row>
    <row r="70" spans="1:33" ht="49.5" customHeight="1">
      <c r="A70" s="581"/>
      <c r="B70" s="581"/>
      <c r="C70" s="584" t="s">
        <v>267</v>
      </c>
      <c r="D70" s="627" t="s">
        <v>41</v>
      </c>
      <c r="E70" s="627" t="s">
        <v>41</v>
      </c>
      <c r="F70" s="56" t="s">
        <v>43</v>
      </c>
      <c r="G70" s="242">
        <v>0.06</v>
      </c>
      <c r="H70" s="242">
        <v>0.07</v>
      </c>
      <c r="I70" s="242">
        <v>0.07</v>
      </c>
      <c r="J70" s="243">
        <v>0.09</v>
      </c>
      <c r="K70" s="243">
        <v>0.09</v>
      </c>
      <c r="L70" s="243">
        <v>0.09</v>
      </c>
      <c r="M70" s="242">
        <v>0.09</v>
      </c>
      <c r="N70" s="242">
        <v>0.09</v>
      </c>
      <c r="O70" s="242">
        <v>0.09</v>
      </c>
      <c r="P70" s="242">
        <v>0.09</v>
      </c>
      <c r="Q70" s="242">
        <v>0.09</v>
      </c>
      <c r="R70" s="242">
        <v>0.08</v>
      </c>
      <c r="S70" s="53">
        <f>G70+H70+I70+J70+K70+L70+M70+N70+O70+P70+Q70+R70</f>
        <v>0.9999999999999998</v>
      </c>
      <c r="T70" s="581"/>
      <c r="U70" s="572">
        <v>0.03</v>
      </c>
      <c r="V70" s="623" t="s">
        <v>395</v>
      </c>
      <c r="W70" s="46"/>
      <c r="X70" s="46"/>
      <c r="Y70" s="46"/>
      <c r="Z70" s="46"/>
      <c r="AA70" s="46"/>
      <c r="AB70" s="46"/>
      <c r="AC70" s="46"/>
      <c r="AD70" s="47"/>
      <c r="AE70" s="47"/>
      <c r="AF70" s="47"/>
      <c r="AG70" s="47"/>
    </row>
    <row r="71" spans="1:33" ht="49.5" customHeight="1">
      <c r="A71" s="581"/>
      <c r="B71" s="581"/>
      <c r="C71" s="568"/>
      <c r="D71" s="573"/>
      <c r="E71" s="573"/>
      <c r="F71" s="57" t="s">
        <v>68</v>
      </c>
      <c r="G71" s="242">
        <v>0.1109383410083129</v>
      </c>
      <c r="H71" s="242">
        <v>0.09993421446085761</v>
      </c>
      <c r="I71" s="242">
        <v>0.1347407451707434</v>
      </c>
      <c r="J71" s="244"/>
      <c r="K71" s="244"/>
      <c r="L71" s="244"/>
      <c r="M71" s="244"/>
      <c r="N71" s="244"/>
      <c r="O71" s="244"/>
      <c r="P71" s="242"/>
      <c r="Q71" s="242"/>
      <c r="R71" s="242"/>
      <c r="S71" s="55">
        <f>SUM(G71:R71)</f>
        <v>0.3456133006399139</v>
      </c>
      <c r="T71" s="581"/>
      <c r="U71" s="573"/>
      <c r="V71" s="568"/>
      <c r="W71" s="46"/>
      <c r="X71" s="46"/>
      <c r="Y71" s="46"/>
      <c r="Z71" s="46"/>
      <c r="AA71" s="46"/>
      <c r="AB71" s="46"/>
      <c r="AC71" s="46"/>
      <c r="AD71" s="47"/>
      <c r="AE71" s="47"/>
      <c r="AF71" s="47"/>
      <c r="AG71" s="47"/>
    </row>
    <row r="72" spans="1:33" ht="49.5" customHeight="1">
      <c r="A72" s="581"/>
      <c r="B72" s="581"/>
      <c r="C72" s="584" t="s">
        <v>268</v>
      </c>
      <c r="D72" s="627" t="s">
        <v>41</v>
      </c>
      <c r="E72" s="627" t="s">
        <v>41</v>
      </c>
      <c r="F72" s="56" t="s">
        <v>43</v>
      </c>
      <c r="G72" s="242">
        <v>0.06</v>
      </c>
      <c r="H72" s="242">
        <v>0.07</v>
      </c>
      <c r="I72" s="242">
        <v>0.07</v>
      </c>
      <c r="J72" s="243">
        <v>0.09</v>
      </c>
      <c r="K72" s="243">
        <v>0.09</v>
      </c>
      <c r="L72" s="243">
        <v>0.09</v>
      </c>
      <c r="M72" s="242">
        <v>0.09</v>
      </c>
      <c r="N72" s="242">
        <v>0.09</v>
      </c>
      <c r="O72" s="242">
        <v>0.09</v>
      </c>
      <c r="P72" s="242">
        <v>0.09</v>
      </c>
      <c r="Q72" s="242">
        <v>0.09</v>
      </c>
      <c r="R72" s="242">
        <v>0.08</v>
      </c>
      <c r="S72" s="53">
        <f>G72+H72+I72+J72+K72+L72+M72+N72+O72+P72+Q72+R72</f>
        <v>0.9999999999999998</v>
      </c>
      <c r="T72" s="581"/>
      <c r="U72" s="572">
        <v>0.025</v>
      </c>
      <c r="V72" s="623" t="s">
        <v>421</v>
      </c>
      <c r="W72" s="46"/>
      <c r="X72" s="46"/>
      <c r="Y72" s="46"/>
      <c r="Z72" s="46"/>
      <c r="AA72" s="46"/>
      <c r="AB72" s="46"/>
      <c r="AC72" s="46"/>
      <c r="AD72" s="47"/>
      <c r="AE72" s="47"/>
      <c r="AF72" s="47"/>
      <c r="AG72" s="47"/>
    </row>
    <row r="73" spans="1:33" ht="49.5" customHeight="1">
      <c r="A73" s="581"/>
      <c r="B73" s="581"/>
      <c r="C73" s="568"/>
      <c r="D73" s="573"/>
      <c r="E73" s="573"/>
      <c r="F73" s="57" t="s">
        <v>68</v>
      </c>
      <c r="G73" s="242">
        <v>0.1109383410083129</v>
      </c>
      <c r="H73" s="242">
        <v>0.09993421446085761</v>
      </c>
      <c r="I73" s="242">
        <v>0.1347407451707434</v>
      </c>
      <c r="J73" s="244"/>
      <c r="K73" s="244"/>
      <c r="L73" s="244"/>
      <c r="M73" s="244"/>
      <c r="N73" s="244"/>
      <c r="O73" s="244"/>
      <c r="P73" s="242"/>
      <c r="Q73" s="242"/>
      <c r="R73" s="242"/>
      <c r="S73" s="55">
        <f>SUM(G73:R73)</f>
        <v>0.3456133006399139</v>
      </c>
      <c r="T73" s="581"/>
      <c r="U73" s="573"/>
      <c r="V73" s="568"/>
      <c r="W73" s="46"/>
      <c r="X73" s="46"/>
      <c r="Y73" s="46"/>
      <c r="Z73" s="46"/>
      <c r="AA73" s="46"/>
      <c r="AB73" s="46"/>
      <c r="AC73" s="46"/>
      <c r="AD73" s="47"/>
      <c r="AE73" s="47"/>
      <c r="AF73" s="47"/>
      <c r="AG73" s="47"/>
    </row>
    <row r="74" spans="1:33" ht="49.5" customHeight="1">
      <c r="A74" s="581"/>
      <c r="B74" s="581"/>
      <c r="C74" s="584" t="s">
        <v>269</v>
      </c>
      <c r="D74" s="627" t="s">
        <v>41</v>
      </c>
      <c r="E74" s="627" t="s">
        <v>41</v>
      </c>
      <c r="F74" s="56" t="s">
        <v>43</v>
      </c>
      <c r="G74" s="242"/>
      <c r="H74" s="242"/>
      <c r="I74" s="242">
        <v>0.25</v>
      </c>
      <c r="J74" s="243"/>
      <c r="K74" s="243"/>
      <c r="L74" s="243">
        <v>0.25</v>
      </c>
      <c r="M74" s="242"/>
      <c r="N74" s="242"/>
      <c r="O74" s="242">
        <v>0.25</v>
      </c>
      <c r="P74" s="242"/>
      <c r="Q74" s="242"/>
      <c r="R74" s="242">
        <v>0.25</v>
      </c>
      <c r="S74" s="53">
        <f>I74+L74+O74+R74</f>
        <v>1</v>
      </c>
      <c r="T74" s="581"/>
      <c r="U74" s="572">
        <v>0.03</v>
      </c>
      <c r="V74" s="623" t="s">
        <v>422</v>
      </c>
      <c r="W74" s="46"/>
      <c r="X74" s="46"/>
      <c r="Y74" s="46"/>
      <c r="Z74" s="46"/>
      <c r="AA74" s="46"/>
      <c r="AB74" s="46"/>
      <c r="AC74" s="46"/>
      <c r="AD74" s="47"/>
      <c r="AE74" s="47"/>
      <c r="AF74" s="47"/>
      <c r="AG74" s="47"/>
    </row>
    <row r="75" spans="1:33" ht="49.5" customHeight="1">
      <c r="A75" s="581"/>
      <c r="B75" s="581"/>
      <c r="C75" s="568"/>
      <c r="D75" s="573"/>
      <c r="E75" s="573"/>
      <c r="F75" s="57" t="s">
        <v>68</v>
      </c>
      <c r="G75" s="242">
        <v>0.1109383410083129</v>
      </c>
      <c r="H75" s="242">
        <v>0.09993421446085761</v>
      </c>
      <c r="I75" s="242">
        <v>0.1347407451707434</v>
      </c>
      <c r="J75" s="244"/>
      <c r="K75" s="244"/>
      <c r="L75" s="244"/>
      <c r="M75" s="244"/>
      <c r="N75" s="244"/>
      <c r="O75" s="244"/>
      <c r="P75" s="242"/>
      <c r="Q75" s="242"/>
      <c r="R75" s="242"/>
      <c r="S75" s="55">
        <f>SUM(G75:R75)</f>
        <v>0.3456133006399139</v>
      </c>
      <c r="T75" s="581"/>
      <c r="U75" s="573"/>
      <c r="V75" s="568"/>
      <c r="W75" s="46"/>
      <c r="X75" s="46"/>
      <c r="Y75" s="46"/>
      <c r="Z75" s="46"/>
      <c r="AA75" s="46"/>
      <c r="AB75" s="46"/>
      <c r="AC75" s="46"/>
      <c r="AD75" s="47"/>
      <c r="AE75" s="47"/>
      <c r="AF75" s="47"/>
      <c r="AG75" s="47"/>
    </row>
    <row r="76" spans="1:33" ht="49.5" customHeight="1">
      <c r="A76" s="581"/>
      <c r="B76" s="581"/>
      <c r="C76" s="584" t="s">
        <v>273</v>
      </c>
      <c r="D76" s="627" t="s">
        <v>41</v>
      </c>
      <c r="E76" s="627" t="s">
        <v>41</v>
      </c>
      <c r="F76" s="56" t="s">
        <v>43</v>
      </c>
      <c r="G76" s="242">
        <v>0.06</v>
      </c>
      <c r="H76" s="242">
        <v>0.07</v>
      </c>
      <c r="I76" s="242">
        <v>0.07</v>
      </c>
      <c r="J76" s="243">
        <v>0.09</v>
      </c>
      <c r="K76" s="243">
        <v>0.09</v>
      </c>
      <c r="L76" s="243">
        <v>0.09</v>
      </c>
      <c r="M76" s="242">
        <v>0.09</v>
      </c>
      <c r="N76" s="242">
        <v>0.09</v>
      </c>
      <c r="O76" s="242">
        <v>0.09</v>
      </c>
      <c r="P76" s="242">
        <v>0.09</v>
      </c>
      <c r="Q76" s="242">
        <v>0.09</v>
      </c>
      <c r="R76" s="242">
        <v>0.08</v>
      </c>
      <c r="S76" s="53">
        <f>G76+H76+I76+J76+K76+L76+M76+N76+O76+P76+Q76+R76</f>
        <v>0.9999999999999998</v>
      </c>
      <c r="T76" s="581"/>
      <c r="U76" s="572">
        <v>0.025</v>
      </c>
      <c r="V76" s="623" t="s">
        <v>423</v>
      </c>
      <c r="W76" s="46"/>
      <c r="X76" s="46"/>
      <c r="Y76" s="46"/>
      <c r="Z76" s="46"/>
      <c r="AA76" s="46"/>
      <c r="AB76" s="46"/>
      <c r="AC76" s="46"/>
      <c r="AD76" s="47"/>
      <c r="AE76" s="47"/>
      <c r="AF76" s="47"/>
      <c r="AG76" s="47"/>
    </row>
    <row r="77" spans="1:33" ht="49.5" customHeight="1">
      <c r="A77" s="581"/>
      <c r="B77" s="581"/>
      <c r="C77" s="568"/>
      <c r="D77" s="573"/>
      <c r="E77" s="573"/>
      <c r="F77" s="57" t="s">
        <v>68</v>
      </c>
      <c r="G77" s="242">
        <v>0.1109383410083129</v>
      </c>
      <c r="H77" s="242">
        <v>0.09993421446085761</v>
      </c>
      <c r="I77" s="242">
        <v>0.1347407451707434</v>
      </c>
      <c r="J77" s="244"/>
      <c r="K77" s="244"/>
      <c r="L77" s="244"/>
      <c r="M77" s="244"/>
      <c r="N77" s="244"/>
      <c r="O77" s="244"/>
      <c r="P77" s="242"/>
      <c r="Q77" s="242"/>
      <c r="R77" s="242"/>
      <c r="S77" s="55">
        <f>G77+H77+I77+J77+K77+L77+M77+N77+O77+P77+Q77+R77</f>
        <v>0.3456133006399139</v>
      </c>
      <c r="T77" s="581"/>
      <c r="U77" s="573"/>
      <c r="V77" s="568"/>
      <c r="W77" s="46"/>
      <c r="X77" s="46"/>
      <c r="Y77" s="46"/>
      <c r="Z77" s="46"/>
      <c r="AA77" s="46"/>
      <c r="AB77" s="46"/>
      <c r="AC77" s="46"/>
      <c r="AD77" s="47"/>
      <c r="AE77" s="47"/>
      <c r="AF77" s="47"/>
      <c r="AG77" s="47"/>
    </row>
    <row r="78" spans="1:33" ht="49.5" customHeight="1">
      <c r="A78" s="581"/>
      <c r="B78" s="581"/>
      <c r="C78" s="584" t="s">
        <v>274</v>
      </c>
      <c r="D78" s="627" t="s">
        <v>41</v>
      </c>
      <c r="E78" s="627" t="s">
        <v>41</v>
      </c>
      <c r="F78" s="56" t="s">
        <v>43</v>
      </c>
      <c r="G78" s="242">
        <v>0.06</v>
      </c>
      <c r="H78" s="242">
        <v>0.07</v>
      </c>
      <c r="I78" s="242">
        <v>0.07</v>
      </c>
      <c r="J78" s="243">
        <v>0.09</v>
      </c>
      <c r="K78" s="243">
        <v>0.09</v>
      </c>
      <c r="L78" s="243">
        <v>0.09</v>
      </c>
      <c r="M78" s="242">
        <v>0.09</v>
      </c>
      <c r="N78" s="242">
        <v>0.09</v>
      </c>
      <c r="O78" s="242">
        <v>0.09</v>
      </c>
      <c r="P78" s="242">
        <v>0.09</v>
      </c>
      <c r="Q78" s="242">
        <v>0.09</v>
      </c>
      <c r="R78" s="242">
        <v>0.08</v>
      </c>
      <c r="S78" s="53">
        <f>G78+H78+I78+J78+K78+L78+M78+N78+O78+P78+Q78+R78</f>
        <v>0.9999999999999998</v>
      </c>
      <c r="T78" s="581"/>
      <c r="U78" s="572">
        <v>0.025</v>
      </c>
      <c r="V78" s="623" t="s">
        <v>396</v>
      </c>
      <c r="W78" s="46"/>
      <c r="X78" s="46"/>
      <c r="Y78" s="46"/>
      <c r="Z78" s="46"/>
      <c r="AA78" s="46"/>
      <c r="AB78" s="46"/>
      <c r="AC78" s="46"/>
      <c r="AD78" s="47"/>
      <c r="AE78" s="47"/>
      <c r="AF78" s="47"/>
      <c r="AG78" s="47"/>
    </row>
    <row r="79" spans="1:33" ht="49.5" customHeight="1">
      <c r="A79" s="573"/>
      <c r="B79" s="573"/>
      <c r="C79" s="568"/>
      <c r="D79" s="573"/>
      <c r="E79" s="573"/>
      <c r="F79" s="57" t="s">
        <v>68</v>
      </c>
      <c r="G79" s="242">
        <v>0.1109383410083129</v>
      </c>
      <c r="H79" s="242">
        <v>0.09993421446085761</v>
      </c>
      <c r="I79" s="242">
        <v>0.1347407451707434</v>
      </c>
      <c r="J79" s="244"/>
      <c r="K79" s="244"/>
      <c r="L79" s="244"/>
      <c r="M79" s="244"/>
      <c r="N79" s="244"/>
      <c r="O79" s="244"/>
      <c r="P79" s="242"/>
      <c r="Q79" s="242"/>
      <c r="R79" s="242"/>
      <c r="S79" s="55">
        <f>G79+H79+I79+J79+K79+L79+M79+N79+O79+P79+Q79+R79</f>
        <v>0.3456133006399139</v>
      </c>
      <c r="T79" s="573"/>
      <c r="U79" s="573"/>
      <c r="V79" s="568"/>
      <c r="W79" s="46"/>
      <c r="X79" s="46"/>
      <c r="Y79" s="46"/>
      <c r="Z79" s="46"/>
      <c r="AA79" s="46"/>
      <c r="AB79" s="46"/>
      <c r="AC79" s="46"/>
      <c r="AD79" s="47"/>
      <c r="AE79" s="47"/>
      <c r="AF79" s="47"/>
      <c r="AG79" s="47"/>
    </row>
    <row r="80" spans="1:33" ht="49.5" customHeight="1">
      <c r="A80" s="572" t="s">
        <v>261</v>
      </c>
      <c r="B80" s="625" t="s">
        <v>275</v>
      </c>
      <c r="C80" s="584" t="s">
        <v>277</v>
      </c>
      <c r="D80" s="626" t="s">
        <v>41</v>
      </c>
      <c r="E80" s="626" t="s">
        <v>41</v>
      </c>
      <c r="F80" s="56" t="s">
        <v>43</v>
      </c>
      <c r="G80" s="242"/>
      <c r="H80" s="242"/>
      <c r="I80" s="242"/>
      <c r="J80" s="243"/>
      <c r="K80" s="243"/>
      <c r="L80" s="243">
        <v>0.2</v>
      </c>
      <c r="M80" s="242"/>
      <c r="N80" s="242"/>
      <c r="O80" s="242">
        <v>0.4</v>
      </c>
      <c r="P80" s="242"/>
      <c r="Q80" s="242"/>
      <c r="R80" s="242">
        <v>0.4</v>
      </c>
      <c r="S80" s="53">
        <f>L80+O80+R80</f>
        <v>1</v>
      </c>
      <c r="T80" s="574">
        <f>U80+U82+U84+U86</f>
        <v>0.02</v>
      </c>
      <c r="U80" s="572">
        <v>0.005</v>
      </c>
      <c r="V80" s="617" t="s">
        <v>424</v>
      </c>
      <c r="W80" s="46"/>
      <c r="X80" s="46"/>
      <c r="Y80" s="46"/>
      <c r="Z80" s="46"/>
      <c r="AA80" s="46"/>
      <c r="AB80" s="46"/>
      <c r="AC80" s="46"/>
      <c r="AD80" s="47"/>
      <c r="AE80" s="47"/>
      <c r="AF80" s="47"/>
      <c r="AG80" s="47"/>
    </row>
    <row r="81" spans="1:33" ht="49.5" customHeight="1">
      <c r="A81" s="581"/>
      <c r="B81" s="581"/>
      <c r="C81" s="568"/>
      <c r="D81" s="573"/>
      <c r="E81" s="573"/>
      <c r="F81" s="57" t="s">
        <v>68</v>
      </c>
      <c r="G81" s="242"/>
      <c r="H81" s="242"/>
      <c r="I81" s="242">
        <v>0.05</v>
      </c>
      <c r="J81" s="244"/>
      <c r="K81" s="244"/>
      <c r="L81" s="244"/>
      <c r="M81" s="244"/>
      <c r="N81" s="244"/>
      <c r="O81" s="244"/>
      <c r="P81" s="242"/>
      <c r="Q81" s="242"/>
      <c r="R81" s="242"/>
      <c r="S81" s="55">
        <f>SUM(G81:R81)</f>
        <v>0.05</v>
      </c>
      <c r="T81" s="581"/>
      <c r="U81" s="573"/>
      <c r="V81" s="568"/>
      <c r="W81" s="46"/>
      <c r="X81" s="46"/>
      <c r="Y81" s="46"/>
      <c r="Z81" s="46"/>
      <c r="AA81" s="46"/>
      <c r="AB81" s="46"/>
      <c r="AC81" s="46"/>
      <c r="AD81" s="47"/>
      <c r="AE81" s="47"/>
      <c r="AF81" s="47"/>
      <c r="AG81" s="47"/>
    </row>
    <row r="82" spans="1:33" ht="49.5" customHeight="1">
      <c r="A82" s="581"/>
      <c r="B82" s="581"/>
      <c r="C82" s="584" t="s">
        <v>281</v>
      </c>
      <c r="D82" s="626" t="s">
        <v>41</v>
      </c>
      <c r="E82" s="626" t="s">
        <v>41</v>
      </c>
      <c r="F82" s="56" t="s">
        <v>43</v>
      </c>
      <c r="G82" s="242"/>
      <c r="H82" s="242"/>
      <c r="I82" s="242"/>
      <c r="J82" s="243"/>
      <c r="K82" s="243"/>
      <c r="L82" s="243">
        <v>0.2</v>
      </c>
      <c r="M82" s="242"/>
      <c r="N82" s="242"/>
      <c r="O82" s="242">
        <v>0.4</v>
      </c>
      <c r="P82" s="242"/>
      <c r="Q82" s="242"/>
      <c r="R82" s="242">
        <v>0.4</v>
      </c>
      <c r="S82" s="53">
        <f>L82+O82+R82</f>
        <v>1</v>
      </c>
      <c r="T82" s="581"/>
      <c r="U82" s="572">
        <v>0.005</v>
      </c>
      <c r="V82" s="617" t="s">
        <v>425</v>
      </c>
      <c r="W82" s="46"/>
      <c r="X82" s="46"/>
      <c r="Y82" s="46"/>
      <c r="Z82" s="46"/>
      <c r="AA82" s="46"/>
      <c r="AB82" s="46"/>
      <c r="AC82" s="46"/>
      <c r="AD82" s="47"/>
      <c r="AE82" s="47"/>
      <c r="AF82" s="47"/>
      <c r="AG82" s="47"/>
    </row>
    <row r="83" spans="1:33" ht="49.5" customHeight="1">
      <c r="A83" s="581"/>
      <c r="B83" s="581"/>
      <c r="C83" s="568"/>
      <c r="D83" s="573"/>
      <c r="E83" s="573"/>
      <c r="F83" s="57" t="s">
        <v>68</v>
      </c>
      <c r="G83" s="242"/>
      <c r="H83" s="242"/>
      <c r="I83" s="242">
        <v>0.05</v>
      </c>
      <c r="J83" s="244"/>
      <c r="K83" s="244"/>
      <c r="L83" s="244"/>
      <c r="M83" s="244"/>
      <c r="N83" s="244"/>
      <c r="O83" s="244"/>
      <c r="P83" s="242"/>
      <c r="Q83" s="242"/>
      <c r="R83" s="242"/>
      <c r="S83" s="55">
        <f>SUM(G83:R83)</f>
        <v>0.05</v>
      </c>
      <c r="T83" s="581"/>
      <c r="U83" s="573"/>
      <c r="V83" s="568"/>
      <c r="W83" s="46"/>
      <c r="X83" s="46"/>
      <c r="Y83" s="46"/>
      <c r="Z83" s="46"/>
      <c r="AA83" s="46"/>
      <c r="AB83" s="46"/>
      <c r="AC83" s="46"/>
      <c r="AD83" s="47"/>
      <c r="AE83" s="47"/>
      <c r="AF83" s="47"/>
      <c r="AG83" s="47"/>
    </row>
    <row r="84" spans="1:33" ht="49.5" customHeight="1">
      <c r="A84" s="581"/>
      <c r="B84" s="581"/>
      <c r="C84" s="584" t="s">
        <v>282</v>
      </c>
      <c r="D84" s="626" t="s">
        <v>41</v>
      </c>
      <c r="E84" s="626" t="s">
        <v>41</v>
      </c>
      <c r="F84" s="56" t="s">
        <v>43</v>
      </c>
      <c r="G84" s="242"/>
      <c r="H84" s="242"/>
      <c r="I84" s="242"/>
      <c r="J84" s="243"/>
      <c r="K84" s="243"/>
      <c r="L84" s="243"/>
      <c r="M84" s="242"/>
      <c r="N84" s="242"/>
      <c r="O84" s="242">
        <v>0.5</v>
      </c>
      <c r="P84" s="242"/>
      <c r="Q84" s="242"/>
      <c r="R84" s="242">
        <v>0.5</v>
      </c>
      <c r="S84" s="53">
        <f>O84+R84</f>
        <v>1</v>
      </c>
      <c r="T84" s="581"/>
      <c r="U84" s="572">
        <v>0.005</v>
      </c>
      <c r="V84" s="617" t="s">
        <v>397</v>
      </c>
      <c r="W84" s="46"/>
      <c r="X84" s="46"/>
      <c r="Y84" s="46"/>
      <c r="Z84" s="46"/>
      <c r="AA84" s="46"/>
      <c r="AB84" s="46"/>
      <c r="AC84" s="46"/>
      <c r="AD84" s="47"/>
      <c r="AE84" s="47"/>
      <c r="AF84" s="47"/>
      <c r="AG84" s="47"/>
    </row>
    <row r="85" spans="1:33" ht="49.5" customHeight="1">
      <c r="A85" s="581"/>
      <c r="B85" s="581"/>
      <c r="C85" s="568"/>
      <c r="D85" s="573"/>
      <c r="E85" s="573"/>
      <c r="F85" s="57" t="s">
        <v>68</v>
      </c>
      <c r="G85" s="242"/>
      <c r="H85" s="242"/>
      <c r="I85" s="242">
        <v>0.05</v>
      </c>
      <c r="J85" s="244"/>
      <c r="K85" s="244"/>
      <c r="L85" s="244"/>
      <c r="M85" s="244"/>
      <c r="N85" s="244"/>
      <c r="O85" s="244"/>
      <c r="P85" s="242"/>
      <c r="Q85" s="242"/>
      <c r="R85" s="242"/>
      <c r="S85" s="55">
        <f>SUM(G85:R85)</f>
        <v>0.05</v>
      </c>
      <c r="T85" s="581"/>
      <c r="U85" s="573"/>
      <c r="V85" s="568"/>
      <c r="W85" s="46"/>
      <c r="X85" s="46"/>
      <c r="Y85" s="46"/>
      <c r="Z85" s="46"/>
      <c r="AA85" s="46"/>
      <c r="AB85" s="46"/>
      <c r="AC85" s="46"/>
      <c r="AD85" s="47"/>
      <c r="AE85" s="47"/>
      <c r="AF85" s="47"/>
      <c r="AG85" s="47"/>
    </row>
    <row r="86" spans="1:33" ht="49.5" customHeight="1">
      <c r="A86" s="581"/>
      <c r="B86" s="581"/>
      <c r="C86" s="584" t="s">
        <v>283</v>
      </c>
      <c r="D86" s="626" t="s">
        <v>41</v>
      </c>
      <c r="E86" s="626" t="s">
        <v>41</v>
      </c>
      <c r="F86" s="56" t="s">
        <v>43</v>
      </c>
      <c r="G86" s="242"/>
      <c r="H86" s="242"/>
      <c r="I86" s="242"/>
      <c r="J86" s="243"/>
      <c r="K86" s="243"/>
      <c r="L86" s="243">
        <v>0.5</v>
      </c>
      <c r="M86" s="242"/>
      <c r="N86" s="242"/>
      <c r="O86" s="242">
        <v>0.5</v>
      </c>
      <c r="P86" s="242"/>
      <c r="Q86" s="242"/>
      <c r="R86" s="242"/>
      <c r="S86" s="53">
        <f>L86+O86</f>
        <v>1</v>
      </c>
      <c r="T86" s="581"/>
      <c r="U86" s="572">
        <v>0.005</v>
      </c>
      <c r="V86" s="617" t="s">
        <v>445</v>
      </c>
      <c r="W86" s="46"/>
      <c r="X86" s="46"/>
      <c r="Y86" s="46"/>
      <c r="Z86" s="46"/>
      <c r="AA86" s="46"/>
      <c r="AB86" s="46"/>
      <c r="AC86" s="46"/>
      <c r="AD86" s="47"/>
      <c r="AE86" s="47"/>
      <c r="AF86" s="47"/>
      <c r="AG86" s="47"/>
    </row>
    <row r="87" spans="1:33" ht="49.5" customHeight="1">
      <c r="A87" s="573"/>
      <c r="B87" s="573"/>
      <c r="C87" s="568"/>
      <c r="D87" s="573"/>
      <c r="E87" s="573"/>
      <c r="F87" s="57" t="s">
        <v>68</v>
      </c>
      <c r="G87" s="242"/>
      <c r="H87" s="242"/>
      <c r="I87" s="242">
        <v>0.05</v>
      </c>
      <c r="J87" s="244"/>
      <c r="K87" s="244"/>
      <c r="L87" s="244"/>
      <c r="M87" s="244"/>
      <c r="N87" s="244"/>
      <c r="O87" s="244"/>
      <c r="P87" s="242"/>
      <c r="Q87" s="242"/>
      <c r="R87" s="242"/>
      <c r="S87" s="99">
        <f>SUM(G87:R87)</f>
        <v>0.05</v>
      </c>
      <c r="T87" s="573"/>
      <c r="U87" s="573"/>
      <c r="V87" s="568"/>
      <c r="W87" s="46"/>
      <c r="X87" s="46"/>
      <c r="Y87" s="46"/>
      <c r="Z87" s="46"/>
      <c r="AA87" s="46"/>
      <c r="AB87" s="46"/>
      <c r="AC87" s="46"/>
      <c r="AD87" s="47"/>
      <c r="AE87" s="47"/>
      <c r="AF87" s="47"/>
      <c r="AG87" s="47"/>
    </row>
    <row r="88" spans="1:33" ht="49.5" customHeight="1">
      <c r="A88" s="572" t="s">
        <v>261</v>
      </c>
      <c r="B88" s="625" t="s">
        <v>285</v>
      </c>
      <c r="C88" s="584" t="s">
        <v>286</v>
      </c>
      <c r="D88" s="626" t="s">
        <v>41</v>
      </c>
      <c r="E88" s="626" t="s">
        <v>41</v>
      </c>
      <c r="F88" s="56" t="s">
        <v>43</v>
      </c>
      <c r="G88" s="242"/>
      <c r="H88" s="242"/>
      <c r="I88" s="242">
        <v>0.25</v>
      </c>
      <c r="J88" s="243"/>
      <c r="K88" s="243"/>
      <c r="L88" s="243">
        <v>0.25</v>
      </c>
      <c r="M88" s="242"/>
      <c r="N88" s="242"/>
      <c r="O88" s="242">
        <v>0.25</v>
      </c>
      <c r="P88" s="242"/>
      <c r="Q88" s="242"/>
      <c r="R88" s="242">
        <v>0.25</v>
      </c>
      <c r="S88" s="53">
        <f aca="true" t="shared" si="1" ref="S88:S147">G88+H88+I88+J88+K88+L88+M88+N88+O88+P88+Q88+R88</f>
        <v>1</v>
      </c>
      <c r="T88" s="574">
        <f>U88+U90+U92+U94+U96+U98</f>
        <v>0.0625</v>
      </c>
      <c r="U88" s="619">
        <v>0.01</v>
      </c>
      <c r="V88" s="617" t="s">
        <v>289</v>
      </c>
      <c r="W88" s="46"/>
      <c r="X88" s="46"/>
      <c r="Y88" s="46"/>
      <c r="Z88" s="46"/>
      <c r="AA88" s="46"/>
      <c r="AB88" s="46"/>
      <c r="AC88" s="46"/>
      <c r="AD88" s="47"/>
      <c r="AE88" s="47"/>
      <c r="AF88" s="47"/>
      <c r="AG88" s="47"/>
    </row>
    <row r="89" spans="1:33" ht="49.5" customHeight="1">
      <c r="A89" s="581"/>
      <c r="B89" s="581"/>
      <c r="C89" s="568"/>
      <c r="D89" s="573"/>
      <c r="E89" s="573"/>
      <c r="F89" s="57" t="s">
        <v>68</v>
      </c>
      <c r="G89" s="242">
        <v>0.125</v>
      </c>
      <c r="H89" s="242"/>
      <c r="I89" s="242">
        <v>0.125</v>
      </c>
      <c r="J89" s="244"/>
      <c r="K89" s="244"/>
      <c r="L89" s="244"/>
      <c r="M89" s="244"/>
      <c r="N89" s="244"/>
      <c r="O89" s="244"/>
      <c r="P89" s="242"/>
      <c r="Q89" s="242"/>
      <c r="R89" s="242"/>
      <c r="S89" s="55">
        <f t="shared" si="1"/>
        <v>0.25</v>
      </c>
      <c r="T89" s="581"/>
      <c r="U89" s="588"/>
      <c r="V89" s="568"/>
      <c r="W89" s="46"/>
      <c r="X89" s="46"/>
      <c r="Y89" s="46"/>
      <c r="Z89" s="46"/>
      <c r="AA89" s="46"/>
      <c r="AB89" s="46"/>
      <c r="AC89" s="46"/>
      <c r="AD89" s="47"/>
      <c r="AE89" s="47"/>
      <c r="AF89" s="47"/>
      <c r="AG89" s="47"/>
    </row>
    <row r="90" spans="1:33" ht="49.5" customHeight="1">
      <c r="A90" s="581"/>
      <c r="B90" s="581"/>
      <c r="C90" s="584" t="s">
        <v>290</v>
      </c>
      <c r="D90" s="626" t="s">
        <v>41</v>
      </c>
      <c r="E90" s="626" t="s">
        <v>41</v>
      </c>
      <c r="F90" s="56" t="s">
        <v>43</v>
      </c>
      <c r="G90" s="242"/>
      <c r="H90" s="242"/>
      <c r="I90" s="242">
        <v>0.25</v>
      </c>
      <c r="J90" s="243"/>
      <c r="K90" s="243"/>
      <c r="L90" s="243">
        <v>0.25</v>
      </c>
      <c r="M90" s="242"/>
      <c r="N90" s="242"/>
      <c r="O90" s="242">
        <v>0.25</v>
      </c>
      <c r="P90" s="242"/>
      <c r="Q90" s="242"/>
      <c r="R90" s="242">
        <v>0.25</v>
      </c>
      <c r="S90" s="53">
        <f t="shared" si="1"/>
        <v>1</v>
      </c>
      <c r="T90" s="581"/>
      <c r="U90" s="619">
        <v>0.0125</v>
      </c>
      <c r="V90" s="617" t="s">
        <v>291</v>
      </c>
      <c r="W90" s="46"/>
      <c r="X90" s="46"/>
      <c r="Y90" s="46"/>
      <c r="Z90" s="46"/>
      <c r="AA90" s="46"/>
      <c r="AB90" s="46"/>
      <c r="AC90" s="46"/>
      <c r="AD90" s="47"/>
      <c r="AE90" s="47"/>
      <c r="AF90" s="47"/>
      <c r="AG90" s="47"/>
    </row>
    <row r="91" spans="1:33" ht="49.5" customHeight="1">
      <c r="A91" s="581"/>
      <c r="B91" s="581"/>
      <c r="C91" s="568"/>
      <c r="D91" s="573"/>
      <c r="E91" s="573"/>
      <c r="F91" s="57" t="s">
        <v>68</v>
      </c>
      <c r="G91" s="242">
        <v>0.125</v>
      </c>
      <c r="H91" s="242"/>
      <c r="I91" s="242">
        <v>0.125</v>
      </c>
      <c r="J91" s="244"/>
      <c r="K91" s="244"/>
      <c r="L91" s="244"/>
      <c r="M91" s="244"/>
      <c r="N91" s="244"/>
      <c r="O91" s="244"/>
      <c r="P91" s="242"/>
      <c r="Q91" s="242"/>
      <c r="R91" s="242"/>
      <c r="S91" s="55">
        <f t="shared" si="1"/>
        <v>0.25</v>
      </c>
      <c r="T91" s="581"/>
      <c r="U91" s="588"/>
      <c r="V91" s="568"/>
      <c r="W91" s="46"/>
      <c r="X91" s="46"/>
      <c r="Y91" s="46"/>
      <c r="Z91" s="46"/>
      <c r="AA91" s="46"/>
      <c r="AB91" s="46"/>
      <c r="AC91" s="46"/>
      <c r="AD91" s="47"/>
      <c r="AE91" s="47"/>
      <c r="AF91" s="47"/>
      <c r="AG91" s="47"/>
    </row>
    <row r="92" spans="1:33" ht="49.5" customHeight="1">
      <c r="A92" s="581"/>
      <c r="B92" s="581"/>
      <c r="C92" s="584" t="s">
        <v>292</v>
      </c>
      <c r="D92" s="626" t="s">
        <v>41</v>
      </c>
      <c r="E92" s="626" t="s">
        <v>41</v>
      </c>
      <c r="F92" s="56" t="s">
        <v>43</v>
      </c>
      <c r="G92" s="242">
        <v>0.06</v>
      </c>
      <c r="H92" s="242">
        <v>0.07</v>
      </c>
      <c r="I92" s="242">
        <v>0.07</v>
      </c>
      <c r="J92" s="243">
        <v>0.09</v>
      </c>
      <c r="K92" s="243">
        <v>0.09</v>
      </c>
      <c r="L92" s="243">
        <v>0.09</v>
      </c>
      <c r="M92" s="242">
        <v>0.09</v>
      </c>
      <c r="N92" s="242">
        <v>0.09</v>
      </c>
      <c r="O92" s="242">
        <v>0.09</v>
      </c>
      <c r="P92" s="242">
        <v>0.09</v>
      </c>
      <c r="Q92" s="242">
        <v>0.09</v>
      </c>
      <c r="R92" s="242">
        <v>0.08</v>
      </c>
      <c r="S92" s="53">
        <f t="shared" si="1"/>
        <v>0.9999999999999998</v>
      </c>
      <c r="T92" s="581"/>
      <c r="U92" s="619">
        <v>0.01</v>
      </c>
      <c r="V92" s="623" t="s">
        <v>426</v>
      </c>
      <c r="W92" s="46"/>
      <c r="X92" s="46"/>
      <c r="Y92" s="46"/>
      <c r="Z92" s="46"/>
      <c r="AA92" s="46"/>
      <c r="AB92" s="46"/>
      <c r="AC92" s="46"/>
      <c r="AD92" s="47"/>
      <c r="AE92" s="47"/>
      <c r="AF92" s="47"/>
      <c r="AG92" s="47"/>
    </row>
    <row r="93" spans="1:33" ht="49.5" customHeight="1">
      <c r="A93" s="581"/>
      <c r="B93" s="581"/>
      <c r="C93" s="568"/>
      <c r="D93" s="573"/>
      <c r="E93" s="573"/>
      <c r="F93" s="57" t="s">
        <v>68</v>
      </c>
      <c r="G93" s="242">
        <v>0.1143</v>
      </c>
      <c r="H93" s="242">
        <v>0.0422</v>
      </c>
      <c r="I93" s="242">
        <v>0.1116</v>
      </c>
      <c r="J93" s="244"/>
      <c r="K93" s="244"/>
      <c r="L93" s="244"/>
      <c r="M93" s="244"/>
      <c r="N93" s="244"/>
      <c r="O93" s="244"/>
      <c r="P93" s="242"/>
      <c r="Q93" s="242"/>
      <c r="R93" s="242"/>
      <c r="S93" s="55">
        <f t="shared" si="1"/>
        <v>0.2681</v>
      </c>
      <c r="T93" s="581"/>
      <c r="U93" s="588"/>
      <c r="V93" s="568"/>
      <c r="W93" s="46"/>
      <c r="X93" s="46"/>
      <c r="Y93" s="46"/>
      <c r="Z93" s="46"/>
      <c r="AA93" s="46"/>
      <c r="AB93" s="46"/>
      <c r="AC93" s="46"/>
      <c r="AD93" s="47"/>
      <c r="AE93" s="47"/>
      <c r="AF93" s="47"/>
      <c r="AG93" s="47"/>
    </row>
    <row r="94" spans="1:33" ht="49.5" customHeight="1">
      <c r="A94" s="581"/>
      <c r="B94" s="581"/>
      <c r="C94" s="584" t="s">
        <v>294</v>
      </c>
      <c r="D94" s="626" t="s">
        <v>41</v>
      </c>
      <c r="E94" s="626" t="s">
        <v>41</v>
      </c>
      <c r="F94" s="56" t="s">
        <v>43</v>
      </c>
      <c r="G94" s="242">
        <v>0.06</v>
      </c>
      <c r="H94" s="242">
        <v>0.07</v>
      </c>
      <c r="I94" s="242">
        <v>0.07</v>
      </c>
      <c r="J94" s="243">
        <v>0.09</v>
      </c>
      <c r="K94" s="243">
        <v>0.09</v>
      </c>
      <c r="L94" s="243">
        <v>0.09</v>
      </c>
      <c r="M94" s="242">
        <v>0.09</v>
      </c>
      <c r="N94" s="242">
        <v>0.09</v>
      </c>
      <c r="O94" s="242">
        <v>0.09</v>
      </c>
      <c r="P94" s="242">
        <v>0.09</v>
      </c>
      <c r="Q94" s="242">
        <v>0.09</v>
      </c>
      <c r="R94" s="242">
        <v>0.08</v>
      </c>
      <c r="S94" s="53">
        <f t="shared" si="1"/>
        <v>0.9999999999999998</v>
      </c>
      <c r="T94" s="581"/>
      <c r="U94" s="619">
        <v>0.01</v>
      </c>
      <c r="V94" s="623" t="s">
        <v>427</v>
      </c>
      <c r="W94" s="46"/>
      <c r="X94" s="46"/>
      <c r="Y94" s="46"/>
      <c r="Z94" s="46"/>
      <c r="AA94" s="46"/>
      <c r="AB94" s="46"/>
      <c r="AC94" s="46"/>
      <c r="AD94" s="47"/>
      <c r="AE94" s="47"/>
      <c r="AF94" s="47"/>
      <c r="AG94" s="47"/>
    </row>
    <row r="95" spans="1:33" ht="49.5" customHeight="1">
      <c r="A95" s="581"/>
      <c r="B95" s="581"/>
      <c r="C95" s="568"/>
      <c r="D95" s="573"/>
      <c r="E95" s="573"/>
      <c r="F95" s="57" t="s">
        <v>68</v>
      </c>
      <c r="G95" s="242">
        <v>0.1143</v>
      </c>
      <c r="H95" s="242">
        <v>0.0422</v>
      </c>
      <c r="I95" s="242">
        <v>0.1116</v>
      </c>
      <c r="J95" s="244"/>
      <c r="K95" s="244"/>
      <c r="L95" s="244"/>
      <c r="M95" s="244"/>
      <c r="N95" s="244"/>
      <c r="O95" s="244"/>
      <c r="P95" s="242"/>
      <c r="Q95" s="242"/>
      <c r="R95" s="242"/>
      <c r="S95" s="55">
        <f t="shared" si="1"/>
        <v>0.2681</v>
      </c>
      <c r="T95" s="581"/>
      <c r="U95" s="588"/>
      <c r="V95" s="568"/>
      <c r="W95" s="46"/>
      <c r="X95" s="46"/>
      <c r="Y95" s="46"/>
      <c r="Z95" s="46"/>
      <c r="AA95" s="46"/>
      <c r="AB95" s="46"/>
      <c r="AC95" s="46"/>
      <c r="AD95" s="47"/>
      <c r="AE95" s="47"/>
      <c r="AF95" s="47"/>
      <c r="AG95" s="47"/>
    </row>
    <row r="96" spans="1:33" ht="49.5" customHeight="1">
      <c r="A96" s="581"/>
      <c r="B96" s="581"/>
      <c r="C96" s="584" t="s">
        <v>296</v>
      </c>
      <c r="D96" s="626" t="s">
        <v>41</v>
      </c>
      <c r="E96" s="626" t="s">
        <v>41</v>
      </c>
      <c r="F96" s="56" t="s">
        <v>43</v>
      </c>
      <c r="G96" s="242">
        <v>0.06</v>
      </c>
      <c r="H96" s="242">
        <v>0.07</v>
      </c>
      <c r="I96" s="242">
        <v>0.07</v>
      </c>
      <c r="J96" s="243">
        <v>0.09</v>
      </c>
      <c r="K96" s="243">
        <v>0.09</v>
      </c>
      <c r="L96" s="243">
        <v>0.09</v>
      </c>
      <c r="M96" s="242">
        <v>0.09</v>
      </c>
      <c r="N96" s="242">
        <v>0.09</v>
      </c>
      <c r="O96" s="242">
        <v>0.09</v>
      </c>
      <c r="P96" s="242">
        <v>0.09</v>
      </c>
      <c r="Q96" s="242">
        <v>0.09</v>
      </c>
      <c r="R96" s="242">
        <v>0.08</v>
      </c>
      <c r="S96" s="53">
        <f t="shared" si="1"/>
        <v>0.9999999999999998</v>
      </c>
      <c r="T96" s="581"/>
      <c r="U96" s="619">
        <v>0.01</v>
      </c>
      <c r="V96" s="623" t="s">
        <v>428</v>
      </c>
      <c r="W96" s="46"/>
      <c r="X96" s="46"/>
      <c r="Y96" s="46"/>
      <c r="Z96" s="46"/>
      <c r="AA96" s="46"/>
      <c r="AB96" s="46"/>
      <c r="AC96" s="46"/>
      <c r="AD96" s="47"/>
      <c r="AE96" s="47"/>
      <c r="AF96" s="47"/>
      <c r="AG96" s="47"/>
    </row>
    <row r="97" spans="1:33" ht="49.5" customHeight="1">
      <c r="A97" s="581"/>
      <c r="B97" s="581"/>
      <c r="C97" s="568"/>
      <c r="D97" s="573"/>
      <c r="E97" s="573"/>
      <c r="F97" s="57" t="s">
        <v>68</v>
      </c>
      <c r="G97" s="242">
        <v>0.1143</v>
      </c>
      <c r="H97" s="242">
        <v>0.0422</v>
      </c>
      <c r="I97" s="242">
        <v>0.1116</v>
      </c>
      <c r="J97" s="244"/>
      <c r="K97" s="244"/>
      <c r="L97" s="244"/>
      <c r="M97" s="244"/>
      <c r="N97" s="244"/>
      <c r="O97" s="244"/>
      <c r="P97" s="242"/>
      <c r="Q97" s="242"/>
      <c r="R97" s="242"/>
      <c r="S97" s="55">
        <f t="shared" si="1"/>
        <v>0.2681</v>
      </c>
      <c r="T97" s="581"/>
      <c r="U97" s="588"/>
      <c r="V97" s="568"/>
      <c r="W97" s="46"/>
      <c r="X97" s="46"/>
      <c r="Y97" s="46"/>
      <c r="Z97" s="46"/>
      <c r="AA97" s="46"/>
      <c r="AB97" s="46"/>
      <c r="AC97" s="46"/>
      <c r="AD97" s="47"/>
      <c r="AE97" s="47"/>
      <c r="AF97" s="47"/>
      <c r="AG97" s="47"/>
    </row>
    <row r="98" spans="1:33" ht="49.5" customHeight="1">
      <c r="A98" s="581"/>
      <c r="B98" s="581"/>
      <c r="C98" s="584" t="s">
        <v>297</v>
      </c>
      <c r="D98" s="626" t="s">
        <v>41</v>
      </c>
      <c r="E98" s="626" t="s">
        <v>41</v>
      </c>
      <c r="F98" s="56" t="s">
        <v>43</v>
      </c>
      <c r="G98" s="242"/>
      <c r="H98" s="242"/>
      <c r="I98" s="242"/>
      <c r="J98" s="243"/>
      <c r="K98" s="243"/>
      <c r="L98" s="243"/>
      <c r="M98" s="242"/>
      <c r="N98" s="242"/>
      <c r="O98" s="242">
        <v>0.5</v>
      </c>
      <c r="P98" s="242"/>
      <c r="Q98" s="242"/>
      <c r="R98" s="242">
        <v>0.5</v>
      </c>
      <c r="S98" s="53">
        <f t="shared" si="1"/>
        <v>1</v>
      </c>
      <c r="T98" s="581"/>
      <c r="U98" s="619">
        <v>0.01</v>
      </c>
      <c r="V98" s="623" t="s">
        <v>429</v>
      </c>
      <c r="W98" s="46"/>
      <c r="X98" s="46"/>
      <c r="Y98" s="46"/>
      <c r="Z98" s="46"/>
      <c r="AA98" s="46"/>
      <c r="AB98" s="46"/>
      <c r="AC98" s="46"/>
      <c r="AD98" s="47"/>
      <c r="AE98" s="47"/>
      <c r="AF98" s="47"/>
      <c r="AG98" s="47"/>
    </row>
    <row r="99" spans="1:33" ht="49.5" customHeight="1">
      <c r="A99" s="573"/>
      <c r="B99" s="573"/>
      <c r="C99" s="568"/>
      <c r="D99" s="573"/>
      <c r="E99" s="573"/>
      <c r="F99" s="57" t="s">
        <v>68</v>
      </c>
      <c r="G99" s="242">
        <v>0.05</v>
      </c>
      <c r="H99" s="242">
        <v>0.05</v>
      </c>
      <c r="I99" s="242">
        <v>0.05</v>
      </c>
      <c r="J99" s="244"/>
      <c r="K99" s="244"/>
      <c r="L99" s="244"/>
      <c r="M99" s="244"/>
      <c r="N99" s="244"/>
      <c r="O99" s="244"/>
      <c r="P99" s="242"/>
      <c r="Q99" s="242"/>
      <c r="R99" s="242"/>
      <c r="S99" s="55">
        <f t="shared" si="1"/>
        <v>0.15000000000000002</v>
      </c>
      <c r="T99" s="573"/>
      <c r="U99" s="588"/>
      <c r="V99" s="568"/>
      <c r="W99" s="46"/>
      <c r="X99" s="46"/>
      <c r="Y99" s="46"/>
      <c r="Z99" s="46"/>
      <c r="AA99" s="46"/>
      <c r="AB99" s="46"/>
      <c r="AC99" s="46"/>
      <c r="AD99" s="47"/>
      <c r="AE99" s="47"/>
      <c r="AF99" s="47"/>
      <c r="AG99" s="47"/>
    </row>
    <row r="100" spans="1:33" ht="49.5" customHeight="1">
      <c r="A100" s="572" t="s">
        <v>298</v>
      </c>
      <c r="B100" s="625" t="s">
        <v>299</v>
      </c>
      <c r="C100" s="584" t="s">
        <v>300</v>
      </c>
      <c r="D100" s="626" t="s">
        <v>41</v>
      </c>
      <c r="E100" s="626" t="s">
        <v>41</v>
      </c>
      <c r="F100" s="56" t="s">
        <v>43</v>
      </c>
      <c r="G100" s="242">
        <v>0.09</v>
      </c>
      <c r="H100" s="242">
        <v>0.08</v>
      </c>
      <c r="I100" s="242">
        <v>0.06</v>
      </c>
      <c r="J100" s="243">
        <v>0.06</v>
      </c>
      <c r="K100" s="243">
        <v>0.09</v>
      </c>
      <c r="L100" s="243">
        <v>0.09</v>
      </c>
      <c r="M100" s="242">
        <v>0.09</v>
      </c>
      <c r="N100" s="242">
        <v>0.09</v>
      </c>
      <c r="O100" s="242">
        <v>0.09</v>
      </c>
      <c r="P100" s="242">
        <v>0.09</v>
      </c>
      <c r="Q100" s="242">
        <v>0.09</v>
      </c>
      <c r="R100" s="242">
        <v>0.08</v>
      </c>
      <c r="S100" s="53">
        <f t="shared" si="1"/>
        <v>0.9999999999999998</v>
      </c>
      <c r="T100" s="574">
        <f>U100+U102+U104</f>
        <v>0.0625</v>
      </c>
      <c r="U100" s="619">
        <v>0.0209</v>
      </c>
      <c r="V100" s="585" t="s">
        <v>301</v>
      </c>
      <c r="W100" s="46"/>
      <c r="X100" s="46"/>
      <c r="Y100" s="46"/>
      <c r="Z100" s="46"/>
      <c r="AA100" s="46"/>
      <c r="AB100" s="46"/>
      <c r="AC100" s="46"/>
      <c r="AD100" s="47"/>
      <c r="AE100" s="47"/>
      <c r="AF100" s="47"/>
      <c r="AG100" s="47"/>
    </row>
    <row r="101" spans="1:33" ht="49.5" customHeight="1">
      <c r="A101" s="581"/>
      <c r="B101" s="581"/>
      <c r="C101" s="568"/>
      <c r="D101" s="573"/>
      <c r="E101" s="573"/>
      <c r="F101" s="57" t="s">
        <v>68</v>
      </c>
      <c r="G101" s="242">
        <v>0.07</v>
      </c>
      <c r="H101" s="242">
        <v>0.26</v>
      </c>
      <c r="I101" s="242">
        <v>0.05</v>
      </c>
      <c r="J101" s="244"/>
      <c r="K101" s="244"/>
      <c r="L101" s="244"/>
      <c r="M101" s="244"/>
      <c r="N101" s="244"/>
      <c r="O101" s="244"/>
      <c r="P101" s="242"/>
      <c r="Q101" s="242"/>
      <c r="R101" s="242"/>
      <c r="S101" s="55">
        <f t="shared" si="1"/>
        <v>0.38</v>
      </c>
      <c r="T101" s="581"/>
      <c r="U101" s="588"/>
      <c r="V101" s="620"/>
      <c r="W101" s="46"/>
      <c r="X101" s="46"/>
      <c r="Y101" s="46"/>
      <c r="Z101" s="46"/>
      <c r="AA101" s="46"/>
      <c r="AB101" s="46"/>
      <c r="AC101" s="46"/>
      <c r="AD101" s="47"/>
      <c r="AE101" s="47"/>
      <c r="AF101" s="47"/>
      <c r="AG101" s="47"/>
    </row>
    <row r="102" spans="1:33" ht="49.5" customHeight="1">
      <c r="A102" s="581"/>
      <c r="B102" s="581"/>
      <c r="C102" s="584" t="s">
        <v>302</v>
      </c>
      <c r="D102" s="626" t="s">
        <v>41</v>
      </c>
      <c r="E102" s="626" t="s">
        <v>41</v>
      </c>
      <c r="F102" s="56" t="s">
        <v>43</v>
      </c>
      <c r="G102" s="242">
        <v>0.08</v>
      </c>
      <c r="H102" s="242">
        <v>0.08</v>
      </c>
      <c r="I102" s="242">
        <v>0.08</v>
      </c>
      <c r="J102" s="243">
        <v>0.08</v>
      </c>
      <c r="K102" s="243">
        <v>0.08</v>
      </c>
      <c r="L102" s="243">
        <v>0.08</v>
      </c>
      <c r="M102" s="242">
        <v>0.08</v>
      </c>
      <c r="N102" s="242">
        <v>0.08</v>
      </c>
      <c r="O102" s="242">
        <v>0.09</v>
      </c>
      <c r="P102" s="242">
        <v>0.09</v>
      </c>
      <c r="Q102" s="242">
        <v>0.09</v>
      </c>
      <c r="R102" s="242">
        <v>0.09</v>
      </c>
      <c r="S102" s="53">
        <f t="shared" si="1"/>
        <v>0.9999999999999999</v>
      </c>
      <c r="T102" s="581"/>
      <c r="U102" s="619">
        <v>0.0208</v>
      </c>
      <c r="V102" s="618" t="s">
        <v>303</v>
      </c>
      <c r="W102" s="46"/>
      <c r="X102" s="46"/>
      <c r="Y102" s="46"/>
      <c r="Z102" s="46"/>
      <c r="AA102" s="46"/>
      <c r="AB102" s="46"/>
      <c r="AC102" s="46"/>
      <c r="AD102" s="47"/>
      <c r="AE102" s="47"/>
      <c r="AF102" s="47"/>
      <c r="AG102" s="47"/>
    </row>
    <row r="103" spans="1:33" ht="49.5" customHeight="1">
      <c r="A103" s="581"/>
      <c r="B103" s="581"/>
      <c r="C103" s="568"/>
      <c r="D103" s="573"/>
      <c r="E103" s="573"/>
      <c r="F103" s="57" t="s">
        <v>68</v>
      </c>
      <c r="G103" s="242">
        <v>0.08</v>
      </c>
      <c r="H103" s="242">
        <v>0.08</v>
      </c>
      <c r="I103" s="242">
        <v>0.08</v>
      </c>
      <c r="J103" s="244"/>
      <c r="K103" s="244"/>
      <c r="L103" s="244"/>
      <c r="M103" s="244"/>
      <c r="N103" s="244"/>
      <c r="O103" s="244"/>
      <c r="P103" s="242"/>
      <c r="Q103" s="242"/>
      <c r="R103" s="242"/>
      <c r="S103" s="55">
        <f t="shared" si="1"/>
        <v>0.24</v>
      </c>
      <c r="T103" s="581"/>
      <c r="U103" s="588"/>
      <c r="V103" s="620"/>
      <c r="W103" s="46"/>
      <c r="X103" s="46"/>
      <c r="Y103" s="46"/>
      <c r="Z103" s="46"/>
      <c r="AA103" s="46"/>
      <c r="AB103" s="46"/>
      <c r="AC103" s="46"/>
      <c r="AD103" s="47"/>
      <c r="AE103" s="47"/>
      <c r="AF103" s="47"/>
      <c r="AG103" s="47"/>
    </row>
    <row r="104" spans="1:33" ht="49.5" customHeight="1">
      <c r="A104" s="581"/>
      <c r="B104" s="581"/>
      <c r="C104" s="584" t="s">
        <v>304</v>
      </c>
      <c r="D104" s="626" t="s">
        <v>41</v>
      </c>
      <c r="E104" s="626" t="s">
        <v>41</v>
      </c>
      <c r="F104" s="56" t="s">
        <v>43</v>
      </c>
      <c r="G104" s="242">
        <v>0.09</v>
      </c>
      <c r="H104" s="242">
        <v>0.08</v>
      </c>
      <c r="I104" s="242">
        <v>0.06</v>
      </c>
      <c r="J104" s="243">
        <v>0.06</v>
      </c>
      <c r="K104" s="243">
        <v>0.09</v>
      </c>
      <c r="L104" s="243">
        <v>0.09</v>
      </c>
      <c r="M104" s="242">
        <v>0.09</v>
      </c>
      <c r="N104" s="242">
        <v>0.09</v>
      </c>
      <c r="O104" s="242">
        <v>0.09</v>
      </c>
      <c r="P104" s="242">
        <v>0.09</v>
      </c>
      <c r="Q104" s="242">
        <v>0.09</v>
      </c>
      <c r="R104" s="242">
        <v>0.08</v>
      </c>
      <c r="S104" s="53">
        <f t="shared" si="1"/>
        <v>0.9999999999999998</v>
      </c>
      <c r="T104" s="581"/>
      <c r="U104" s="619">
        <v>0.0208</v>
      </c>
      <c r="V104" s="621" t="s">
        <v>431</v>
      </c>
      <c r="W104" s="46"/>
      <c r="X104" s="46"/>
      <c r="Y104" s="46"/>
      <c r="Z104" s="46"/>
      <c r="AA104" s="46"/>
      <c r="AB104" s="46"/>
      <c r="AC104" s="46"/>
      <c r="AD104" s="47"/>
      <c r="AE104" s="47"/>
      <c r="AF104" s="47"/>
      <c r="AG104" s="47"/>
    </row>
    <row r="105" spans="1:33" ht="49.5" customHeight="1">
      <c r="A105" s="573"/>
      <c r="B105" s="573"/>
      <c r="C105" s="568"/>
      <c r="D105" s="573"/>
      <c r="E105" s="573"/>
      <c r="F105" s="57" t="s">
        <v>68</v>
      </c>
      <c r="G105" s="242">
        <v>0.07</v>
      </c>
      <c r="H105" s="242">
        <v>0.1238</v>
      </c>
      <c r="I105" s="242">
        <v>0.0538</v>
      </c>
      <c r="J105" s="244"/>
      <c r="K105" s="244"/>
      <c r="L105" s="244"/>
      <c r="M105" s="244"/>
      <c r="N105" s="244"/>
      <c r="O105" s="244"/>
      <c r="P105" s="242"/>
      <c r="Q105" s="242"/>
      <c r="R105" s="242"/>
      <c r="S105" s="55">
        <f t="shared" si="1"/>
        <v>0.2476</v>
      </c>
      <c r="T105" s="573"/>
      <c r="U105" s="588"/>
      <c r="V105" s="568"/>
      <c r="W105" s="46"/>
      <c r="X105" s="46"/>
      <c r="Y105" s="46"/>
      <c r="Z105" s="46"/>
      <c r="AA105" s="46"/>
      <c r="AB105" s="46"/>
      <c r="AC105" s="46"/>
      <c r="AD105" s="47"/>
      <c r="AE105" s="47"/>
      <c r="AF105" s="47"/>
      <c r="AG105" s="47"/>
    </row>
    <row r="106" spans="1:33" ht="49.5" customHeight="1">
      <c r="A106" s="572" t="s">
        <v>298</v>
      </c>
      <c r="B106" s="572" t="s">
        <v>305</v>
      </c>
      <c r="C106" s="584" t="s">
        <v>306</v>
      </c>
      <c r="D106" s="626" t="s">
        <v>41</v>
      </c>
      <c r="E106" s="626" t="s">
        <v>41</v>
      </c>
      <c r="F106" s="56" t="s">
        <v>43</v>
      </c>
      <c r="G106" s="242">
        <v>0.02</v>
      </c>
      <c r="H106" s="242">
        <v>0.02</v>
      </c>
      <c r="I106" s="242">
        <v>0.03</v>
      </c>
      <c r="J106" s="243">
        <v>0.11</v>
      </c>
      <c r="K106" s="243">
        <v>0.11</v>
      </c>
      <c r="L106" s="243">
        <v>0.11</v>
      </c>
      <c r="M106" s="242">
        <v>0.11</v>
      </c>
      <c r="N106" s="242">
        <v>0.11</v>
      </c>
      <c r="O106" s="242">
        <v>0.11</v>
      </c>
      <c r="P106" s="242">
        <v>0.11</v>
      </c>
      <c r="Q106" s="242">
        <v>0.11</v>
      </c>
      <c r="R106" s="242">
        <v>0.05</v>
      </c>
      <c r="S106" s="53">
        <f t="shared" si="1"/>
        <v>1</v>
      </c>
      <c r="T106" s="574">
        <f>U106+U108+U110+U112</f>
        <v>0.0625</v>
      </c>
      <c r="U106" s="619">
        <v>0.0157</v>
      </c>
      <c r="V106" s="571" t="s">
        <v>430</v>
      </c>
      <c r="W106" s="46"/>
      <c r="X106" s="46"/>
      <c r="Y106" s="46"/>
      <c r="Z106" s="46"/>
      <c r="AA106" s="46"/>
      <c r="AB106" s="46"/>
      <c r="AC106" s="46"/>
      <c r="AD106" s="47"/>
      <c r="AE106" s="47"/>
      <c r="AF106" s="47"/>
      <c r="AG106" s="47"/>
    </row>
    <row r="107" spans="1:33" ht="49.5" customHeight="1">
      <c r="A107" s="581"/>
      <c r="B107" s="581"/>
      <c r="C107" s="568"/>
      <c r="D107" s="573"/>
      <c r="E107" s="573"/>
      <c r="F107" s="57" t="s">
        <v>68</v>
      </c>
      <c r="G107" s="242">
        <v>0.0435</v>
      </c>
      <c r="H107" s="242">
        <v>0</v>
      </c>
      <c r="I107" s="242">
        <v>0.0797</v>
      </c>
      <c r="J107" s="244"/>
      <c r="K107" s="244"/>
      <c r="L107" s="244"/>
      <c r="M107" s="244"/>
      <c r="N107" s="244"/>
      <c r="O107" s="244"/>
      <c r="P107" s="242"/>
      <c r="Q107" s="242"/>
      <c r="R107" s="242"/>
      <c r="S107" s="55">
        <f t="shared" si="1"/>
        <v>0.12319999999999999</v>
      </c>
      <c r="T107" s="581"/>
      <c r="U107" s="588"/>
      <c r="V107" s="620"/>
      <c r="W107" s="46"/>
      <c r="X107" s="46"/>
      <c r="Y107" s="46"/>
      <c r="Z107" s="46"/>
      <c r="AA107" s="46"/>
      <c r="AB107" s="46"/>
      <c r="AC107" s="46"/>
      <c r="AD107" s="47"/>
      <c r="AE107" s="47"/>
      <c r="AF107" s="47"/>
      <c r="AG107" s="47"/>
    </row>
    <row r="108" spans="1:33" ht="49.5" customHeight="1">
      <c r="A108" s="581"/>
      <c r="B108" s="581"/>
      <c r="C108" s="584" t="s">
        <v>307</v>
      </c>
      <c r="D108" s="626" t="s">
        <v>41</v>
      </c>
      <c r="E108" s="626" t="s">
        <v>41</v>
      </c>
      <c r="F108" s="56" t="s">
        <v>43</v>
      </c>
      <c r="G108" s="242">
        <v>0.02</v>
      </c>
      <c r="H108" s="242">
        <v>0.11</v>
      </c>
      <c r="I108" s="242">
        <v>0.02</v>
      </c>
      <c r="J108" s="243">
        <v>0.08</v>
      </c>
      <c r="K108" s="243">
        <v>0.1</v>
      </c>
      <c r="L108" s="243">
        <v>0.1</v>
      </c>
      <c r="M108" s="242">
        <v>0.1</v>
      </c>
      <c r="N108" s="242">
        <v>0.1</v>
      </c>
      <c r="O108" s="242">
        <v>0.1</v>
      </c>
      <c r="P108" s="242">
        <v>0.11</v>
      </c>
      <c r="Q108" s="242">
        <v>0.11</v>
      </c>
      <c r="R108" s="242">
        <v>0.05</v>
      </c>
      <c r="S108" s="53">
        <f t="shared" si="1"/>
        <v>0.9999999999999999</v>
      </c>
      <c r="T108" s="581"/>
      <c r="U108" s="619">
        <v>0.0156</v>
      </c>
      <c r="V108" s="618" t="s">
        <v>432</v>
      </c>
      <c r="W108" s="46"/>
      <c r="X108" s="46"/>
      <c r="Y108" s="46"/>
      <c r="Z108" s="46"/>
      <c r="AA108" s="46"/>
      <c r="AB108" s="46"/>
      <c r="AC108" s="46"/>
      <c r="AD108" s="47"/>
      <c r="AE108" s="47"/>
      <c r="AF108" s="47"/>
      <c r="AG108" s="47"/>
    </row>
    <row r="109" spans="1:33" ht="49.5" customHeight="1">
      <c r="A109" s="581"/>
      <c r="B109" s="581"/>
      <c r="C109" s="568"/>
      <c r="D109" s="573"/>
      <c r="E109" s="573"/>
      <c r="F109" s="57" t="s">
        <v>68</v>
      </c>
      <c r="G109" s="242">
        <v>0.05</v>
      </c>
      <c r="H109" s="242">
        <v>0.0255</v>
      </c>
      <c r="I109" s="242">
        <v>0</v>
      </c>
      <c r="J109" s="244"/>
      <c r="K109" s="244"/>
      <c r="L109" s="244"/>
      <c r="M109" s="244"/>
      <c r="N109" s="244"/>
      <c r="O109" s="244"/>
      <c r="P109" s="242"/>
      <c r="Q109" s="242"/>
      <c r="R109" s="242"/>
      <c r="S109" s="55">
        <f t="shared" si="1"/>
        <v>0.0755</v>
      </c>
      <c r="T109" s="581"/>
      <c r="U109" s="588"/>
      <c r="V109" s="620"/>
      <c r="W109" s="46"/>
      <c r="X109" s="46"/>
      <c r="Y109" s="46"/>
      <c r="Z109" s="46"/>
      <c r="AA109" s="46"/>
      <c r="AB109" s="46"/>
      <c r="AC109" s="46"/>
      <c r="AD109" s="47"/>
      <c r="AE109" s="47"/>
      <c r="AF109" s="47"/>
      <c r="AG109" s="47"/>
    </row>
    <row r="110" spans="1:33" ht="49.5" customHeight="1">
      <c r="A110" s="581"/>
      <c r="B110" s="581"/>
      <c r="C110" s="584" t="s">
        <v>308</v>
      </c>
      <c r="D110" s="626" t="s">
        <v>41</v>
      </c>
      <c r="E110" s="626" t="s">
        <v>41</v>
      </c>
      <c r="F110" s="56" t="s">
        <v>43</v>
      </c>
      <c r="G110" s="242">
        <v>0.1</v>
      </c>
      <c r="H110" s="242">
        <v>0.02</v>
      </c>
      <c r="I110" s="242">
        <v>0.02</v>
      </c>
      <c r="J110" s="243">
        <v>0.095</v>
      </c>
      <c r="K110" s="243">
        <v>0.095</v>
      </c>
      <c r="L110" s="243">
        <v>0.1</v>
      </c>
      <c r="M110" s="242">
        <v>0.095</v>
      </c>
      <c r="N110" s="242">
        <v>0.095</v>
      </c>
      <c r="O110" s="242">
        <v>0.095</v>
      </c>
      <c r="P110" s="242">
        <v>0.095</v>
      </c>
      <c r="Q110" s="242">
        <v>0.095</v>
      </c>
      <c r="R110" s="242">
        <v>0.095</v>
      </c>
      <c r="S110" s="53">
        <f t="shared" si="1"/>
        <v>0.9999999999999999</v>
      </c>
      <c r="T110" s="581"/>
      <c r="U110" s="619">
        <v>0.0156</v>
      </c>
      <c r="V110" s="618" t="s">
        <v>433</v>
      </c>
      <c r="W110" s="46"/>
      <c r="X110" s="46"/>
      <c r="Y110" s="46"/>
      <c r="Z110" s="46"/>
      <c r="AA110" s="46"/>
      <c r="AB110" s="46"/>
      <c r="AC110" s="46"/>
      <c r="AD110" s="47"/>
      <c r="AE110" s="47"/>
      <c r="AF110" s="47"/>
      <c r="AG110" s="47"/>
    </row>
    <row r="111" spans="1:33" ht="49.5" customHeight="1">
      <c r="A111" s="581"/>
      <c r="B111" s="581"/>
      <c r="C111" s="568"/>
      <c r="D111" s="573"/>
      <c r="E111" s="573"/>
      <c r="F111" s="57" t="s">
        <v>68</v>
      </c>
      <c r="G111" s="242">
        <v>0.1094</v>
      </c>
      <c r="H111" s="242">
        <v>0</v>
      </c>
      <c r="I111" s="242">
        <v>0.0937</v>
      </c>
      <c r="J111" s="244"/>
      <c r="K111" s="244"/>
      <c r="L111" s="244"/>
      <c r="M111" s="244"/>
      <c r="N111" s="244"/>
      <c r="O111" s="244"/>
      <c r="P111" s="242"/>
      <c r="Q111" s="242"/>
      <c r="R111" s="242"/>
      <c r="S111" s="55">
        <f t="shared" si="1"/>
        <v>0.2031</v>
      </c>
      <c r="T111" s="581"/>
      <c r="U111" s="588"/>
      <c r="V111" s="620"/>
      <c r="W111" s="46"/>
      <c r="X111" s="46"/>
      <c r="Y111" s="46"/>
      <c r="Z111" s="46"/>
      <c r="AA111" s="46"/>
      <c r="AB111" s="46"/>
      <c r="AC111" s="46"/>
      <c r="AD111" s="47"/>
      <c r="AE111" s="47"/>
      <c r="AF111" s="47"/>
      <c r="AG111" s="47"/>
    </row>
    <row r="112" spans="1:33" ht="49.5" customHeight="1">
      <c r="A112" s="581"/>
      <c r="B112" s="581"/>
      <c r="C112" s="584" t="s">
        <v>309</v>
      </c>
      <c r="D112" s="626" t="s">
        <v>41</v>
      </c>
      <c r="E112" s="626" t="s">
        <v>41</v>
      </c>
      <c r="F112" s="56" t="s">
        <v>43</v>
      </c>
      <c r="G112" s="242">
        <v>0.05</v>
      </c>
      <c r="H112" s="242">
        <v>0.05</v>
      </c>
      <c r="I112" s="242">
        <v>0.05</v>
      </c>
      <c r="J112" s="243">
        <v>0.095</v>
      </c>
      <c r="K112" s="243">
        <v>0.095</v>
      </c>
      <c r="L112" s="243">
        <v>0.095</v>
      </c>
      <c r="M112" s="242">
        <v>0.095</v>
      </c>
      <c r="N112" s="242">
        <v>0.095</v>
      </c>
      <c r="O112" s="242">
        <v>0.095</v>
      </c>
      <c r="P112" s="242">
        <v>0.095</v>
      </c>
      <c r="Q112" s="242">
        <v>0.095</v>
      </c>
      <c r="R112" s="242">
        <v>0.09</v>
      </c>
      <c r="S112" s="53">
        <f t="shared" si="1"/>
        <v>0.9999999999999999</v>
      </c>
      <c r="T112" s="581"/>
      <c r="U112" s="619">
        <v>0.0156</v>
      </c>
      <c r="V112" s="618" t="s">
        <v>434</v>
      </c>
      <c r="W112" s="46"/>
      <c r="X112" s="46"/>
      <c r="Y112" s="46"/>
      <c r="Z112" s="46"/>
      <c r="AA112" s="46"/>
      <c r="AB112" s="46"/>
      <c r="AC112" s="46"/>
      <c r="AD112" s="47"/>
      <c r="AE112" s="47"/>
      <c r="AF112" s="47"/>
      <c r="AG112" s="47"/>
    </row>
    <row r="113" spans="1:33" ht="49.5" customHeight="1">
      <c r="A113" s="573"/>
      <c r="B113" s="573"/>
      <c r="C113" s="568"/>
      <c r="D113" s="573"/>
      <c r="E113" s="573"/>
      <c r="F113" s="57" t="s">
        <v>68</v>
      </c>
      <c r="G113" s="242">
        <v>0.071</v>
      </c>
      <c r="H113" s="242">
        <v>0.041</v>
      </c>
      <c r="I113" s="242">
        <v>0.03</v>
      </c>
      <c r="J113" s="244"/>
      <c r="K113" s="244"/>
      <c r="L113" s="244"/>
      <c r="M113" s="244"/>
      <c r="N113" s="244"/>
      <c r="O113" s="244"/>
      <c r="P113" s="242"/>
      <c r="Q113" s="242"/>
      <c r="R113" s="242"/>
      <c r="S113" s="55">
        <f t="shared" si="1"/>
        <v>0.142</v>
      </c>
      <c r="T113" s="573"/>
      <c r="U113" s="588"/>
      <c r="V113" s="568"/>
      <c r="W113" s="46"/>
      <c r="X113" s="46"/>
      <c r="Y113" s="46"/>
      <c r="Z113" s="46"/>
      <c r="AA113" s="46"/>
      <c r="AB113" s="46"/>
      <c r="AC113" s="46"/>
      <c r="AD113" s="47"/>
      <c r="AE113" s="47"/>
      <c r="AF113" s="47"/>
      <c r="AG113" s="47"/>
    </row>
    <row r="114" spans="1:33" ht="49.5" customHeight="1">
      <c r="A114" s="572" t="s">
        <v>298</v>
      </c>
      <c r="B114" s="572" t="s">
        <v>310</v>
      </c>
      <c r="C114" s="584" t="s">
        <v>311</v>
      </c>
      <c r="D114" s="626" t="s">
        <v>41</v>
      </c>
      <c r="E114" s="626" t="s">
        <v>41</v>
      </c>
      <c r="F114" s="56" t="s">
        <v>43</v>
      </c>
      <c r="G114" s="242">
        <v>0</v>
      </c>
      <c r="H114" s="242">
        <v>0</v>
      </c>
      <c r="I114" s="242">
        <v>0</v>
      </c>
      <c r="J114" s="243">
        <v>0</v>
      </c>
      <c r="K114" s="243">
        <v>0</v>
      </c>
      <c r="L114" s="243">
        <v>0</v>
      </c>
      <c r="M114" s="242">
        <v>0</v>
      </c>
      <c r="N114" s="242">
        <v>0</v>
      </c>
      <c r="O114" s="242">
        <v>0</v>
      </c>
      <c r="P114" s="242">
        <v>0</v>
      </c>
      <c r="Q114" s="242">
        <v>0</v>
      </c>
      <c r="R114" s="242">
        <v>1</v>
      </c>
      <c r="S114" s="53">
        <f t="shared" si="1"/>
        <v>1</v>
      </c>
      <c r="T114" s="575">
        <f>U114+U116+U118</f>
        <v>0.0625</v>
      </c>
      <c r="U114" s="622">
        <v>0.0209</v>
      </c>
      <c r="V114" s="585" t="s">
        <v>435</v>
      </c>
      <c r="W114" s="46"/>
      <c r="X114" s="46"/>
      <c r="Y114" s="46"/>
      <c r="Z114" s="46"/>
      <c r="AA114" s="46"/>
      <c r="AB114" s="46"/>
      <c r="AC114" s="46"/>
      <c r="AD114" s="47"/>
      <c r="AE114" s="47"/>
      <c r="AF114" s="47"/>
      <c r="AG114" s="47"/>
    </row>
    <row r="115" spans="1:33" ht="49.5" customHeight="1">
      <c r="A115" s="581"/>
      <c r="B115" s="581"/>
      <c r="C115" s="568"/>
      <c r="D115" s="573"/>
      <c r="E115" s="573"/>
      <c r="F115" s="57" t="s">
        <v>68</v>
      </c>
      <c r="G115" s="242">
        <v>0.0833</v>
      </c>
      <c r="H115" s="242">
        <v>0.0833</v>
      </c>
      <c r="I115" s="242">
        <v>0.0834</v>
      </c>
      <c r="J115" s="244"/>
      <c r="K115" s="244"/>
      <c r="L115" s="244"/>
      <c r="M115" s="244"/>
      <c r="N115" s="244"/>
      <c r="O115" s="244"/>
      <c r="P115" s="242"/>
      <c r="Q115" s="242"/>
      <c r="R115" s="242"/>
      <c r="S115" s="55">
        <f t="shared" si="1"/>
        <v>0.25</v>
      </c>
      <c r="T115" s="581"/>
      <c r="U115" s="573"/>
      <c r="V115" s="620"/>
      <c r="W115" s="46"/>
      <c r="X115" s="46"/>
      <c r="Y115" s="46"/>
      <c r="Z115" s="46"/>
      <c r="AA115" s="46"/>
      <c r="AB115" s="46"/>
      <c r="AC115" s="46"/>
      <c r="AD115" s="47"/>
      <c r="AE115" s="47"/>
      <c r="AF115" s="47"/>
      <c r="AG115" s="47"/>
    </row>
    <row r="116" spans="1:33" ht="49.5" customHeight="1">
      <c r="A116" s="581"/>
      <c r="B116" s="581"/>
      <c r="C116" s="584" t="s">
        <v>314</v>
      </c>
      <c r="D116" s="626" t="s">
        <v>41</v>
      </c>
      <c r="E116" s="626" t="s">
        <v>41</v>
      </c>
      <c r="F116" s="56" t="s">
        <v>43</v>
      </c>
      <c r="G116" s="242">
        <v>0.0833</v>
      </c>
      <c r="H116" s="242">
        <v>0.0833</v>
      </c>
      <c r="I116" s="242">
        <v>0.0834</v>
      </c>
      <c r="J116" s="245">
        <v>0.0833</v>
      </c>
      <c r="K116" s="245">
        <v>0.0833</v>
      </c>
      <c r="L116" s="245">
        <v>0.0833</v>
      </c>
      <c r="M116" s="242">
        <v>0.0833</v>
      </c>
      <c r="N116" s="242">
        <v>0.0833</v>
      </c>
      <c r="O116" s="242">
        <v>0.08334</v>
      </c>
      <c r="P116" s="242">
        <v>0.0834</v>
      </c>
      <c r="Q116" s="242">
        <v>0.0834</v>
      </c>
      <c r="R116" s="242">
        <v>0.0834</v>
      </c>
      <c r="S116" s="53">
        <f t="shared" si="1"/>
        <v>1.00004</v>
      </c>
      <c r="T116" s="581"/>
      <c r="U116" s="622">
        <v>0.0208</v>
      </c>
      <c r="V116" s="618" t="s">
        <v>436</v>
      </c>
      <c r="W116" s="46"/>
      <c r="X116" s="46"/>
      <c r="Y116" s="46"/>
      <c r="Z116" s="46"/>
      <c r="AA116" s="46"/>
      <c r="AB116" s="46"/>
      <c r="AC116" s="46"/>
      <c r="AD116" s="47"/>
      <c r="AE116" s="47"/>
      <c r="AF116" s="47"/>
      <c r="AG116" s="47"/>
    </row>
    <row r="117" spans="1:33" ht="49.5" customHeight="1">
      <c r="A117" s="581"/>
      <c r="B117" s="581"/>
      <c r="C117" s="568"/>
      <c r="D117" s="573"/>
      <c r="E117" s="573"/>
      <c r="F117" s="57" t="s">
        <v>68</v>
      </c>
      <c r="G117" s="242">
        <v>0.0833</v>
      </c>
      <c r="H117" s="242">
        <v>0.0833</v>
      </c>
      <c r="I117" s="242">
        <v>0.0834</v>
      </c>
      <c r="J117" s="244"/>
      <c r="K117" s="244"/>
      <c r="L117" s="244"/>
      <c r="M117" s="244"/>
      <c r="N117" s="244"/>
      <c r="O117" s="244"/>
      <c r="P117" s="242"/>
      <c r="Q117" s="242"/>
      <c r="R117" s="242"/>
      <c r="S117" s="55">
        <f t="shared" si="1"/>
        <v>0.25</v>
      </c>
      <c r="T117" s="581"/>
      <c r="U117" s="573"/>
      <c r="V117" s="620"/>
      <c r="W117" s="46"/>
      <c r="X117" s="46"/>
      <c r="Y117" s="46"/>
      <c r="Z117" s="46"/>
      <c r="AA117" s="46"/>
      <c r="AB117" s="46"/>
      <c r="AC117" s="46"/>
      <c r="AD117" s="47"/>
      <c r="AE117" s="47"/>
      <c r="AF117" s="47"/>
      <c r="AG117" s="47"/>
    </row>
    <row r="118" spans="1:33" ht="49.5" customHeight="1">
      <c r="A118" s="581"/>
      <c r="B118" s="581"/>
      <c r="C118" s="584" t="s">
        <v>315</v>
      </c>
      <c r="D118" s="626" t="s">
        <v>41</v>
      </c>
      <c r="E118" s="626" t="s">
        <v>41</v>
      </c>
      <c r="F118" s="56" t="s">
        <v>43</v>
      </c>
      <c r="G118" s="242">
        <v>0</v>
      </c>
      <c r="H118" s="242">
        <v>0</v>
      </c>
      <c r="I118" s="242">
        <v>0.25</v>
      </c>
      <c r="J118" s="243">
        <v>0</v>
      </c>
      <c r="K118" s="243">
        <v>0</v>
      </c>
      <c r="L118" s="243">
        <v>0.25</v>
      </c>
      <c r="M118" s="242">
        <v>0</v>
      </c>
      <c r="N118" s="242">
        <v>0</v>
      </c>
      <c r="O118" s="242">
        <v>0.25</v>
      </c>
      <c r="P118" s="242">
        <v>0</v>
      </c>
      <c r="Q118" s="242">
        <v>0</v>
      </c>
      <c r="R118" s="242">
        <v>0.25</v>
      </c>
      <c r="S118" s="53">
        <f t="shared" si="1"/>
        <v>1</v>
      </c>
      <c r="T118" s="581"/>
      <c r="U118" s="622">
        <v>0.0208</v>
      </c>
      <c r="V118" s="618" t="s">
        <v>437</v>
      </c>
      <c r="W118" s="46"/>
      <c r="X118" s="46"/>
      <c r="Y118" s="46"/>
      <c r="Z118" s="46"/>
      <c r="AA118" s="46"/>
      <c r="AB118" s="46"/>
      <c r="AC118" s="46"/>
      <c r="AD118" s="47"/>
      <c r="AE118" s="47"/>
      <c r="AF118" s="47"/>
      <c r="AG118" s="47"/>
    </row>
    <row r="119" spans="1:33" ht="49.5" customHeight="1">
      <c r="A119" s="573"/>
      <c r="B119" s="573"/>
      <c r="C119" s="568"/>
      <c r="D119" s="573"/>
      <c r="E119" s="573"/>
      <c r="F119" s="57" t="s">
        <v>68</v>
      </c>
      <c r="G119" s="242">
        <v>0</v>
      </c>
      <c r="H119" s="242">
        <v>0</v>
      </c>
      <c r="I119" s="242">
        <v>0.25</v>
      </c>
      <c r="J119" s="244"/>
      <c r="K119" s="244"/>
      <c r="L119" s="244"/>
      <c r="M119" s="244"/>
      <c r="N119" s="244"/>
      <c r="O119" s="244"/>
      <c r="P119" s="242"/>
      <c r="Q119" s="242"/>
      <c r="R119" s="242"/>
      <c r="S119" s="55">
        <f t="shared" si="1"/>
        <v>0.25</v>
      </c>
      <c r="T119" s="573"/>
      <c r="U119" s="573"/>
      <c r="V119" s="568"/>
      <c r="W119" s="46"/>
      <c r="X119" s="46"/>
      <c r="Y119" s="46"/>
      <c r="Z119" s="46"/>
      <c r="AA119" s="46"/>
      <c r="AB119" s="46"/>
      <c r="AC119" s="46"/>
      <c r="AD119" s="47"/>
      <c r="AE119" s="47"/>
      <c r="AF119" s="47"/>
      <c r="AG119" s="47"/>
    </row>
    <row r="120" spans="1:33" ht="49.5" customHeight="1">
      <c r="A120" s="572" t="s">
        <v>298</v>
      </c>
      <c r="B120" s="572" t="s">
        <v>316</v>
      </c>
      <c r="C120" s="584" t="s">
        <v>317</v>
      </c>
      <c r="D120" s="626" t="s">
        <v>41</v>
      </c>
      <c r="E120" s="626" t="s">
        <v>41</v>
      </c>
      <c r="F120" s="56" t="s">
        <v>43</v>
      </c>
      <c r="G120" s="242">
        <v>0.07</v>
      </c>
      <c r="H120" s="242">
        <v>0.07</v>
      </c>
      <c r="I120" s="242">
        <v>0.07</v>
      </c>
      <c r="J120" s="243">
        <v>0.09</v>
      </c>
      <c r="K120" s="243">
        <v>0.09</v>
      </c>
      <c r="L120" s="243">
        <v>0.1</v>
      </c>
      <c r="M120" s="242">
        <v>0.1</v>
      </c>
      <c r="N120" s="242">
        <v>0.1</v>
      </c>
      <c r="O120" s="242">
        <v>0.1</v>
      </c>
      <c r="P120" s="242">
        <v>0.07</v>
      </c>
      <c r="Q120" s="242">
        <v>0.07</v>
      </c>
      <c r="R120" s="242">
        <v>0.07</v>
      </c>
      <c r="S120" s="53">
        <f t="shared" si="1"/>
        <v>1</v>
      </c>
      <c r="T120" s="574">
        <f>U120+U122+U124</f>
        <v>0.0625</v>
      </c>
      <c r="U120" s="622">
        <v>0.0209</v>
      </c>
      <c r="V120" s="571" t="s">
        <v>438</v>
      </c>
      <c r="W120" s="46"/>
      <c r="X120" s="46"/>
      <c r="Y120" s="46"/>
      <c r="Z120" s="46"/>
      <c r="AA120" s="46"/>
      <c r="AB120" s="46"/>
      <c r="AC120" s="46"/>
      <c r="AD120" s="47"/>
      <c r="AE120" s="47"/>
      <c r="AF120" s="47"/>
      <c r="AG120" s="47"/>
    </row>
    <row r="121" spans="1:33" ht="49.5" customHeight="1">
      <c r="A121" s="581"/>
      <c r="B121" s="581"/>
      <c r="C121" s="568"/>
      <c r="D121" s="573"/>
      <c r="E121" s="573"/>
      <c r="F121" s="57" t="s">
        <v>68</v>
      </c>
      <c r="G121" s="242">
        <v>0.035</v>
      </c>
      <c r="H121" s="242">
        <v>0.042</v>
      </c>
      <c r="I121" s="242">
        <v>0.049</v>
      </c>
      <c r="J121" s="244"/>
      <c r="K121" s="244"/>
      <c r="L121" s="244"/>
      <c r="M121" s="244"/>
      <c r="N121" s="244"/>
      <c r="O121" s="244"/>
      <c r="P121" s="242"/>
      <c r="Q121" s="242"/>
      <c r="R121" s="242"/>
      <c r="S121" s="55">
        <f t="shared" si="1"/>
        <v>0.126</v>
      </c>
      <c r="T121" s="581"/>
      <c r="U121" s="573"/>
      <c r="V121" s="620"/>
      <c r="W121" s="46"/>
      <c r="X121" s="46"/>
      <c r="Y121" s="46"/>
      <c r="Z121" s="46"/>
      <c r="AA121" s="46"/>
      <c r="AB121" s="46"/>
      <c r="AC121" s="46"/>
      <c r="AD121" s="47"/>
      <c r="AE121" s="47"/>
      <c r="AF121" s="47"/>
      <c r="AG121" s="47"/>
    </row>
    <row r="122" spans="1:33" ht="49.5" customHeight="1">
      <c r="A122" s="581"/>
      <c r="B122" s="581"/>
      <c r="C122" s="584" t="s">
        <v>318</v>
      </c>
      <c r="D122" s="626" t="s">
        <v>41</v>
      </c>
      <c r="E122" s="626" t="s">
        <v>41</v>
      </c>
      <c r="F122" s="56" t="s">
        <v>43</v>
      </c>
      <c r="G122" s="242">
        <v>0.0833</v>
      </c>
      <c r="H122" s="242">
        <v>0.0833</v>
      </c>
      <c r="I122" s="242">
        <v>0.0834</v>
      </c>
      <c r="J122" s="245">
        <v>0.0833</v>
      </c>
      <c r="K122" s="245">
        <v>0.0833</v>
      </c>
      <c r="L122" s="245">
        <v>0.0834</v>
      </c>
      <c r="M122" s="242">
        <v>0.0833</v>
      </c>
      <c r="N122" s="242">
        <v>0.0833</v>
      </c>
      <c r="O122" s="242">
        <v>0.08334</v>
      </c>
      <c r="P122" s="242">
        <v>0.0833</v>
      </c>
      <c r="Q122" s="242">
        <v>0.0834</v>
      </c>
      <c r="R122" s="242">
        <v>0.0834</v>
      </c>
      <c r="S122" s="53">
        <f t="shared" si="1"/>
        <v>1.00004</v>
      </c>
      <c r="T122" s="581"/>
      <c r="U122" s="622">
        <v>0.0208</v>
      </c>
      <c r="V122" s="618" t="s">
        <v>439</v>
      </c>
      <c r="W122" s="46"/>
      <c r="X122" s="46"/>
      <c r="Y122" s="46"/>
      <c r="Z122" s="46"/>
      <c r="AA122" s="46"/>
      <c r="AB122" s="46"/>
      <c r="AC122" s="46"/>
      <c r="AD122" s="47"/>
      <c r="AE122" s="47"/>
      <c r="AF122" s="47"/>
      <c r="AG122" s="47"/>
    </row>
    <row r="123" spans="1:33" ht="49.5" customHeight="1">
      <c r="A123" s="581"/>
      <c r="B123" s="581"/>
      <c r="C123" s="568"/>
      <c r="D123" s="573"/>
      <c r="E123" s="573"/>
      <c r="F123" s="57" t="s">
        <v>68</v>
      </c>
      <c r="G123" s="242">
        <v>0.0833</v>
      </c>
      <c r="H123" s="242">
        <v>0.0833</v>
      </c>
      <c r="I123" s="242">
        <v>0.0834</v>
      </c>
      <c r="J123" s="244"/>
      <c r="K123" s="244"/>
      <c r="L123" s="244"/>
      <c r="M123" s="244"/>
      <c r="N123" s="244"/>
      <c r="O123" s="244"/>
      <c r="P123" s="242"/>
      <c r="Q123" s="242"/>
      <c r="R123" s="242"/>
      <c r="S123" s="55">
        <f t="shared" si="1"/>
        <v>0.25</v>
      </c>
      <c r="T123" s="581"/>
      <c r="U123" s="573"/>
      <c r="V123" s="620"/>
      <c r="W123" s="46"/>
      <c r="X123" s="46"/>
      <c r="Y123" s="46"/>
      <c r="Z123" s="46"/>
      <c r="AA123" s="46"/>
      <c r="AB123" s="46"/>
      <c r="AC123" s="46"/>
      <c r="AD123" s="47"/>
      <c r="AE123" s="47"/>
      <c r="AF123" s="47"/>
      <c r="AG123" s="47"/>
    </row>
    <row r="124" spans="1:33" ht="49.5" customHeight="1">
      <c r="A124" s="581"/>
      <c r="B124" s="581"/>
      <c r="C124" s="584" t="s">
        <v>319</v>
      </c>
      <c r="D124" s="626" t="s">
        <v>41</v>
      </c>
      <c r="E124" s="626" t="s">
        <v>41</v>
      </c>
      <c r="F124" s="56" t="s">
        <v>43</v>
      </c>
      <c r="G124" s="242">
        <v>0</v>
      </c>
      <c r="H124" s="242">
        <v>0</v>
      </c>
      <c r="I124" s="242">
        <v>0.2</v>
      </c>
      <c r="J124" s="243">
        <v>0</v>
      </c>
      <c r="K124" s="243">
        <v>0</v>
      </c>
      <c r="L124" s="243">
        <v>0.3</v>
      </c>
      <c r="M124" s="242">
        <v>0</v>
      </c>
      <c r="N124" s="242">
        <v>0</v>
      </c>
      <c r="O124" s="242">
        <v>0.3</v>
      </c>
      <c r="P124" s="242">
        <v>0</v>
      </c>
      <c r="Q124" s="242">
        <v>0</v>
      </c>
      <c r="R124" s="242">
        <v>0.2</v>
      </c>
      <c r="S124" s="53">
        <f t="shared" si="1"/>
        <v>1</v>
      </c>
      <c r="T124" s="581"/>
      <c r="U124" s="622">
        <v>0.0208</v>
      </c>
      <c r="V124" s="618" t="s">
        <v>450</v>
      </c>
      <c r="W124" s="46"/>
      <c r="X124" s="46"/>
      <c r="Y124" s="46"/>
      <c r="Z124" s="46"/>
      <c r="AA124" s="46"/>
      <c r="AB124" s="46"/>
      <c r="AC124" s="46"/>
      <c r="AD124" s="47"/>
      <c r="AE124" s="47"/>
      <c r="AF124" s="47"/>
      <c r="AG124" s="47"/>
    </row>
    <row r="125" spans="1:33" ht="49.5" customHeight="1">
      <c r="A125" s="573"/>
      <c r="B125" s="573"/>
      <c r="C125" s="568"/>
      <c r="D125" s="573"/>
      <c r="E125" s="573"/>
      <c r="F125" s="57" t="s">
        <v>68</v>
      </c>
      <c r="G125" s="242">
        <v>0</v>
      </c>
      <c r="H125" s="242">
        <v>0</v>
      </c>
      <c r="I125" s="242">
        <v>0.2</v>
      </c>
      <c r="J125" s="244"/>
      <c r="K125" s="244"/>
      <c r="L125" s="244"/>
      <c r="M125" s="244"/>
      <c r="N125" s="244"/>
      <c r="O125" s="244"/>
      <c r="P125" s="242"/>
      <c r="Q125" s="242"/>
      <c r="R125" s="242"/>
      <c r="S125" s="55">
        <f t="shared" si="1"/>
        <v>0.2</v>
      </c>
      <c r="T125" s="573"/>
      <c r="U125" s="573"/>
      <c r="V125" s="568"/>
      <c r="W125" s="46"/>
      <c r="X125" s="46"/>
      <c r="Y125" s="46"/>
      <c r="Z125" s="46"/>
      <c r="AA125" s="46"/>
      <c r="AB125" s="46"/>
      <c r="AC125" s="46"/>
      <c r="AD125" s="47"/>
      <c r="AE125" s="47"/>
      <c r="AF125" s="47"/>
      <c r="AG125" s="47"/>
    </row>
    <row r="126" spans="1:33" ht="49.5" customHeight="1">
      <c r="A126" s="572" t="s">
        <v>320</v>
      </c>
      <c r="B126" s="572" t="s">
        <v>321</v>
      </c>
      <c r="C126" s="584" t="s">
        <v>322</v>
      </c>
      <c r="D126" s="627" t="s">
        <v>41</v>
      </c>
      <c r="E126" s="627" t="s">
        <v>41</v>
      </c>
      <c r="F126" s="56" t="s">
        <v>43</v>
      </c>
      <c r="G126" s="242">
        <v>0.085</v>
      </c>
      <c r="H126" s="242">
        <v>0.085</v>
      </c>
      <c r="I126" s="242">
        <v>0.06</v>
      </c>
      <c r="J126" s="243">
        <v>0.085</v>
      </c>
      <c r="K126" s="243">
        <v>0.085</v>
      </c>
      <c r="L126" s="243">
        <v>0.085</v>
      </c>
      <c r="M126" s="242">
        <v>0.085</v>
      </c>
      <c r="N126" s="242">
        <v>0.086</v>
      </c>
      <c r="O126" s="242">
        <v>0.086</v>
      </c>
      <c r="P126" s="242">
        <v>0.086</v>
      </c>
      <c r="Q126" s="242">
        <v>0.086</v>
      </c>
      <c r="R126" s="242">
        <v>0.086</v>
      </c>
      <c r="S126" s="53">
        <f t="shared" si="1"/>
        <v>0.9999999999999999</v>
      </c>
      <c r="T126" s="574">
        <f>U126+U128+U130+U132+U134</f>
        <v>0.058499999999999996</v>
      </c>
      <c r="U126" s="622">
        <v>0.0115</v>
      </c>
      <c r="V126" s="617" t="s">
        <v>325</v>
      </c>
      <c r="W126" s="46"/>
      <c r="X126" s="46"/>
      <c r="Y126" s="46"/>
      <c r="Z126" s="46"/>
      <c r="AA126" s="46"/>
      <c r="AB126" s="46"/>
      <c r="AC126" s="46"/>
      <c r="AD126" s="47"/>
      <c r="AE126" s="47"/>
      <c r="AF126" s="47"/>
      <c r="AG126" s="47"/>
    </row>
    <row r="127" spans="1:33" ht="49.5" customHeight="1">
      <c r="A127" s="581"/>
      <c r="B127" s="581"/>
      <c r="C127" s="568"/>
      <c r="D127" s="573"/>
      <c r="E127" s="573"/>
      <c r="F127" s="57" t="s">
        <v>68</v>
      </c>
      <c r="G127" s="242">
        <v>0.085</v>
      </c>
      <c r="H127" s="242">
        <v>0.085</v>
      </c>
      <c r="I127" s="242">
        <v>0.06</v>
      </c>
      <c r="J127" s="244"/>
      <c r="K127" s="244"/>
      <c r="L127" s="244"/>
      <c r="M127" s="244"/>
      <c r="N127" s="244"/>
      <c r="O127" s="244"/>
      <c r="P127" s="242"/>
      <c r="Q127" s="242"/>
      <c r="R127" s="242"/>
      <c r="S127" s="55">
        <f t="shared" si="1"/>
        <v>0.23</v>
      </c>
      <c r="T127" s="581"/>
      <c r="U127" s="573"/>
      <c r="V127" s="568"/>
      <c r="W127" s="46"/>
      <c r="X127" s="46"/>
      <c r="Y127" s="46"/>
      <c r="Z127" s="46"/>
      <c r="AA127" s="46"/>
      <c r="AB127" s="46"/>
      <c r="AC127" s="46"/>
      <c r="AD127" s="47"/>
      <c r="AE127" s="47"/>
      <c r="AF127" s="47"/>
      <c r="AG127" s="47"/>
    </row>
    <row r="128" spans="1:33" ht="49.5" customHeight="1">
      <c r="A128" s="581"/>
      <c r="B128" s="581"/>
      <c r="C128" s="584" t="s">
        <v>326</v>
      </c>
      <c r="D128" s="627" t="s">
        <v>41</v>
      </c>
      <c r="E128" s="627" t="s">
        <v>41</v>
      </c>
      <c r="F128" s="56" t="s">
        <v>43</v>
      </c>
      <c r="G128" s="242">
        <v>0.085</v>
      </c>
      <c r="H128" s="242">
        <v>0.085</v>
      </c>
      <c r="I128" s="242">
        <v>0.06</v>
      </c>
      <c r="J128" s="243">
        <v>0.085</v>
      </c>
      <c r="K128" s="243">
        <v>0.085</v>
      </c>
      <c r="L128" s="243">
        <v>0.085</v>
      </c>
      <c r="M128" s="242">
        <v>0.085</v>
      </c>
      <c r="N128" s="242">
        <v>0.086</v>
      </c>
      <c r="O128" s="242">
        <v>0.086</v>
      </c>
      <c r="P128" s="242">
        <v>0.086</v>
      </c>
      <c r="Q128" s="242">
        <v>0.086</v>
      </c>
      <c r="R128" s="242">
        <v>0.086</v>
      </c>
      <c r="S128" s="53">
        <f t="shared" si="1"/>
        <v>0.9999999999999999</v>
      </c>
      <c r="T128" s="581"/>
      <c r="U128" s="622">
        <v>0.0125</v>
      </c>
      <c r="V128" s="617" t="s">
        <v>440</v>
      </c>
      <c r="W128" s="46"/>
      <c r="X128" s="46"/>
      <c r="Y128" s="46"/>
      <c r="Z128" s="46"/>
      <c r="AA128" s="46"/>
      <c r="AB128" s="46"/>
      <c r="AC128" s="46"/>
      <c r="AD128" s="47"/>
      <c r="AE128" s="47"/>
      <c r="AF128" s="47"/>
      <c r="AG128" s="47"/>
    </row>
    <row r="129" spans="1:33" ht="49.5" customHeight="1">
      <c r="A129" s="581"/>
      <c r="B129" s="581"/>
      <c r="C129" s="568"/>
      <c r="D129" s="573"/>
      <c r="E129" s="573"/>
      <c r="F129" s="57" t="s">
        <v>68</v>
      </c>
      <c r="G129" s="242">
        <v>0.085</v>
      </c>
      <c r="H129" s="242">
        <v>0.085</v>
      </c>
      <c r="I129" s="242">
        <v>0.06</v>
      </c>
      <c r="J129" s="244"/>
      <c r="K129" s="244"/>
      <c r="L129" s="244"/>
      <c r="M129" s="244"/>
      <c r="N129" s="244"/>
      <c r="O129" s="244"/>
      <c r="P129" s="242"/>
      <c r="Q129" s="242"/>
      <c r="R129" s="242"/>
      <c r="S129" s="55">
        <f t="shared" si="1"/>
        <v>0.23</v>
      </c>
      <c r="T129" s="581"/>
      <c r="U129" s="573"/>
      <c r="V129" s="568"/>
      <c r="W129" s="46"/>
      <c r="X129" s="46"/>
      <c r="Y129" s="46"/>
      <c r="Z129" s="46"/>
      <c r="AA129" s="46"/>
      <c r="AB129" s="46"/>
      <c r="AC129" s="46"/>
      <c r="AD129" s="47"/>
      <c r="AE129" s="47"/>
      <c r="AF129" s="47"/>
      <c r="AG129" s="47"/>
    </row>
    <row r="130" spans="1:33" ht="49.5" customHeight="1">
      <c r="A130" s="581"/>
      <c r="B130" s="581"/>
      <c r="C130" s="584" t="s">
        <v>327</v>
      </c>
      <c r="D130" s="627" t="s">
        <v>41</v>
      </c>
      <c r="E130" s="627" t="s">
        <v>41</v>
      </c>
      <c r="F130" s="56" t="s">
        <v>43</v>
      </c>
      <c r="G130" s="242">
        <v>0.085</v>
      </c>
      <c r="H130" s="242">
        <v>0.085</v>
      </c>
      <c r="I130" s="242">
        <v>0.06</v>
      </c>
      <c r="J130" s="243">
        <v>0.085</v>
      </c>
      <c r="K130" s="243">
        <v>0.085</v>
      </c>
      <c r="L130" s="243">
        <v>0.085</v>
      </c>
      <c r="M130" s="242">
        <v>0.085</v>
      </c>
      <c r="N130" s="242">
        <v>0.086</v>
      </c>
      <c r="O130" s="242">
        <v>0.086</v>
      </c>
      <c r="P130" s="242">
        <v>0.086</v>
      </c>
      <c r="Q130" s="242">
        <v>0.086</v>
      </c>
      <c r="R130" s="242">
        <v>0.086</v>
      </c>
      <c r="S130" s="53">
        <f t="shared" si="1"/>
        <v>0.9999999999999999</v>
      </c>
      <c r="T130" s="581"/>
      <c r="U130" s="622">
        <v>0.0115</v>
      </c>
      <c r="V130" s="617" t="s">
        <v>328</v>
      </c>
      <c r="W130" s="46"/>
      <c r="X130" s="46"/>
      <c r="Y130" s="46"/>
      <c r="Z130" s="46"/>
      <c r="AA130" s="46"/>
      <c r="AB130" s="46"/>
      <c r="AC130" s="46"/>
      <c r="AD130" s="47"/>
      <c r="AE130" s="47"/>
      <c r="AF130" s="47"/>
      <c r="AG130" s="47"/>
    </row>
    <row r="131" spans="1:33" ht="49.5" customHeight="1">
      <c r="A131" s="581"/>
      <c r="B131" s="581"/>
      <c r="C131" s="568"/>
      <c r="D131" s="573"/>
      <c r="E131" s="573"/>
      <c r="F131" s="57" t="s">
        <v>68</v>
      </c>
      <c r="G131" s="242">
        <v>0.085</v>
      </c>
      <c r="H131" s="242">
        <v>0.085</v>
      </c>
      <c r="I131" s="242">
        <v>0.06</v>
      </c>
      <c r="J131" s="244"/>
      <c r="K131" s="244"/>
      <c r="L131" s="244"/>
      <c r="M131" s="244"/>
      <c r="N131" s="244"/>
      <c r="O131" s="244"/>
      <c r="P131" s="242"/>
      <c r="Q131" s="242"/>
      <c r="R131" s="242"/>
      <c r="S131" s="55">
        <f t="shared" si="1"/>
        <v>0.23</v>
      </c>
      <c r="T131" s="581"/>
      <c r="U131" s="573"/>
      <c r="V131" s="568"/>
      <c r="W131" s="46"/>
      <c r="X131" s="46"/>
      <c r="Y131" s="46"/>
      <c r="Z131" s="46"/>
      <c r="AA131" s="46"/>
      <c r="AB131" s="46"/>
      <c r="AC131" s="46"/>
      <c r="AD131" s="47"/>
      <c r="AE131" s="47"/>
      <c r="AF131" s="47"/>
      <c r="AG131" s="47"/>
    </row>
    <row r="132" spans="1:33" ht="49.5" customHeight="1">
      <c r="A132" s="581"/>
      <c r="B132" s="581"/>
      <c r="C132" s="584" t="s">
        <v>329</v>
      </c>
      <c r="D132" s="627" t="s">
        <v>41</v>
      </c>
      <c r="E132" s="627" t="s">
        <v>41</v>
      </c>
      <c r="F132" s="56" t="s">
        <v>43</v>
      </c>
      <c r="G132" s="242">
        <v>0.085</v>
      </c>
      <c r="H132" s="242">
        <v>0.085</v>
      </c>
      <c r="I132" s="242">
        <v>0.06</v>
      </c>
      <c r="J132" s="243">
        <v>0.085</v>
      </c>
      <c r="K132" s="243">
        <v>0.085</v>
      </c>
      <c r="L132" s="243">
        <v>0.085</v>
      </c>
      <c r="M132" s="242">
        <v>0.085</v>
      </c>
      <c r="N132" s="242">
        <v>0.086</v>
      </c>
      <c r="O132" s="242">
        <v>0.086</v>
      </c>
      <c r="P132" s="242">
        <v>0.086</v>
      </c>
      <c r="Q132" s="242">
        <v>0.086</v>
      </c>
      <c r="R132" s="242">
        <v>0.086</v>
      </c>
      <c r="S132" s="53">
        <f t="shared" si="1"/>
        <v>0.9999999999999999</v>
      </c>
      <c r="T132" s="581"/>
      <c r="U132" s="622">
        <v>0.0115</v>
      </c>
      <c r="V132" s="617" t="s">
        <v>331</v>
      </c>
      <c r="W132" s="46"/>
      <c r="X132" s="46"/>
      <c r="Y132" s="46"/>
      <c r="Z132" s="46"/>
      <c r="AA132" s="46"/>
      <c r="AB132" s="46"/>
      <c r="AC132" s="46"/>
      <c r="AD132" s="47"/>
      <c r="AE132" s="47"/>
      <c r="AF132" s="47"/>
      <c r="AG132" s="47"/>
    </row>
    <row r="133" spans="1:33" ht="49.5" customHeight="1">
      <c r="A133" s="581"/>
      <c r="B133" s="581"/>
      <c r="C133" s="568"/>
      <c r="D133" s="573"/>
      <c r="E133" s="573"/>
      <c r="F133" s="57" t="s">
        <v>68</v>
      </c>
      <c r="G133" s="242">
        <v>0.085</v>
      </c>
      <c r="H133" s="242">
        <v>0.085</v>
      </c>
      <c r="I133" s="242">
        <v>0.06</v>
      </c>
      <c r="J133" s="244"/>
      <c r="K133" s="244"/>
      <c r="L133" s="244"/>
      <c r="M133" s="244"/>
      <c r="N133" s="244"/>
      <c r="O133" s="244"/>
      <c r="P133" s="242"/>
      <c r="Q133" s="242"/>
      <c r="R133" s="242"/>
      <c r="S133" s="55">
        <f t="shared" si="1"/>
        <v>0.23</v>
      </c>
      <c r="T133" s="581"/>
      <c r="U133" s="573"/>
      <c r="V133" s="568"/>
      <c r="W133" s="46"/>
      <c r="X133" s="46"/>
      <c r="Y133" s="46"/>
      <c r="Z133" s="46"/>
      <c r="AA133" s="46"/>
      <c r="AB133" s="46"/>
      <c r="AC133" s="46"/>
      <c r="AD133" s="47"/>
      <c r="AE133" s="47"/>
      <c r="AF133" s="47"/>
      <c r="AG133" s="47"/>
    </row>
    <row r="134" spans="1:33" ht="49.5" customHeight="1">
      <c r="A134" s="581"/>
      <c r="B134" s="581"/>
      <c r="C134" s="584" t="s">
        <v>332</v>
      </c>
      <c r="D134" s="627" t="s">
        <v>41</v>
      </c>
      <c r="E134" s="627" t="s">
        <v>41</v>
      </c>
      <c r="F134" s="56" t="s">
        <v>43</v>
      </c>
      <c r="G134" s="242">
        <v>0.085</v>
      </c>
      <c r="H134" s="242">
        <v>0.085</v>
      </c>
      <c r="I134" s="242">
        <v>0.06</v>
      </c>
      <c r="J134" s="243">
        <v>0.085</v>
      </c>
      <c r="K134" s="243">
        <v>0.085</v>
      </c>
      <c r="L134" s="243">
        <v>0.085</v>
      </c>
      <c r="M134" s="242">
        <v>0.085</v>
      </c>
      <c r="N134" s="242">
        <v>0.086</v>
      </c>
      <c r="O134" s="242">
        <v>0.086</v>
      </c>
      <c r="P134" s="242">
        <v>0.086</v>
      </c>
      <c r="Q134" s="242">
        <v>0.086</v>
      </c>
      <c r="R134" s="242">
        <v>0.086</v>
      </c>
      <c r="S134" s="53">
        <f t="shared" si="1"/>
        <v>0.9999999999999999</v>
      </c>
      <c r="T134" s="581"/>
      <c r="U134" s="622">
        <v>0.0115</v>
      </c>
      <c r="V134" s="617" t="s">
        <v>333</v>
      </c>
      <c r="W134" s="46"/>
      <c r="X134" s="46"/>
      <c r="Y134" s="46"/>
      <c r="Z134" s="46"/>
      <c r="AA134" s="46"/>
      <c r="AB134" s="46"/>
      <c r="AC134" s="46"/>
      <c r="AD134" s="47"/>
      <c r="AE134" s="47"/>
      <c r="AF134" s="47"/>
      <c r="AG134" s="47"/>
    </row>
    <row r="135" spans="1:33" ht="49.5" customHeight="1">
      <c r="A135" s="573"/>
      <c r="B135" s="573"/>
      <c r="C135" s="568"/>
      <c r="D135" s="573"/>
      <c r="E135" s="573"/>
      <c r="F135" s="57" t="s">
        <v>68</v>
      </c>
      <c r="G135" s="242">
        <v>0.085</v>
      </c>
      <c r="H135" s="242">
        <v>0.085</v>
      </c>
      <c r="I135" s="242">
        <v>0.06</v>
      </c>
      <c r="J135" s="244"/>
      <c r="K135" s="244"/>
      <c r="L135" s="244"/>
      <c r="M135" s="244"/>
      <c r="N135" s="244"/>
      <c r="O135" s="244"/>
      <c r="P135" s="242"/>
      <c r="Q135" s="242"/>
      <c r="R135" s="242"/>
      <c r="S135" s="55">
        <f t="shared" si="1"/>
        <v>0.23</v>
      </c>
      <c r="T135" s="573"/>
      <c r="U135" s="573"/>
      <c r="V135" s="568"/>
      <c r="W135" s="46"/>
      <c r="X135" s="46"/>
      <c r="Y135" s="46"/>
      <c r="Z135" s="46"/>
      <c r="AA135" s="46"/>
      <c r="AB135" s="46"/>
      <c r="AC135" s="46"/>
      <c r="AD135" s="47"/>
      <c r="AE135" s="47"/>
      <c r="AF135" s="47"/>
      <c r="AG135" s="47"/>
    </row>
    <row r="136" spans="1:33" ht="49.5" customHeight="1">
      <c r="A136" s="572" t="s">
        <v>320</v>
      </c>
      <c r="B136" s="572" t="s">
        <v>335</v>
      </c>
      <c r="C136" s="584" t="s">
        <v>336</v>
      </c>
      <c r="D136" s="627" t="s">
        <v>41</v>
      </c>
      <c r="E136" s="627" t="s">
        <v>41</v>
      </c>
      <c r="F136" s="56" t="s">
        <v>43</v>
      </c>
      <c r="G136" s="242">
        <v>0.02</v>
      </c>
      <c r="H136" s="242">
        <v>0.02</v>
      </c>
      <c r="I136" s="242">
        <v>0.02</v>
      </c>
      <c r="J136" s="243">
        <v>0.085</v>
      </c>
      <c r="K136" s="243">
        <v>0.105</v>
      </c>
      <c r="L136" s="243">
        <v>0.105</v>
      </c>
      <c r="M136" s="242">
        <v>0.125</v>
      </c>
      <c r="N136" s="242">
        <v>0.125</v>
      </c>
      <c r="O136" s="242">
        <v>0.105</v>
      </c>
      <c r="P136" s="242">
        <v>0.105</v>
      </c>
      <c r="Q136" s="242">
        <v>0.105</v>
      </c>
      <c r="R136" s="242">
        <v>0.08</v>
      </c>
      <c r="S136" s="53">
        <f t="shared" si="1"/>
        <v>0.9999999999999999</v>
      </c>
      <c r="T136" s="574">
        <f>U136+U138+U140</f>
        <v>0.08750000000000001</v>
      </c>
      <c r="U136" s="622">
        <v>0.0291</v>
      </c>
      <c r="V136" s="617" t="s">
        <v>338</v>
      </c>
      <c r="W136" s="46"/>
      <c r="X136" s="46"/>
      <c r="Y136" s="46"/>
      <c r="Z136" s="46"/>
      <c r="AA136" s="46"/>
      <c r="AB136" s="46"/>
      <c r="AC136" s="46"/>
      <c r="AD136" s="47"/>
      <c r="AE136" s="47"/>
      <c r="AF136" s="47"/>
      <c r="AG136" s="47"/>
    </row>
    <row r="137" spans="1:33" ht="49.5" customHeight="1">
      <c r="A137" s="581"/>
      <c r="B137" s="581"/>
      <c r="C137" s="568"/>
      <c r="D137" s="573"/>
      <c r="E137" s="573"/>
      <c r="F137" s="57" t="s">
        <v>68</v>
      </c>
      <c r="G137" s="242">
        <v>0.02</v>
      </c>
      <c r="H137" s="242">
        <v>0.02</v>
      </c>
      <c r="I137" s="242">
        <v>0.02</v>
      </c>
      <c r="J137" s="244"/>
      <c r="K137" s="244"/>
      <c r="L137" s="244"/>
      <c r="M137" s="244"/>
      <c r="N137" s="244"/>
      <c r="O137" s="244"/>
      <c r="P137" s="242"/>
      <c r="Q137" s="242"/>
      <c r="R137" s="242"/>
      <c r="S137" s="55">
        <f t="shared" si="1"/>
        <v>0.06</v>
      </c>
      <c r="T137" s="581"/>
      <c r="U137" s="573"/>
      <c r="V137" s="568"/>
      <c r="W137" s="46"/>
      <c r="X137" s="46"/>
      <c r="Y137" s="46"/>
      <c r="Z137" s="46"/>
      <c r="AA137" s="46"/>
      <c r="AB137" s="46"/>
      <c r="AC137" s="46"/>
      <c r="AD137" s="47"/>
      <c r="AE137" s="47"/>
      <c r="AF137" s="47"/>
      <c r="AG137" s="47"/>
    </row>
    <row r="138" spans="1:33" ht="49.5" customHeight="1">
      <c r="A138" s="581"/>
      <c r="B138" s="581"/>
      <c r="C138" s="584" t="s">
        <v>340</v>
      </c>
      <c r="D138" s="627" t="s">
        <v>41</v>
      </c>
      <c r="E138" s="627" t="s">
        <v>41</v>
      </c>
      <c r="F138" s="56" t="s">
        <v>43</v>
      </c>
      <c r="G138" s="242">
        <v>0.02</v>
      </c>
      <c r="H138" s="242">
        <v>0.02</v>
      </c>
      <c r="I138" s="242">
        <v>0.02</v>
      </c>
      <c r="J138" s="243">
        <v>0.085</v>
      </c>
      <c r="K138" s="243">
        <v>0.105</v>
      </c>
      <c r="L138" s="243">
        <v>0.105</v>
      </c>
      <c r="M138" s="242">
        <v>0.125</v>
      </c>
      <c r="N138" s="242">
        <v>0.125</v>
      </c>
      <c r="O138" s="242">
        <v>0.105</v>
      </c>
      <c r="P138" s="242">
        <v>0.105</v>
      </c>
      <c r="Q138" s="242">
        <v>0.105</v>
      </c>
      <c r="R138" s="242">
        <v>0.08</v>
      </c>
      <c r="S138" s="53">
        <f t="shared" si="1"/>
        <v>0.9999999999999999</v>
      </c>
      <c r="T138" s="581"/>
      <c r="U138" s="622">
        <v>0.0292</v>
      </c>
      <c r="V138" s="617" t="s">
        <v>342</v>
      </c>
      <c r="W138" s="46"/>
      <c r="X138" s="46"/>
      <c r="Y138" s="46"/>
      <c r="Z138" s="46"/>
      <c r="AA138" s="46"/>
      <c r="AB138" s="46"/>
      <c r="AC138" s="46"/>
      <c r="AD138" s="47"/>
      <c r="AE138" s="47"/>
      <c r="AF138" s="47"/>
      <c r="AG138" s="47"/>
    </row>
    <row r="139" spans="1:33" ht="49.5" customHeight="1">
      <c r="A139" s="581"/>
      <c r="B139" s="581"/>
      <c r="C139" s="568"/>
      <c r="D139" s="573"/>
      <c r="E139" s="573"/>
      <c r="F139" s="57" t="s">
        <v>68</v>
      </c>
      <c r="G139" s="242">
        <v>0.02</v>
      </c>
      <c r="H139" s="242">
        <v>0.02</v>
      </c>
      <c r="I139" s="242">
        <v>0.02</v>
      </c>
      <c r="J139" s="244"/>
      <c r="K139" s="244"/>
      <c r="L139" s="244"/>
      <c r="M139" s="244"/>
      <c r="N139" s="244"/>
      <c r="O139" s="244"/>
      <c r="P139" s="242"/>
      <c r="Q139" s="242"/>
      <c r="R139" s="242"/>
      <c r="S139" s="55">
        <f t="shared" si="1"/>
        <v>0.06</v>
      </c>
      <c r="T139" s="581"/>
      <c r="U139" s="573"/>
      <c r="V139" s="568"/>
      <c r="W139" s="46"/>
      <c r="X139" s="46"/>
      <c r="Y139" s="46"/>
      <c r="Z139" s="46"/>
      <c r="AA139" s="46"/>
      <c r="AB139" s="46"/>
      <c r="AC139" s="46"/>
      <c r="AD139" s="47"/>
      <c r="AE139" s="47"/>
      <c r="AF139" s="47"/>
      <c r="AG139" s="47"/>
    </row>
    <row r="140" spans="1:33" ht="49.5" customHeight="1">
      <c r="A140" s="581"/>
      <c r="B140" s="581"/>
      <c r="C140" s="584" t="s">
        <v>343</v>
      </c>
      <c r="D140" s="627" t="s">
        <v>41</v>
      </c>
      <c r="E140" s="627" t="s">
        <v>41</v>
      </c>
      <c r="F140" s="56" t="s">
        <v>43</v>
      </c>
      <c r="G140" s="242">
        <v>0.02</v>
      </c>
      <c r="H140" s="242">
        <v>0.02</v>
      </c>
      <c r="I140" s="242">
        <v>0.02</v>
      </c>
      <c r="J140" s="243">
        <v>0.085</v>
      </c>
      <c r="K140" s="243">
        <v>0.105</v>
      </c>
      <c r="L140" s="243">
        <v>0.105</v>
      </c>
      <c r="M140" s="242">
        <v>0.125</v>
      </c>
      <c r="N140" s="242">
        <v>0.125</v>
      </c>
      <c r="O140" s="242">
        <v>0.105</v>
      </c>
      <c r="P140" s="242">
        <v>0.105</v>
      </c>
      <c r="Q140" s="242">
        <v>0.105</v>
      </c>
      <c r="R140" s="242">
        <v>0.08</v>
      </c>
      <c r="S140" s="53">
        <f t="shared" si="1"/>
        <v>0.9999999999999999</v>
      </c>
      <c r="T140" s="581"/>
      <c r="U140" s="622">
        <v>0.0292</v>
      </c>
      <c r="V140" s="617" t="s">
        <v>344</v>
      </c>
      <c r="W140" s="46"/>
      <c r="X140" s="46"/>
      <c r="Y140" s="46"/>
      <c r="Z140" s="46"/>
      <c r="AA140" s="46"/>
      <c r="AB140" s="46"/>
      <c r="AC140" s="46"/>
      <c r="AD140" s="47"/>
      <c r="AE140" s="47"/>
      <c r="AF140" s="47"/>
      <c r="AG140" s="47"/>
    </row>
    <row r="141" spans="1:33" ht="49.5" customHeight="1">
      <c r="A141" s="573"/>
      <c r="B141" s="573"/>
      <c r="C141" s="568"/>
      <c r="D141" s="573"/>
      <c r="E141" s="573"/>
      <c r="F141" s="57" t="s">
        <v>68</v>
      </c>
      <c r="G141" s="242">
        <v>0.02</v>
      </c>
      <c r="H141" s="242">
        <v>0.02</v>
      </c>
      <c r="I141" s="242">
        <v>0.02</v>
      </c>
      <c r="J141" s="244"/>
      <c r="K141" s="244"/>
      <c r="L141" s="244"/>
      <c r="M141" s="244"/>
      <c r="N141" s="244"/>
      <c r="O141" s="244"/>
      <c r="P141" s="242"/>
      <c r="Q141" s="242"/>
      <c r="R141" s="242"/>
      <c r="S141" s="55">
        <f t="shared" si="1"/>
        <v>0.06</v>
      </c>
      <c r="T141" s="573"/>
      <c r="U141" s="573"/>
      <c r="V141" s="568"/>
      <c r="W141" s="46"/>
      <c r="X141" s="46"/>
      <c r="Y141" s="46"/>
      <c r="Z141" s="46"/>
      <c r="AA141" s="46"/>
      <c r="AB141" s="46"/>
      <c r="AC141" s="46"/>
      <c r="AD141" s="47"/>
      <c r="AE141" s="47"/>
      <c r="AF141" s="47"/>
      <c r="AG141" s="47"/>
    </row>
    <row r="142" spans="1:33" ht="49.5" customHeight="1">
      <c r="A142" s="572" t="s">
        <v>320</v>
      </c>
      <c r="B142" s="572" t="s">
        <v>345</v>
      </c>
      <c r="C142" s="584" t="s">
        <v>346</v>
      </c>
      <c r="D142" s="627" t="s">
        <v>41</v>
      </c>
      <c r="E142" s="627" t="s">
        <v>41</v>
      </c>
      <c r="F142" s="56" t="s">
        <v>43</v>
      </c>
      <c r="G142" s="242">
        <v>0.02</v>
      </c>
      <c r="H142" s="242">
        <v>0.02</v>
      </c>
      <c r="I142" s="242">
        <v>0.02</v>
      </c>
      <c r="J142" s="243">
        <v>0.085</v>
      </c>
      <c r="K142" s="243">
        <v>0.105</v>
      </c>
      <c r="L142" s="243">
        <v>0.105</v>
      </c>
      <c r="M142" s="242">
        <v>0.125</v>
      </c>
      <c r="N142" s="242">
        <v>0.125</v>
      </c>
      <c r="O142" s="242">
        <v>0.105</v>
      </c>
      <c r="P142" s="242">
        <v>0.105</v>
      </c>
      <c r="Q142" s="242">
        <v>0.105</v>
      </c>
      <c r="R142" s="242">
        <v>0.08</v>
      </c>
      <c r="S142" s="53">
        <f t="shared" si="1"/>
        <v>0.9999999999999999</v>
      </c>
      <c r="T142" s="574">
        <f>U142+U144+U146</f>
        <v>0.07</v>
      </c>
      <c r="U142" s="622">
        <v>0.02</v>
      </c>
      <c r="V142" s="617" t="s">
        <v>347</v>
      </c>
      <c r="W142" s="46"/>
      <c r="X142" s="46"/>
      <c r="Y142" s="46"/>
      <c r="Z142" s="46"/>
      <c r="AA142" s="46"/>
      <c r="AB142" s="46"/>
      <c r="AC142" s="46"/>
      <c r="AD142" s="47"/>
      <c r="AE142" s="47"/>
      <c r="AF142" s="47"/>
      <c r="AG142" s="47"/>
    </row>
    <row r="143" spans="1:33" ht="49.5" customHeight="1">
      <c r="A143" s="581"/>
      <c r="B143" s="581"/>
      <c r="C143" s="568"/>
      <c r="D143" s="573"/>
      <c r="E143" s="573"/>
      <c r="F143" s="57" t="s">
        <v>68</v>
      </c>
      <c r="G143" s="242">
        <v>0.02</v>
      </c>
      <c r="H143" s="242">
        <v>0.02</v>
      </c>
      <c r="I143" s="242">
        <v>0.02</v>
      </c>
      <c r="J143" s="244"/>
      <c r="K143" s="244"/>
      <c r="L143" s="244"/>
      <c r="M143" s="244"/>
      <c r="N143" s="244"/>
      <c r="O143" s="244"/>
      <c r="P143" s="242"/>
      <c r="Q143" s="242"/>
      <c r="R143" s="242"/>
      <c r="S143" s="55">
        <f t="shared" si="1"/>
        <v>0.06</v>
      </c>
      <c r="T143" s="581"/>
      <c r="U143" s="573"/>
      <c r="V143" s="568"/>
      <c r="W143" s="46"/>
      <c r="X143" s="46"/>
      <c r="Y143" s="46"/>
      <c r="Z143" s="46"/>
      <c r="AA143" s="46"/>
      <c r="AB143" s="46"/>
      <c r="AC143" s="46"/>
      <c r="AD143" s="47"/>
      <c r="AE143" s="47"/>
      <c r="AF143" s="47"/>
      <c r="AG143" s="47"/>
    </row>
    <row r="144" spans="1:33" ht="49.5" customHeight="1">
      <c r="A144" s="581"/>
      <c r="B144" s="581"/>
      <c r="C144" s="584" t="s">
        <v>348</v>
      </c>
      <c r="D144" s="627" t="s">
        <v>41</v>
      </c>
      <c r="E144" s="627" t="s">
        <v>41</v>
      </c>
      <c r="F144" s="56" t="s">
        <v>43</v>
      </c>
      <c r="G144" s="242">
        <v>0.02</v>
      </c>
      <c r="H144" s="242">
        <v>0.02</v>
      </c>
      <c r="I144" s="242">
        <v>0.02</v>
      </c>
      <c r="J144" s="243">
        <v>0.085</v>
      </c>
      <c r="K144" s="243">
        <v>0.105</v>
      </c>
      <c r="L144" s="243">
        <v>0.105</v>
      </c>
      <c r="M144" s="242">
        <v>0.125</v>
      </c>
      <c r="N144" s="242">
        <v>0.125</v>
      </c>
      <c r="O144" s="242">
        <v>0.105</v>
      </c>
      <c r="P144" s="242">
        <v>0.105</v>
      </c>
      <c r="Q144" s="242">
        <v>0.105</v>
      </c>
      <c r="R144" s="242">
        <v>0.08</v>
      </c>
      <c r="S144" s="53">
        <f t="shared" si="1"/>
        <v>0.9999999999999999</v>
      </c>
      <c r="T144" s="581"/>
      <c r="U144" s="622">
        <v>0.025</v>
      </c>
      <c r="V144" s="617" t="s">
        <v>349</v>
      </c>
      <c r="W144" s="46"/>
      <c r="X144" s="46"/>
      <c r="Y144" s="46"/>
      <c r="Z144" s="46"/>
      <c r="AA144" s="46"/>
      <c r="AB144" s="46"/>
      <c r="AC144" s="46"/>
      <c r="AD144" s="47"/>
      <c r="AE144" s="47"/>
      <c r="AF144" s="47"/>
      <c r="AG144" s="47"/>
    </row>
    <row r="145" spans="1:33" ht="49.5" customHeight="1">
      <c r="A145" s="581"/>
      <c r="B145" s="581"/>
      <c r="C145" s="568"/>
      <c r="D145" s="573"/>
      <c r="E145" s="573"/>
      <c r="F145" s="57" t="s">
        <v>68</v>
      </c>
      <c r="G145" s="242">
        <v>0.02</v>
      </c>
      <c r="H145" s="242">
        <v>0.02</v>
      </c>
      <c r="I145" s="242">
        <v>0.02</v>
      </c>
      <c r="J145" s="244"/>
      <c r="K145" s="244"/>
      <c r="L145" s="244"/>
      <c r="M145" s="244"/>
      <c r="N145" s="244"/>
      <c r="O145" s="244"/>
      <c r="P145" s="242"/>
      <c r="Q145" s="242"/>
      <c r="R145" s="242"/>
      <c r="S145" s="55">
        <f t="shared" si="1"/>
        <v>0.06</v>
      </c>
      <c r="T145" s="581"/>
      <c r="U145" s="573"/>
      <c r="V145" s="568"/>
      <c r="W145" s="46"/>
      <c r="X145" s="46"/>
      <c r="Y145" s="46"/>
      <c r="Z145" s="46"/>
      <c r="AA145" s="46"/>
      <c r="AB145" s="46"/>
      <c r="AC145" s="46"/>
      <c r="AD145" s="47"/>
      <c r="AE145" s="47"/>
      <c r="AF145" s="47"/>
      <c r="AG145" s="47"/>
    </row>
    <row r="146" spans="1:33" ht="49.5" customHeight="1">
      <c r="A146" s="581"/>
      <c r="B146" s="581"/>
      <c r="C146" s="584" t="s">
        <v>350</v>
      </c>
      <c r="D146" s="627" t="s">
        <v>41</v>
      </c>
      <c r="E146" s="627" t="s">
        <v>41</v>
      </c>
      <c r="F146" s="56" t="s">
        <v>43</v>
      </c>
      <c r="G146" s="242">
        <v>0.02</v>
      </c>
      <c r="H146" s="242">
        <v>0.02</v>
      </c>
      <c r="I146" s="242">
        <v>0.02</v>
      </c>
      <c r="J146" s="243">
        <v>0.085</v>
      </c>
      <c r="K146" s="243">
        <v>0.105</v>
      </c>
      <c r="L146" s="243">
        <v>0.105</v>
      </c>
      <c r="M146" s="242">
        <v>0.125</v>
      </c>
      <c r="N146" s="242">
        <v>0.125</v>
      </c>
      <c r="O146" s="242">
        <v>0.105</v>
      </c>
      <c r="P146" s="242">
        <v>0.105</v>
      </c>
      <c r="Q146" s="242">
        <v>0.105</v>
      </c>
      <c r="R146" s="242">
        <v>0.08</v>
      </c>
      <c r="S146" s="53">
        <f t="shared" si="1"/>
        <v>0.9999999999999999</v>
      </c>
      <c r="T146" s="581"/>
      <c r="U146" s="622">
        <v>0.025</v>
      </c>
      <c r="V146" s="617" t="s">
        <v>351</v>
      </c>
      <c r="W146" s="46"/>
      <c r="X146" s="46"/>
      <c r="Y146" s="46"/>
      <c r="Z146" s="46"/>
      <c r="AA146" s="46"/>
      <c r="AB146" s="46"/>
      <c r="AC146" s="46"/>
      <c r="AD146" s="47"/>
      <c r="AE146" s="47"/>
      <c r="AF146" s="47"/>
      <c r="AG146" s="47"/>
    </row>
    <row r="147" spans="1:33" ht="49.5" customHeight="1">
      <c r="A147" s="573"/>
      <c r="B147" s="573"/>
      <c r="C147" s="568"/>
      <c r="D147" s="573"/>
      <c r="E147" s="573"/>
      <c r="F147" s="57" t="s">
        <v>68</v>
      </c>
      <c r="G147" s="242">
        <v>0.02</v>
      </c>
      <c r="H147" s="242">
        <v>0.02</v>
      </c>
      <c r="I147" s="242">
        <v>0.02</v>
      </c>
      <c r="J147" s="244"/>
      <c r="K147" s="244"/>
      <c r="L147" s="244"/>
      <c r="M147" s="244"/>
      <c r="N147" s="244"/>
      <c r="O147" s="244"/>
      <c r="P147" s="242"/>
      <c r="Q147" s="242"/>
      <c r="R147" s="242"/>
      <c r="S147" s="55">
        <f t="shared" si="1"/>
        <v>0.06</v>
      </c>
      <c r="T147" s="573"/>
      <c r="U147" s="573"/>
      <c r="V147" s="568"/>
      <c r="W147" s="46"/>
      <c r="X147" s="46"/>
      <c r="Y147" s="46"/>
      <c r="Z147" s="46"/>
      <c r="AA147" s="46"/>
      <c r="AB147" s="46"/>
      <c r="AC147" s="46"/>
      <c r="AD147" s="47"/>
      <c r="AE147" s="47"/>
      <c r="AF147" s="47"/>
      <c r="AG147" s="47"/>
    </row>
    <row r="148" spans="1:33" ht="18.75" customHeight="1">
      <c r="A148" s="632" t="s">
        <v>353</v>
      </c>
      <c r="B148" s="600"/>
      <c r="C148" s="600"/>
      <c r="D148" s="600"/>
      <c r="E148" s="600"/>
      <c r="F148" s="600"/>
      <c r="G148" s="600"/>
      <c r="H148" s="600"/>
      <c r="I148" s="600"/>
      <c r="J148" s="600"/>
      <c r="K148" s="600"/>
      <c r="L148" s="600"/>
      <c r="M148" s="600"/>
      <c r="N148" s="600"/>
      <c r="O148" s="600"/>
      <c r="P148" s="600"/>
      <c r="Q148" s="600"/>
      <c r="R148" s="600"/>
      <c r="S148" s="633"/>
      <c r="T148" s="58">
        <f>SUM(T8:T147)</f>
        <v>1</v>
      </c>
      <c r="U148" s="152">
        <f>SUM(U8:U147)</f>
        <v>1.0000000000000002</v>
      </c>
      <c r="V148" s="59"/>
      <c r="W148" s="46"/>
      <c r="X148" s="46"/>
      <c r="Y148" s="46"/>
      <c r="Z148" s="46"/>
      <c r="AA148" s="46"/>
      <c r="AB148" s="46"/>
      <c r="AC148" s="46"/>
      <c r="AD148" s="46"/>
      <c r="AE148" s="46"/>
      <c r="AF148" s="46"/>
      <c r="AG148" s="46"/>
    </row>
    <row r="149" spans="1:33" ht="12.75" customHeight="1">
      <c r="A149" s="46"/>
      <c r="B149" s="46"/>
      <c r="C149" s="60"/>
      <c r="D149" s="46"/>
      <c r="E149" s="46"/>
      <c r="F149" s="46"/>
      <c r="G149" s="46"/>
      <c r="H149" s="46"/>
      <c r="I149" s="46"/>
      <c r="J149" s="46"/>
      <c r="K149" s="46"/>
      <c r="L149" s="46"/>
      <c r="M149" s="46"/>
      <c r="N149" s="61"/>
      <c r="O149" s="61"/>
      <c r="P149" s="61"/>
      <c r="Q149" s="61"/>
      <c r="R149" s="61"/>
      <c r="S149" s="61"/>
      <c r="T149" s="61"/>
      <c r="U149" s="61"/>
      <c r="V149" s="62"/>
      <c r="W149" s="46"/>
      <c r="X149" s="46"/>
      <c r="Y149" s="46"/>
      <c r="Z149" s="46"/>
      <c r="AA149" s="46"/>
      <c r="AB149" s="46"/>
      <c r="AC149" s="46"/>
      <c r="AD149" s="46"/>
      <c r="AE149" s="46"/>
      <c r="AF149" s="46"/>
      <c r="AG149" s="46"/>
    </row>
    <row r="150" spans="1:33" ht="12.75" customHeight="1">
      <c r="A150" s="46"/>
      <c r="B150" s="46"/>
      <c r="C150" s="60"/>
      <c r="D150" s="46"/>
      <c r="E150" s="46"/>
      <c r="F150" s="46"/>
      <c r="G150" s="46"/>
      <c r="H150" s="46"/>
      <c r="I150" s="46"/>
      <c r="J150" s="46"/>
      <c r="K150" s="46"/>
      <c r="L150" s="46"/>
      <c r="M150" s="46"/>
      <c r="N150" s="61"/>
      <c r="O150" s="61"/>
      <c r="P150" s="61"/>
      <c r="Q150" s="61"/>
      <c r="R150" s="61"/>
      <c r="S150" s="61"/>
      <c r="T150" s="61"/>
      <c r="U150" s="61"/>
      <c r="V150" s="62"/>
      <c r="W150" s="46"/>
      <c r="X150" s="46"/>
      <c r="Y150" s="46"/>
      <c r="Z150" s="46"/>
      <c r="AA150" s="46"/>
      <c r="AB150" s="46"/>
      <c r="AC150" s="46"/>
      <c r="AD150" s="46"/>
      <c r="AE150" s="46"/>
      <c r="AF150" s="46"/>
      <c r="AG150" s="46"/>
    </row>
    <row r="151" spans="1:33" ht="15" customHeight="1">
      <c r="A151" s="63" t="s">
        <v>252</v>
      </c>
      <c r="B151" s="64"/>
      <c r="C151" s="65"/>
      <c r="D151" s="64"/>
      <c r="E151" s="64"/>
      <c r="F151" s="64"/>
      <c r="G151" s="64"/>
      <c r="H151" s="46"/>
      <c r="I151" s="46"/>
      <c r="J151" s="46"/>
      <c r="K151" s="46"/>
      <c r="L151" s="46"/>
      <c r="M151" s="46"/>
      <c r="N151" s="61"/>
      <c r="O151" s="61"/>
      <c r="P151" s="61"/>
      <c r="Q151" s="61"/>
      <c r="R151" s="61"/>
      <c r="S151" s="61"/>
      <c r="T151" s="61"/>
      <c r="U151" s="61"/>
      <c r="V151" s="62"/>
      <c r="W151" s="46"/>
      <c r="X151" s="46"/>
      <c r="Y151" s="46"/>
      <c r="Z151" s="46"/>
      <c r="AA151" s="46"/>
      <c r="AB151" s="46"/>
      <c r="AC151" s="46"/>
      <c r="AD151" s="46"/>
      <c r="AE151" s="46"/>
      <c r="AF151" s="46"/>
      <c r="AG151" s="46"/>
    </row>
    <row r="152" spans="1:33" ht="15" customHeight="1">
      <c r="A152" s="66" t="s">
        <v>253</v>
      </c>
      <c r="B152" s="630" t="s">
        <v>255</v>
      </c>
      <c r="C152" s="613"/>
      <c r="D152" s="613"/>
      <c r="E152" s="613"/>
      <c r="F152" s="613"/>
      <c r="G152" s="613"/>
      <c r="H152" s="629"/>
      <c r="I152" s="631" t="s">
        <v>257</v>
      </c>
      <c r="J152" s="613"/>
      <c r="K152" s="613"/>
      <c r="L152" s="613"/>
      <c r="M152" s="613"/>
      <c r="N152" s="613"/>
      <c r="O152" s="629"/>
      <c r="P152" s="61"/>
      <c r="Q152" s="61"/>
      <c r="R152" s="61"/>
      <c r="S152" s="61"/>
      <c r="T152" s="61"/>
      <c r="U152" s="61"/>
      <c r="V152" s="62"/>
      <c r="W152" s="46"/>
      <c r="X152" s="46"/>
      <c r="Y152" s="46"/>
      <c r="Z152" s="46"/>
      <c r="AA152" s="46"/>
      <c r="AB152" s="46"/>
      <c r="AC152" s="46"/>
      <c r="AD152" s="46"/>
      <c r="AE152" s="46"/>
      <c r="AF152" s="46"/>
      <c r="AG152" s="46"/>
    </row>
    <row r="153" spans="1:33" ht="33.75" customHeight="1">
      <c r="A153" s="67">
        <v>11</v>
      </c>
      <c r="B153" s="628" t="s">
        <v>259</v>
      </c>
      <c r="C153" s="613"/>
      <c r="D153" s="613"/>
      <c r="E153" s="613"/>
      <c r="F153" s="613"/>
      <c r="G153" s="613"/>
      <c r="H153" s="629"/>
      <c r="I153" s="628" t="s">
        <v>260</v>
      </c>
      <c r="J153" s="613"/>
      <c r="K153" s="613"/>
      <c r="L153" s="613"/>
      <c r="M153" s="613"/>
      <c r="N153" s="613"/>
      <c r="O153" s="629"/>
      <c r="P153" s="61"/>
      <c r="Q153" s="61"/>
      <c r="R153" s="61"/>
      <c r="S153" s="61"/>
      <c r="T153" s="61"/>
      <c r="U153" s="61"/>
      <c r="V153" s="62"/>
      <c r="W153" s="46"/>
      <c r="X153" s="46"/>
      <c r="Y153" s="46"/>
      <c r="Z153" s="46"/>
      <c r="AA153" s="46"/>
      <c r="AB153" s="46"/>
      <c r="AC153" s="46"/>
      <c r="AD153" s="46"/>
      <c r="AE153" s="46"/>
      <c r="AF153" s="46"/>
      <c r="AG153" s="46"/>
    </row>
    <row r="154" spans="1:33" ht="12.75" customHeight="1">
      <c r="A154" s="46"/>
      <c r="B154" s="46"/>
      <c r="C154" s="60"/>
      <c r="D154" s="46"/>
      <c r="E154" s="46"/>
      <c r="F154" s="46"/>
      <c r="G154" s="46"/>
      <c r="H154" s="46"/>
      <c r="I154" s="46"/>
      <c r="J154" s="46"/>
      <c r="K154" s="46"/>
      <c r="L154" s="46"/>
      <c r="M154" s="46"/>
      <c r="N154" s="61"/>
      <c r="O154" s="61"/>
      <c r="P154" s="61"/>
      <c r="Q154" s="61"/>
      <c r="R154" s="61"/>
      <c r="S154" s="61"/>
      <c r="T154" s="61"/>
      <c r="U154" s="61"/>
      <c r="V154" s="62"/>
      <c r="W154" s="46"/>
      <c r="X154" s="46"/>
      <c r="Y154" s="46"/>
      <c r="Z154" s="46"/>
      <c r="AA154" s="46"/>
      <c r="AB154" s="46"/>
      <c r="AC154" s="46"/>
      <c r="AD154" s="46"/>
      <c r="AE154" s="46"/>
      <c r="AF154" s="46"/>
      <c r="AG154" s="46"/>
    </row>
    <row r="155" spans="1:33" ht="12.75" customHeight="1">
      <c r="A155" s="46"/>
      <c r="B155" s="46"/>
      <c r="C155" s="60"/>
      <c r="D155" s="46"/>
      <c r="E155" s="46"/>
      <c r="F155" s="46"/>
      <c r="G155" s="46"/>
      <c r="H155" s="46"/>
      <c r="I155" s="46"/>
      <c r="J155" s="46"/>
      <c r="K155" s="46"/>
      <c r="L155" s="46"/>
      <c r="M155" s="46"/>
      <c r="N155" s="61"/>
      <c r="O155" s="61"/>
      <c r="P155" s="61"/>
      <c r="Q155" s="61"/>
      <c r="R155" s="61"/>
      <c r="S155" s="61"/>
      <c r="T155" s="61"/>
      <c r="U155" s="61"/>
      <c r="V155" s="62"/>
      <c r="W155" s="46"/>
      <c r="X155" s="46"/>
      <c r="Y155" s="46"/>
      <c r="Z155" s="46"/>
      <c r="AA155" s="46"/>
      <c r="AB155" s="46"/>
      <c r="AC155" s="46"/>
      <c r="AD155" s="46"/>
      <c r="AE155" s="46"/>
      <c r="AF155" s="46"/>
      <c r="AG155" s="46"/>
    </row>
    <row r="156" spans="1:33" ht="12.75" customHeight="1">
      <c r="A156" s="46"/>
      <c r="B156" s="46"/>
      <c r="C156" s="60"/>
      <c r="D156" s="46"/>
      <c r="E156" s="46"/>
      <c r="F156" s="46"/>
      <c r="G156" s="46"/>
      <c r="H156" s="46"/>
      <c r="I156" s="46"/>
      <c r="J156" s="46"/>
      <c r="K156" s="46"/>
      <c r="L156" s="46"/>
      <c r="M156" s="46"/>
      <c r="N156" s="61"/>
      <c r="O156" s="61"/>
      <c r="P156" s="61"/>
      <c r="Q156" s="61"/>
      <c r="R156" s="61"/>
      <c r="S156" s="61"/>
      <c r="T156" s="61"/>
      <c r="U156" s="61"/>
      <c r="V156" s="62"/>
      <c r="W156" s="46"/>
      <c r="X156" s="46"/>
      <c r="Y156" s="46"/>
      <c r="Z156" s="46"/>
      <c r="AA156" s="46"/>
      <c r="AB156" s="46"/>
      <c r="AC156" s="46"/>
      <c r="AD156" s="46"/>
      <c r="AE156" s="46"/>
      <c r="AF156" s="46"/>
      <c r="AG156" s="46"/>
    </row>
  </sheetData>
  <sheetProtection/>
  <mergeCells count="427">
    <mergeCell ref="E74:E75"/>
    <mergeCell ref="D82:D83"/>
    <mergeCell ref="D70:D71"/>
    <mergeCell ref="E100:E101"/>
    <mergeCell ref="E102:E103"/>
    <mergeCell ref="E78:E79"/>
    <mergeCell ref="D74:D75"/>
    <mergeCell ref="D76:D77"/>
    <mergeCell ref="D78:D79"/>
    <mergeCell ref="E80:E81"/>
    <mergeCell ref="T136:T141"/>
    <mergeCell ref="D68:D69"/>
    <mergeCell ref="E68:E69"/>
    <mergeCell ref="E70:E71"/>
    <mergeCell ref="D66:D67"/>
    <mergeCell ref="D72:D73"/>
    <mergeCell ref="E76:E77"/>
    <mergeCell ref="E92:E93"/>
    <mergeCell ref="E94:E95"/>
    <mergeCell ref="E72:E73"/>
    <mergeCell ref="T120:T125"/>
    <mergeCell ref="D94:D95"/>
    <mergeCell ref="D96:D97"/>
    <mergeCell ref="D98:D99"/>
    <mergeCell ref="U98:U99"/>
    <mergeCell ref="D80:D81"/>
    <mergeCell ref="U90:U91"/>
    <mergeCell ref="U92:U93"/>
    <mergeCell ref="T88:T99"/>
    <mergeCell ref="T100:T105"/>
    <mergeCell ref="T126:T135"/>
    <mergeCell ref="E98:E99"/>
    <mergeCell ref="E96:E97"/>
    <mergeCell ref="E104:E105"/>
    <mergeCell ref="E106:E107"/>
    <mergeCell ref="E126:E127"/>
    <mergeCell ref="E124:E125"/>
    <mergeCell ref="E118:E119"/>
    <mergeCell ref="E116:E117"/>
    <mergeCell ref="E122:E123"/>
    <mergeCell ref="U114:U115"/>
    <mergeCell ref="U116:U117"/>
    <mergeCell ref="U102:U103"/>
    <mergeCell ref="U94:U95"/>
    <mergeCell ref="U96:U97"/>
    <mergeCell ref="D146:D147"/>
    <mergeCell ref="E146:E147"/>
    <mergeCell ref="E144:E145"/>
    <mergeCell ref="D142:D143"/>
    <mergeCell ref="D144:D145"/>
    <mergeCell ref="E128:E129"/>
    <mergeCell ref="E130:E131"/>
    <mergeCell ref="D128:D129"/>
    <mergeCell ref="D136:D137"/>
    <mergeCell ref="E140:E141"/>
    <mergeCell ref="E142:E143"/>
    <mergeCell ref="C142:C143"/>
    <mergeCell ref="C144:C145"/>
    <mergeCell ref="D138:D139"/>
    <mergeCell ref="E138:E139"/>
    <mergeCell ref="C140:C141"/>
    <mergeCell ref="D140:D141"/>
    <mergeCell ref="C138:C139"/>
    <mergeCell ref="C134:C135"/>
    <mergeCell ref="C116:C117"/>
    <mergeCell ref="B153:H153"/>
    <mergeCell ref="B152:H152"/>
    <mergeCell ref="I152:O152"/>
    <mergeCell ref="I153:O153"/>
    <mergeCell ref="A148:S148"/>
    <mergeCell ref="D132:D133"/>
    <mergeCell ref="E132:E133"/>
    <mergeCell ref="E136:E137"/>
    <mergeCell ref="E66:E67"/>
    <mergeCell ref="C108:C109"/>
    <mergeCell ref="D114:D115"/>
    <mergeCell ref="C114:C115"/>
    <mergeCell ref="E114:E115"/>
    <mergeCell ref="C146:C147"/>
    <mergeCell ref="C136:C137"/>
    <mergeCell ref="C130:C131"/>
    <mergeCell ref="C132:C133"/>
    <mergeCell ref="D130:D131"/>
    <mergeCell ref="C118:C119"/>
    <mergeCell ref="D120:D121"/>
    <mergeCell ref="D118:D119"/>
    <mergeCell ref="D116:D117"/>
    <mergeCell ref="D124:D125"/>
    <mergeCell ref="D104:D105"/>
    <mergeCell ref="D106:D107"/>
    <mergeCell ref="D108:D109"/>
    <mergeCell ref="D122:D123"/>
    <mergeCell ref="E120:E121"/>
    <mergeCell ref="D134:D135"/>
    <mergeCell ref="E134:E135"/>
    <mergeCell ref="E84:E85"/>
    <mergeCell ref="E82:E83"/>
    <mergeCell ref="D84:D85"/>
    <mergeCell ref="D86:D87"/>
    <mergeCell ref="D88:D89"/>
    <mergeCell ref="D126:D127"/>
    <mergeCell ref="E108:E109"/>
    <mergeCell ref="E88:E89"/>
    <mergeCell ref="E90:E91"/>
    <mergeCell ref="E86:E87"/>
    <mergeCell ref="C104:C105"/>
    <mergeCell ref="D100:D101"/>
    <mergeCell ref="D102:D103"/>
    <mergeCell ref="C96:C97"/>
    <mergeCell ref="C98:C99"/>
    <mergeCell ref="D90:D91"/>
    <mergeCell ref="D92:D93"/>
    <mergeCell ref="C70:C71"/>
    <mergeCell ref="C110:C111"/>
    <mergeCell ref="C112:C113"/>
    <mergeCell ref="D112:D113"/>
    <mergeCell ref="E112:E113"/>
    <mergeCell ref="D110:D111"/>
    <mergeCell ref="E110:E111"/>
    <mergeCell ref="C94:C95"/>
    <mergeCell ref="C100:C101"/>
    <mergeCell ref="C102:C103"/>
    <mergeCell ref="A120:A125"/>
    <mergeCell ref="B120:B125"/>
    <mergeCell ref="A106:A113"/>
    <mergeCell ref="B106:B113"/>
    <mergeCell ref="C128:C129"/>
    <mergeCell ref="C120:C121"/>
    <mergeCell ref="C122:C123"/>
    <mergeCell ref="C124:C125"/>
    <mergeCell ref="C126:C127"/>
    <mergeCell ref="C106:C107"/>
    <mergeCell ref="A100:A105"/>
    <mergeCell ref="B142:B147"/>
    <mergeCell ref="A142:A147"/>
    <mergeCell ref="B126:B135"/>
    <mergeCell ref="A126:A135"/>
    <mergeCell ref="B136:B141"/>
    <mergeCell ref="A136:A141"/>
    <mergeCell ref="B100:B105"/>
    <mergeCell ref="B114:B119"/>
    <mergeCell ref="A114:A119"/>
    <mergeCell ref="C72:C73"/>
    <mergeCell ref="C74:C75"/>
    <mergeCell ref="B88:B99"/>
    <mergeCell ref="B80:B87"/>
    <mergeCell ref="A80:A87"/>
    <mergeCell ref="A88:A99"/>
    <mergeCell ref="B68:B79"/>
    <mergeCell ref="A68:A79"/>
    <mergeCell ref="C78:C79"/>
    <mergeCell ref="C68:C69"/>
    <mergeCell ref="C84:C85"/>
    <mergeCell ref="C80:C81"/>
    <mergeCell ref="C92:C93"/>
    <mergeCell ref="C82:C83"/>
    <mergeCell ref="C76:C77"/>
    <mergeCell ref="C90:C91"/>
    <mergeCell ref="C86:C87"/>
    <mergeCell ref="C88:C89"/>
    <mergeCell ref="V100:V101"/>
    <mergeCell ref="V102:V103"/>
    <mergeCell ref="V66:V67"/>
    <mergeCell ref="V68:V69"/>
    <mergeCell ref="V70:V71"/>
    <mergeCell ref="V72:V73"/>
    <mergeCell ref="V74:V75"/>
    <mergeCell ref="V76:V77"/>
    <mergeCell ref="V90:V91"/>
    <mergeCell ref="V92:V93"/>
    <mergeCell ref="V58:V59"/>
    <mergeCell ref="V52:V53"/>
    <mergeCell ref="V50:V51"/>
    <mergeCell ref="V60:V61"/>
    <mergeCell ref="U60:U61"/>
    <mergeCell ref="V98:V99"/>
    <mergeCell ref="V82:V83"/>
    <mergeCell ref="V84:V85"/>
    <mergeCell ref="V94:V95"/>
    <mergeCell ref="V96:V97"/>
    <mergeCell ref="U8:U9"/>
    <mergeCell ref="V8:V9"/>
    <mergeCell ref="U84:U85"/>
    <mergeCell ref="U12:U13"/>
    <mergeCell ref="T8:T13"/>
    <mergeCell ref="V12:V13"/>
    <mergeCell ref="T64:T67"/>
    <mergeCell ref="U66:U67"/>
    <mergeCell ref="U52:U53"/>
    <mergeCell ref="U54:U55"/>
    <mergeCell ref="U100:U101"/>
    <mergeCell ref="U72:U73"/>
    <mergeCell ref="U74:U75"/>
    <mergeCell ref="T80:T87"/>
    <mergeCell ref="T68:T79"/>
    <mergeCell ref="U68:U69"/>
    <mergeCell ref="U70:U71"/>
    <mergeCell ref="U76:U77"/>
    <mergeCell ref="U88:U89"/>
    <mergeCell ref="U82:U83"/>
    <mergeCell ref="U80:U81"/>
    <mergeCell ref="V88:V89"/>
    <mergeCell ref="V78:V79"/>
    <mergeCell ref="U78:U79"/>
    <mergeCell ref="V80:V81"/>
    <mergeCell ref="V86:V87"/>
    <mergeCell ref="U86:U87"/>
    <mergeCell ref="T142:T147"/>
    <mergeCell ref="T106:T113"/>
    <mergeCell ref="V120:V121"/>
    <mergeCell ref="V122:V123"/>
    <mergeCell ref="V136:V137"/>
    <mergeCell ref="V134:V135"/>
    <mergeCell ref="V116:V117"/>
    <mergeCell ref="V114:V115"/>
    <mergeCell ref="T114:T119"/>
    <mergeCell ref="U118:U119"/>
    <mergeCell ref="U134:U135"/>
    <mergeCell ref="U136:U137"/>
    <mergeCell ref="U140:U141"/>
    <mergeCell ref="V132:V133"/>
    <mergeCell ref="U130:U131"/>
    <mergeCell ref="U128:U129"/>
    <mergeCell ref="V130:V131"/>
    <mergeCell ref="V126:V127"/>
    <mergeCell ref="U126:U127"/>
    <mergeCell ref="V146:V147"/>
    <mergeCell ref="U144:U145"/>
    <mergeCell ref="U146:U147"/>
    <mergeCell ref="U142:U143"/>
    <mergeCell ref="V128:V129"/>
    <mergeCell ref="V138:V139"/>
    <mergeCell ref="U138:U139"/>
    <mergeCell ref="U132:U133"/>
    <mergeCell ref="U108:U109"/>
    <mergeCell ref="U110:U111"/>
    <mergeCell ref="V110:V111"/>
    <mergeCell ref="V112:V113"/>
    <mergeCell ref="V104:V105"/>
    <mergeCell ref="U124:U125"/>
    <mergeCell ref="U120:U121"/>
    <mergeCell ref="U122:U123"/>
    <mergeCell ref="U112:U113"/>
    <mergeCell ref="U106:U107"/>
    <mergeCell ref="E46:E47"/>
    <mergeCell ref="D34:D35"/>
    <mergeCell ref="V140:V141"/>
    <mergeCell ref="V142:V143"/>
    <mergeCell ref="V144:V145"/>
    <mergeCell ref="V124:V125"/>
    <mergeCell ref="V118:V119"/>
    <mergeCell ref="U104:U105"/>
    <mergeCell ref="V106:V107"/>
    <mergeCell ref="V108:V109"/>
    <mergeCell ref="D2:V2"/>
    <mergeCell ref="V6:V7"/>
    <mergeCell ref="E34:E35"/>
    <mergeCell ref="E44:E45"/>
    <mergeCell ref="E40:E41"/>
    <mergeCell ref="E42:E43"/>
    <mergeCell ref="V14:V15"/>
    <mergeCell ref="V16:V17"/>
    <mergeCell ref="U16:U17"/>
    <mergeCell ref="U14:U15"/>
    <mergeCell ref="E38:E39"/>
    <mergeCell ref="D38:D39"/>
    <mergeCell ref="D22:D23"/>
    <mergeCell ref="E18:E19"/>
    <mergeCell ref="D4:V4"/>
    <mergeCell ref="D5:V5"/>
    <mergeCell ref="U10:U11"/>
    <mergeCell ref="V10:V11"/>
    <mergeCell ref="F6:S6"/>
    <mergeCell ref="T6:U6"/>
    <mergeCell ref="C22:C23"/>
    <mergeCell ref="C20:C21"/>
    <mergeCell ref="C24:C25"/>
    <mergeCell ref="C26:C27"/>
    <mergeCell ref="C28:C29"/>
    <mergeCell ref="D8:D9"/>
    <mergeCell ref="D10:D11"/>
    <mergeCell ref="C30:C31"/>
    <mergeCell ref="C32:C33"/>
    <mergeCell ref="C36:C37"/>
    <mergeCell ref="C38:C39"/>
    <mergeCell ref="D30:D31"/>
    <mergeCell ref="D24:D25"/>
    <mergeCell ref="D36:D37"/>
    <mergeCell ref="E16:E17"/>
    <mergeCell ref="E10:E11"/>
    <mergeCell ref="E12:E13"/>
    <mergeCell ref="D12:D13"/>
    <mergeCell ref="D20:D21"/>
    <mergeCell ref="A1:C3"/>
    <mergeCell ref="A5:C5"/>
    <mergeCell ref="A4:C4"/>
    <mergeCell ref="D3:U3"/>
    <mergeCell ref="D1:V1"/>
    <mergeCell ref="A6:A7"/>
    <mergeCell ref="E14:E15"/>
    <mergeCell ref="C14:C15"/>
    <mergeCell ref="C8:C9"/>
    <mergeCell ref="B14:B27"/>
    <mergeCell ref="A14:A27"/>
    <mergeCell ref="E26:E27"/>
    <mergeCell ref="D26:D27"/>
    <mergeCell ref="E24:E25"/>
    <mergeCell ref="E22:E23"/>
    <mergeCell ref="C40:C41"/>
    <mergeCell ref="B6:B7"/>
    <mergeCell ref="C6:C7"/>
    <mergeCell ref="D18:D19"/>
    <mergeCell ref="D6:E6"/>
    <mergeCell ref="E8:E9"/>
    <mergeCell ref="D14:D15"/>
    <mergeCell ref="C16:C17"/>
    <mergeCell ref="C18:C19"/>
    <mergeCell ref="D16:D17"/>
    <mergeCell ref="V44:V45"/>
    <mergeCell ref="V20:V21"/>
    <mergeCell ref="B8:B13"/>
    <mergeCell ref="A8:A13"/>
    <mergeCell ref="C12:C13"/>
    <mergeCell ref="C10:C11"/>
    <mergeCell ref="B28:B37"/>
    <mergeCell ref="A28:A37"/>
    <mergeCell ref="A38:A41"/>
    <mergeCell ref="B38:B41"/>
    <mergeCell ref="U36:U37"/>
    <mergeCell ref="V54:V55"/>
    <mergeCell ref="V56:V57"/>
    <mergeCell ref="D46:D47"/>
    <mergeCell ref="D50:D51"/>
    <mergeCell ref="E48:E49"/>
    <mergeCell ref="D48:D49"/>
    <mergeCell ref="E50:E51"/>
    <mergeCell ref="V48:V49"/>
    <mergeCell ref="V42:V43"/>
    <mergeCell ref="D40:D41"/>
    <mergeCell ref="E30:E31"/>
    <mergeCell ref="E20:E21"/>
    <mergeCell ref="T42:T47"/>
    <mergeCell ref="T38:T41"/>
    <mergeCell ref="T52:T59"/>
    <mergeCell ref="T48:T51"/>
    <mergeCell ref="E28:E29"/>
    <mergeCell ref="D28:D29"/>
    <mergeCell ref="E36:E37"/>
    <mergeCell ref="V62:V63"/>
    <mergeCell ref="V64:V65"/>
    <mergeCell ref="D60:D61"/>
    <mergeCell ref="C60:C61"/>
    <mergeCell ref="C62:C63"/>
    <mergeCell ref="D62:D63"/>
    <mergeCell ref="D64:D65"/>
    <mergeCell ref="C64:C65"/>
    <mergeCell ref="E62:E63"/>
    <mergeCell ref="E64:E65"/>
    <mergeCell ref="E52:E53"/>
    <mergeCell ref="E54:E55"/>
    <mergeCell ref="E56:E57"/>
    <mergeCell ref="T60:T63"/>
    <mergeCell ref="U62:U63"/>
    <mergeCell ref="U64:U65"/>
    <mergeCell ref="U56:U57"/>
    <mergeCell ref="U58:U59"/>
    <mergeCell ref="D58:D59"/>
    <mergeCell ref="A64:A67"/>
    <mergeCell ref="B64:B67"/>
    <mergeCell ref="B52:B59"/>
    <mergeCell ref="A52:A59"/>
    <mergeCell ref="C52:C53"/>
    <mergeCell ref="D52:D53"/>
    <mergeCell ref="C66:C67"/>
    <mergeCell ref="U20:U21"/>
    <mergeCell ref="U18:U19"/>
    <mergeCell ref="D32:D33"/>
    <mergeCell ref="E32:E33"/>
    <mergeCell ref="C34:C35"/>
    <mergeCell ref="A60:A63"/>
    <mergeCell ref="B60:B63"/>
    <mergeCell ref="E60:E61"/>
    <mergeCell ref="E58:E59"/>
    <mergeCell ref="C58:C59"/>
    <mergeCell ref="T14:T27"/>
    <mergeCell ref="U42:U43"/>
    <mergeCell ref="U44:U45"/>
    <mergeCell ref="T28:T37"/>
    <mergeCell ref="U28:U29"/>
    <mergeCell ref="C50:C51"/>
    <mergeCell ref="U50:U51"/>
    <mergeCell ref="U48:U49"/>
    <mergeCell ref="U34:U35"/>
    <mergeCell ref="U46:U47"/>
    <mergeCell ref="D44:D45"/>
    <mergeCell ref="D42:D43"/>
    <mergeCell ref="C48:C49"/>
    <mergeCell ref="C54:C55"/>
    <mergeCell ref="C56:C57"/>
    <mergeCell ref="D56:D57"/>
    <mergeCell ref="D54:D55"/>
    <mergeCell ref="V40:V41"/>
    <mergeCell ref="V38:V39"/>
    <mergeCell ref="V22:V23"/>
    <mergeCell ref="B48:B51"/>
    <mergeCell ref="A48:A51"/>
    <mergeCell ref="A42:A47"/>
    <mergeCell ref="B42:B47"/>
    <mergeCell ref="C42:C43"/>
    <mergeCell ref="C44:C45"/>
    <mergeCell ref="C46:C47"/>
    <mergeCell ref="V24:V25"/>
    <mergeCell ref="V30:V31"/>
    <mergeCell ref="V26:V27"/>
    <mergeCell ref="V28:V29"/>
    <mergeCell ref="V32:V33"/>
    <mergeCell ref="V34:V35"/>
    <mergeCell ref="V18:V19"/>
    <mergeCell ref="V46:V47"/>
    <mergeCell ref="V36:V37"/>
    <mergeCell ref="U30:U31"/>
    <mergeCell ref="U32:U33"/>
    <mergeCell ref="U38:U39"/>
    <mergeCell ref="U40:U41"/>
    <mergeCell ref="U22:U23"/>
    <mergeCell ref="U24:U25"/>
    <mergeCell ref="U26:U27"/>
  </mergeCells>
  <printOptions horizontalCentered="1" verticalCentered="1"/>
  <pageMargins left="0" right="0" top="0" bottom="0.7480314960629921" header="0" footer="0"/>
  <pageSetup horizontalDpi="600" verticalDpi="600" orientation="portrait" scale="55" r:id="rId2"/>
  <drawing r:id="rId1"/>
</worksheet>
</file>

<file path=xl/worksheets/sheet4.xml><?xml version="1.0" encoding="utf-8"?>
<worksheet xmlns="http://schemas.openxmlformats.org/spreadsheetml/2006/main" xmlns:r="http://schemas.openxmlformats.org/officeDocument/2006/relationships">
  <dimension ref="A1:AH1957"/>
  <sheetViews>
    <sheetView zoomScale="69" zoomScaleNormal="69" zoomScalePageLayoutView="0" workbookViewId="0" topLeftCell="A1">
      <selection activeCell="N12" sqref="N12:N15"/>
    </sheetView>
  </sheetViews>
  <sheetFormatPr defaultColWidth="11.421875" defaultRowHeight="15"/>
  <cols>
    <col min="1" max="1" width="8.7109375" style="249" customWidth="1"/>
    <col min="2" max="2" width="19.57421875" style="249" customWidth="1"/>
    <col min="3" max="3" width="33.57421875" style="249" customWidth="1"/>
    <col min="4" max="4" width="16.28125" style="249" customWidth="1"/>
    <col min="5" max="5" width="25.00390625" style="379" customWidth="1"/>
    <col min="6" max="6" width="25.57421875" style="370" customWidth="1"/>
    <col min="7" max="9" width="18.7109375" style="259" hidden="1" customWidth="1"/>
    <col min="10" max="10" width="25.140625" style="259" customWidth="1"/>
    <col min="11" max="11" width="18.7109375" style="249" hidden="1" customWidth="1"/>
    <col min="12" max="12" width="18.7109375" style="381" hidden="1" customWidth="1"/>
    <col min="13" max="13" width="18.7109375" style="249" hidden="1" customWidth="1"/>
    <col min="14" max="14" width="20.00390625" style="249" customWidth="1"/>
    <col min="15" max="15" width="18.00390625" style="249" customWidth="1"/>
    <col min="16" max="16" width="17.140625" style="380" customWidth="1"/>
    <col min="17" max="17" width="16.140625" style="249" customWidth="1"/>
    <col min="18" max="18" width="13.00390625" style="249" customWidth="1"/>
    <col min="19" max="19" width="12.00390625" style="249" customWidth="1"/>
    <col min="20" max="20" width="11.421875" style="249" customWidth="1"/>
    <col min="21" max="21" width="14.7109375" style="249" customWidth="1"/>
    <col min="22" max="22" width="9.8515625" style="249" customWidth="1"/>
    <col min="23" max="23" width="13.00390625" style="249" customWidth="1"/>
    <col min="24" max="24" width="12.57421875" style="249" customWidth="1"/>
    <col min="25" max="25" width="15.7109375" style="249" customWidth="1"/>
    <col min="26" max="16384" width="11.421875" style="249" customWidth="1"/>
  </cols>
  <sheetData>
    <row r="1" spans="1:25" ht="26.25" customHeight="1">
      <c r="A1" s="718"/>
      <c r="B1" s="719"/>
      <c r="C1" s="719"/>
      <c r="D1" s="719"/>
      <c r="E1" s="724" t="s">
        <v>0</v>
      </c>
      <c r="F1" s="725"/>
      <c r="G1" s="725"/>
      <c r="H1" s="725"/>
      <c r="I1" s="725"/>
      <c r="J1" s="725"/>
      <c r="K1" s="725"/>
      <c r="L1" s="725"/>
      <c r="M1" s="725"/>
      <c r="N1" s="725"/>
      <c r="O1" s="725"/>
      <c r="P1" s="725"/>
      <c r="Q1" s="725"/>
      <c r="R1" s="725"/>
      <c r="S1" s="725"/>
      <c r="T1" s="725"/>
      <c r="U1" s="725"/>
      <c r="V1" s="725"/>
      <c r="W1" s="725"/>
      <c r="X1" s="725"/>
      <c r="Y1" s="726"/>
    </row>
    <row r="2" spans="1:25" ht="29.25" customHeight="1">
      <c r="A2" s="720"/>
      <c r="B2" s="721"/>
      <c r="C2" s="721"/>
      <c r="D2" s="721"/>
      <c r="E2" s="727" t="s">
        <v>466</v>
      </c>
      <c r="F2" s="728"/>
      <c r="G2" s="728"/>
      <c r="H2" s="728"/>
      <c r="I2" s="728"/>
      <c r="J2" s="728"/>
      <c r="K2" s="728"/>
      <c r="L2" s="728"/>
      <c r="M2" s="728"/>
      <c r="N2" s="728"/>
      <c r="O2" s="728"/>
      <c r="P2" s="728"/>
      <c r="Q2" s="728"/>
      <c r="R2" s="728"/>
      <c r="S2" s="728"/>
      <c r="T2" s="728"/>
      <c r="U2" s="728"/>
      <c r="V2" s="728"/>
      <c r="W2" s="728"/>
      <c r="X2" s="728"/>
      <c r="Y2" s="729"/>
    </row>
    <row r="3" spans="1:25" ht="21.75" customHeight="1" thickBot="1">
      <c r="A3" s="722"/>
      <c r="B3" s="723"/>
      <c r="C3" s="723"/>
      <c r="D3" s="723"/>
      <c r="E3" s="730" t="s">
        <v>4</v>
      </c>
      <c r="F3" s="731"/>
      <c r="G3" s="731"/>
      <c r="H3" s="731"/>
      <c r="I3" s="731"/>
      <c r="J3" s="731"/>
      <c r="K3" s="731"/>
      <c r="L3" s="731"/>
      <c r="M3" s="731"/>
      <c r="N3" s="731"/>
      <c r="O3" s="731"/>
      <c r="P3" s="731"/>
      <c r="Q3" s="731"/>
      <c r="R3" s="731"/>
      <c r="S3" s="732" t="s">
        <v>5</v>
      </c>
      <c r="T3" s="732"/>
      <c r="U3" s="732"/>
      <c r="V3" s="732"/>
      <c r="W3" s="732"/>
      <c r="X3" s="732"/>
      <c r="Y3" s="733"/>
    </row>
    <row r="4" spans="1:25" ht="19.5" customHeight="1">
      <c r="A4" s="734" t="s">
        <v>467</v>
      </c>
      <c r="B4" s="735"/>
      <c r="C4" s="735"/>
      <c r="D4" s="736"/>
      <c r="E4" s="737"/>
      <c r="F4" s="738"/>
      <c r="G4" s="738"/>
      <c r="H4" s="738"/>
      <c r="I4" s="738"/>
      <c r="J4" s="738"/>
      <c r="K4" s="738"/>
      <c r="L4" s="738"/>
      <c r="M4" s="738"/>
      <c r="N4" s="738"/>
      <c r="O4" s="738"/>
      <c r="P4" s="738"/>
      <c r="Q4" s="738"/>
      <c r="R4" s="738"/>
      <c r="S4" s="738"/>
      <c r="T4" s="738"/>
      <c r="U4" s="738"/>
      <c r="V4" s="738"/>
      <c r="W4" s="738"/>
      <c r="X4" s="738"/>
      <c r="Y4" s="739"/>
    </row>
    <row r="5" spans="1:25" ht="21" customHeight="1" thickBot="1">
      <c r="A5" s="705" t="s">
        <v>468</v>
      </c>
      <c r="B5" s="706"/>
      <c r="C5" s="706"/>
      <c r="D5" s="707"/>
      <c r="E5" s="708"/>
      <c r="F5" s="709"/>
      <c r="G5" s="709"/>
      <c r="H5" s="709"/>
      <c r="I5" s="709"/>
      <c r="J5" s="709"/>
      <c r="K5" s="709"/>
      <c r="L5" s="709"/>
      <c r="M5" s="709"/>
      <c r="N5" s="709"/>
      <c r="O5" s="709"/>
      <c r="P5" s="709"/>
      <c r="Q5" s="709"/>
      <c r="R5" s="709"/>
      <c r="S5" s="709"/>
      <c r="T5" s="709"/>
      <c r="U5" s="709"/>
      <c r="V5" s="709"/>
      <c r="W5" s="709"/>
      <c r="X5" s="709"/>
      <c r="Y5" s="710"/>
    </row>
    <row r="6" spans="1:25" ht="37.5" customHeight="1" thickBot="1">
      <c r="A6" s="711" t="s">
        <v>469</v>
      </c>
      <c r="B6" s="713" t="s">
        <v>470</v>
      </c>
      <c r="C6" s="713" t="s">
        <v>471</v>
      </c>
      <c r="D6" s="713" t="s">
        <v>472</v>
      </c>
      <c r="E6" s="715" t="s">
        <v>473</v>
      </c>
      <c r="F6" s="250" t="s">
        <v>474</v>
      </c>
      <c r="G6" s="250"/>
      <c r="H6" s="250"/>
      <c r="I6" s="250"/>
      <c r="J6" s="713" t="s">
        <v>475</v>
      </c>
      <c r="K6" s="713"/>
      <c r="L6" s="713"/>
      <c r="M6" s="713"/>
      <c r="N6" s="713" t="s">
        <v>476</v>
      </c>
      <c r="O6" s="713"/>
      <c r="P6" s="713"/>
      <c r="Q6" s="713"/>
      <c r="R6" s="713"/>
      <c r="S6" s="713" t="s">
        <v>477</v>
      </c>
      <c r="T6" s="713"/>
      <c r="U6" s="713"/>
      <c r="V6" s="713"/>
      <c r="W6" s="713"/>
      <c r="X6" s="713"/>
      <c r="Y6" s="717"/>
    </row>
    <row r="7" spans="1:25" s="255" customFormat="1" ht="55.5" customHeight="1">
      <c r="A7" s="712" t="s">
        <v>478</v>
      </c>
      <c r="B7" s="714"/>
      <c r="C7" s="714"/>
      <c r="D7" s="714"/>
      <c r="E7" s="716"/>
      <c r="F7" s="252" t="s">
        <v>479</v>
      </c>
      <c r="G7" s="252" t="s">
        <v>480</v>
      </c>
      <c r="H7" s="252" t="s">
        <v>481</v>
      </c>
      <c r="I7" s="252" t="s">
        <v>482</v>
      </c>
      <c r="J7" s="252" t="s">
        <v>479</v>
      </c>
      <c r="K7" s="253" t="s">
        <v>480</v>
      </c>
      <c r="L7" s="253" t="s">
        <v>481</v>
      </c>
      <c r="M7" s="253" t="s">
        <v>482</v>
      </c>
      <c r="N7" s="251" t="s">
        <v>483</v>
      </c>
      <c r="O7" s="251" t="s">
        <v>484</v>
      </c>
      <c r="P7" s="251" t="s">
        <v>485</v>
      </c>
      <c r="Q7" s="251" t="s">
        <v>486</v>
      </c>
      <c r="R7" s="251" t="s">
        <v>487</v>
      </c>
      <c r="S7" s="251" t="s">
        <v>488</v>
      </c>
      <c r="T7" s="251" t="s">
        <v>489</v>
      </c>
      <c r="U7" s="251" t="s">
        <v>490</v>
      </c>
      <c r="V7" s="251" t="s">
        <v>491</v>
      </c>
      <c r="W7" s="251" t="s">
        <v>492</v>
      </c>
      <c r="X7" s="251" t="s">
        <v>493</v>
      </c>
      <c r="Y7" s="254" t="s">
        <v>494</v>
      </c>
    </row>
    <row r="8" spans="1:34" ht="15" customHeight="1">
      <c r="A8" s="658">
        <v>1</v>
      </c>
      <c r="B8" s="686" t="s">
        <v>39</v>
      </c>
      <c r="C8" s="658" t="s">
        <v>495</v>
      </c>
      <c r="D8" s="256" t="s">
        <v>496</v>
      </c>
      <c r="E8" s="257">
        <v>243</v>
      </c>
      <c r="F8" s="257">
        <v>243</v>
      </c>
      <c r="G8" s="258"/>
      <c r="H8" s="258"/>
      <c r="I8" s="258"/>
      <c r="J8" s="258"/>
      <c r="K8" s="258"/>
      <c r="L8" s="258"/>
      <c r="M8" s="258"/>
      <c r="N8" s="690" t="s">
        <v>497</v>
      </c>
      <c r="O8" s="690" t="s">
        <v>498</v>
      </c>
      <c r="P8" s="690" t="s">
        <v>109</v>
      </c>
      <c r="Q8" s="653" t="s">
        <v>499</v>
      </c>
      <c r="R8" s="704" t="s">
        <v>500</v>
      </c>
      <c r="S8" s="688" t="s">
        <v>109</v>
      </c>
      <c r="T8" s="688" t="s">
        <v>109</v>
      </c>
      <c r="U8" s="689" t="s">
        <v>501</v>
      </c>
      <c r="V8" s="688" t="s">
        <v>109</v>
      </c>
      <c r="W8" s="690" t="s">
        <v>502</v>
      </c>
      <c r="X8" s="690" t="s">
        <v>503</v>
      </c>
      <c r="Y8" s="690">
        <v>741710</v>
      </c>
      <c r="Z8" s="259"/>
      <c r="AA8" s="259"/>
      <c r="AB8" s="259"/>
      <c r="AC8" s="259"/>
      <c r="AD8" s="259"/>
      <c r="AE8" s="259"/>
      <c r="AF8" s="259"/>
      <c r="AG8" s="259"/>
      <c r="AH8" s="259"/>
    </row>
    <row r="9" spans="1:34" ht="15">
      <c r="A9" s="654"/>
      <c r="B9" s="687"/>
      <c r="C9" s="658"/>
      <c r="D9" s="256" t="s">
        <v>504</v>
      </c>
      <c r="E9" s="260">
        <v>476086000</v>
      </c>
      <c r="F9" s="260">
        <v>476086000</v>
      </c>
      <c r="G9" s="258"/>
      <c r="H9" s="258"/>
      <c r="I9" s="258"/>
      <c r="J9" s="258">
        <f>J21/3</f>
        <v>21726666.666666668</v>
      </c>
      <c r="K9" s="258"/>
      <c r="L9" s="258"/>
      <c r="M9" s="258"/>
      <c r="N9" s="690"/>
      <c r="O9" s="690"/>
      <c r="P9" s="690"/>
      <c r="Q9" s="653"/>
      <c r="R9" s="704"/>
      <c r="S9" s="688"/>
      <c r="T9" s="688"/>
      <c r="U9" s="689"/>
      <c r="V9" s="688"/>
      <c r="W9" s="690"/>
      <c r="X9" s="690"/>
      <c r="Y9" s="690"/>
      <c r="Z9" s="259"/>
      <c r="AA9" s="259"/>
      <c r="AB9" s="259"/>
      <c r="AC9" s="259"/>
      <c r="AD9" s="259"/>
      <c r="AE9" s="259"/>
      <c r="AF9" s="259"/>
      <c r="AG9" s="259"/>
      <c r="AH9" s="259"/>
    </row>
    <row r="10" spans="1:34" ht="15">
      <c r="A10" s="654"/>
      <c r="B10" s="687"/>
      <c r="C10" s="658"/>
      <c r="D10" s="256" t="s">
        <v>505</v>
      </c>
      <c r="E10" s="257">
        <v>69</v>
      </c>
      <c r="F10" s="257">
        <v>69</v>
      </c>
      <c r="G10" s="258"/>
      <c r="H10" s="258"/>
      <c r="I10" s="258"/>
      <c r="J10" s="261">
        <v>9</v>
      </c>
      <c r="K10" s="258"/>
      <c r="L10" s="258"/>
      <c r="M10" s="258"/>
      <c r="N10" s="690"/>
      <c r="O10" s="690"/>
      <c r="P10" s="690"/>
      <c r="Q10" s="653"/>
      <c r="R10" s="704"/>
      <c r="S10" s="688"/>
      <c r="T10" s="688"/>
      <c r="U10" s="689"/>
      <c r="V10" s="688"/>
      <c r="W10" s="690"/>
      <c r="X10" s="690"/>
      <c r="Y10" s="690"/>
      <c r="Z10" s="259"/>
      <c r="AA10" s="259"/>
      <c r="AB10" s="259"/>
      <c r="AC10" s="259"/>
      <c r="AD10" s="259"/>
      <c r="AE10" s="259"/>
      <c r="AF10" s="259"/>
      <c r="AG10" s="259"/>
      <c r="AH10" s="259"/>
    </row>
    <row r="11" spans="1:34" ht="24">
      <c r="A11" s="654"/>
      <c r="B11" s="687"/>
      <c r="C11" s="658"/>
      <c r="D11" s="256" t="s">
        <v>506</v>
      </c>
      <c r="E11" s="260">
        <v>74867467</v>
      </c>
      <c r="F11" s="260">
        <v>74867467</v>
      </c>
      <c r="G11" s="258"/>
      <c r="H11" s="258"/>
      <c r="I11" s="258"/>
      <c r="J11" s="261">
        <v>43318043.1428571</v>
      </c>
      <c r="K11" s="258"/>
      <c r="L11" s="258"/>
      <c r="M11" s="258"/>
      <c r="N11" s="690"/>
      <c r="O11" s="690"/>
      <c r="P11" s="690"/>
      <c r="Q11" s="653"/>
      <c r="R11" s="704"/>
      <c r="S11" s="688"/>
      <c r="T11" s="688"/>
      <c r="U11" s="689"/>
      <c r="V11" s="688"/>
      <c r="W11" s="690"/>
      <c r="X11" s="690"/>
      <c r="Y11" s="690"/>
      <c r="Z11" s="259"/>
      <c r="AA11" s="259"/>
      <c r="AB11" s="259"/>
      <c r="AC11" s="259"/>
      <c r="AD11" s="259"/>
      <c r="AE11" s="259"/>
      <c r="AF11" s="259"/>
      <c r="AG11" s="259"/>
      <c r="AH11" s="259"/>
    </row>
    <row r="12" spans="1:34" ht="15">
      <c r="A12" s="654"/>
      <c r="B12" s="687"/>
      <c r="C12" s="658" t="s">
        <v>507</v>
      </c>
      <c r="D12" s="256" t="s">
        <v>496</v>
      </c>
      <c r="E12" s="257">
        <v>243</v>
      </c>
      <c r="F12" s="257">
        <v>243</v>
      </c>
      <c r="G12" s="258"/>
      <c r="H12" s="258"/>
      <c r="I12" s="258"/>
      <c r="J12" s="261"/>
      <c r="K12" s="258"/>
      <c r="L12" s="258"/>
      <c r="M12" s="258"/>
      <c r="N12" s="690" t="s">
        <v>508</v>
      </c>
      <c r="O12" s="690" t="s">
        <v>509</v>
      </c>
      <c r="P12" s="690" t="s">
        <v>109</v>
      </c>
      <c r="Q12" s="653" t="s">
        <v>499</v>
      </c>
      <c r="R12" s="704" t="s">
        <v>510</v>
      </c>
      <c r="S12" s="688" t="s">
        <v>109</v>
      </c>
      <c r="T12" s="688" t="s">
        <v>109</v>
      </c>
      <c r="U12" s="689" t="s">
        <v>501</v>
      </c>
      <c r="V12" s="688" t="s">
        <v>109</v>
      </c>
      <c r="W12" s="690" t="s">
        <v>502</v>
      </c>
      <c r="X12" s="690" t="s">
        <v>503</v>
      </c>
      <c r="Y12" s="690">
        <v>834882</v>
      </c>
      <c r="Z12" s="259"/>
      <c r="AA12" s="259"/>
      <c r="AB12" s="259"/>
      <c r="AC12" s="259"/>
      <c r="AD12" s="259"/>
      <c r="AE12" s="259"/>
      <c r="AF12" s="259"/>
      <c r="AG12" s="259"/>
      <c r="AH12" s="259"/>
    </row>
    <row r="13" spans="1:34" ht="15">
      <c r="A13" s="654"/>
      <c r="B13" s="687"/>
      <c r="C13" s="654"/>
      <c r="D13" s="256" t="s">
        <v>504</v>
      </c>
      <c r="E13" s="260">
        <v>476086000</v>
      </c>
      <c r="F13" s="260">
        <v>476086000</v>
      </c>
      <c r="G13" s="258"/>
      <c r="H13" s="258"/>
      <c r="I13" s="258"/>
      <c r="J13" s="261">
        <v>21726666.6666667</v>
      </c>
      <c r="K13" s="258"/>
      <c r="L13" s="258"/>
      <c r="M13" s="258"/>
      <c r="N13" s="690"/>
      <c r="O13" s="690"/>
      <c r="P13" s="690"/>
      <c r="Q13" s="653"/>
      <c r="R13" s="704"/>
      <c r="S13" s="688"/>
      <c r="T13" s="688"/>
      <c r="U13" s="689"/>
      <c r="V13" s="688"/>
      <c r="W13" s="690"/>
      <c r="X13" s="690"/>
      <c r="Y13" s="690"/>
      <c r="Z13" s="259"/>
      <c r="AA13" s="259"/>
      <c r="AB13" s="259"/>
      <c r="AC13" s="259"/>
      <c r="AD13" s="259"/>
      <c r="AE13" s="259"/>
      <c r="AF13" s="259"/>
      <c r="AG13" s="259"/>
      <c r="AH13" s="259"/>
    </row>
    <row r="14" spans="1:34" ht="15">
      <c r="A14" s="654"/>
      <c r="B14" s="687"/>
      <c r="C14" s="654"/>
      <c r="D14" s="256" t="s">
        <v>505</v>
      </c>
      <c r="E14" s="257">
        <v>69</v>
      </c>
      <c r="F14" s="257">
        <v>69</v>
      </c>
      <c r="G14" s="258"/>
      <c r="H14" s="258"/>
      <c r="I14" s="258"/>
      <c r="J14" s="261">
        <v>8</v>
      </c>
      <c r="K14" s="258"/>
      <c r="L14" s="258"/>
      <c r="M14" s="258"/>
      <c r="N14" s="690"/>
      <c r="O14" s="690"/>
      <c r="P14" s="690"/>
      <c r="Q14" s="653"/>
      <c r="R14" s="704"/>
      <c r="S14" s="688"/>
      <c r="T14" s="688"/>
      <c r="U14" s="689"/>
      <c r="V14" s="688"/>
      <c r="W14" s="690"/>
      <c r="X14" s="690"/>
      <c r="Y14" s="690"/>
      <c r="Z14" s="259"/>
      <c r="AA14" s="259"/>
      <c r="AB14" s="259"/>
      <c r="AC14" s="259"/>
      <c r="AD14" s="259"/>
      <c r="AE14" s="259"/>
      <c r="AF14" s="259"/>
      <c r="AG14" s="259"/>
      <c r="AH14" s="259"/>
    </row>
    <row r="15" spans="1:34" ht="24">
      <c r="A15" s="654"/>
      <c r="B15" s="687"/>
      <c r="C15" s="654"/>
      <c r="D15" s="256" t="s">
        <v>506</v>
      </c>
      <c r="E15" s="260">
        <v>74867467</v>
      </c>
      <c r="F15" s="260">
        <v>74867467</v>
      </c>
      <c r="G15" s="258"/>
      <c r="H15" s="258"/>
      <c r="I15" s="258"/>
      <c r="J15" s="261">
        <v>38504927.2380952</v>
      </c>
      <c r="K15" s="258"/>
      <c r="L15" s="258"/>
      <c r="M15" s="258"/>
      <c r="N15" s="690"/>
      <c r="O15" s="690"/>
      <c r="P15" s="690"/>
      <c r="Q15" s="653"/>
      <c r="R15" s="704"/>
      <c r="S15" s="688"/>
      <c r="T15" s="688"/>
      <c r="U15" s="689"/>
      <c r="V15" s="688"/>
      <c r="W15" s="690"/>
      <c r="X15" s="690"/>
      <c r="Y15" s="690"/>
      <c r="Z15" s="259"/>
      <c r="AA15" s="259"/>
      <c r="AB15" s="259"/>
      <c r="AC15" s="259"/>
      <c r="AD15" s="259"/>
      <c r="AE15" s="259"/>
      <c r="AF15" s="259"/>
      <c r="AG15" s="259"/>
      <c r="AH15" s="259"/>
    </row>
    <row r="16" spans="1:34" ht="15">
      <c r="A16" s="654"/>
      <c r="B16" s="687"/>
      <c r="C16" s="658" t="s">
        <v>511</v>
      </c>
      <c r="D16" s="256" t="s">
        <v>496</v>
      </c>
      <c r="E16" s="257">
        <v>244</v>
      </c>
      <c r="F16" s="257">
        <v>244</v>
      </c>
      <c r="G16" s="258"/>
      <c r="H16" s="258"/>
      <c r="I16" s="258"/>
      <c r="J16" s="261"/>
      <c r="K16" s="258"/>
      <c r="L16" s="258"/>
      <c r="M16" s="258"/>
      <c r="N16" s="690" t="s">
        <v>512</v>
      </c>
      <c r="O16" s="690" t="s">
        <v>513</v>
      </c>
      <c r="P16" s="690" t="s">
        <v>109</v>
      </c>
      <c r="Q16" s="653" t="s">
        <v>499</v>
      </c>
      <c r="R16" s="690" t="s">
        <v>514</v>
      </c>
      <c r="S16" s="688" t="s">
        <v>109</v>
      </c>
      <c r="T16" s="688" t="s">
        <v>109</v>
      </c>
      <c r="U16" s="689" t="s">
        <v>501</v>
      </c>
      <c r="V16" s="688" t="s">
        <v>109</v>
      </c>
      <c r="W16" s="690" t="s">
        <v>502</v>
      </c>
      <c r="X16" s="690" t="s">
        <v>503</v>
      </c>
      <c r="Y16" s="690">
        <v>1070210</v>
      </c>
      <c r="Z16" s="259"/>
      <c r="AA16" s="259"/>
      <c r="AB16" s="259"/>
      <c r="AC16" s="259"/>
      <c r="AD16" s="259"/>
      <c r="AE16" s="259"/>
      <c r="AF16" s="259"/>
      <c r="AG16" s="259"/>
      <c r="AH16" s="259"/>
    </row>
    <row r="17" spans="1:34" ht="15">
      <c r="A17" s="654"/>
      <c r="B17" s="687"/>
      <c r="C17" s="654"/>
      <c r="D17" s="256" t="s">
        <v>504</v>
      </c>
      <c r="E17" s="260">
        <v>476086000</v>
      </c>
      <c r="F17" s="260">
        <v>476086000</v>
      </c>
      <c r="G17" s="258"/>
      <c r="H17" s="258"/>
      <c r="I17" s="258"/>
      <c r="J17" s="261">
        <v>21726666.6666667</v>
      </c>
      <c r="K17" s="258"/>
      <c r="L17" s="258"/>
      <c r="M17" s="258"/>
      <c r="N17" s="690"/>
      <c r="O17" s="690"/>
      <c r="P17" s="690"/>
      <c r="Q17" s="653"/>
      <c r="R17" s="690"/>
      <c r="S17" s="688"/>
      <c r="T17" s="688"/>
      <c r="U17" s="689"/>
      <c r="V17" s="688"/>
      <c r="W17" s="690"/>
      <c r="X17" s="690"/>
      <c r="Y17" s="690"/>
      <c r="Z17" s="259"/>
      <c r="AA17" s="259"/>
      <c r="AB17" s="259"/>
      <c r="AC17" s="259"/>
      <c r="AD17" s="259"/>
      <c r="AE17" s="259"/>
      <c r="AF17" s="259"/>
      <c r="AG17" s="259"/>
      <c r="AH17" s="259"/>
    </row>
    <row r="18" spans="1:34" ht="15">
      <c r="A18" s="654"/>
      <c r="B18" s="687"/>
      <c r="C18" s="654"/>
      <c r="D18" s="256" t="s">
        <v>505</v>
      </c>
      <c r="E18" s="257">
        <v>69</v>
      </c>
      <c r="F18" s="257">
        <v>69</v>
      </c>
      <c r="G18" s="258"/>
      <c r="H18" s="258"/>
      <c r="I18" s="258"/>
      <c r="J18" s="261">
        <v>4</v>
      </c>
      <c r="K18" s="258"/>
      <c r="L18" s="258"/>
      <c r="M18" s="258"/>
      <c r="N18" s="690"/>
      <c r="O18" s="690"/>
      <c r="P18" s="690"/>
      <c r="Q18" s="653"/>
      <c r="R18" s="690"/>
      <c r="S18" s="688"/>
      <c r="T18" s="688"/>
      <c r="U18" s="689"/>
      <c r="V18" s="688"/>
      <c r="W18" s="690"/>
      <c r="X18" s="690"/>
      <c r="Y18" s="690"/>
      <c r="Z18" s="259"/>
      <c r="AA18" s="259"/>
      <c r="AB18" s="259"/>
      <c r="AC18" s="259"/>
      <c r="AD18" s="259"/>
      <c r="AE18" s="259"/>
      <c r="AF18" s="259"/>
      <c r="AG18" s="259"/>
      <c r="AH18" s="259"/>
    </row>
    <row r="19" spans="1:34" ht="24">
      <c r="A19" s="654"/>
      <c r="B19" s="687"/>
      <c r="C19" s="654"/>
      <c r="D19" s="256" t="s">
        <v>506</v>
      </c>
      <c r="E19" s="260">
        <v>74867467</v>
      </c>
      <c r="F19" s="260">
        <v>74867467</v>
      </c>
      <c r="G19" s="258"/>
      <c r="H19" s="258"/>
      <c r="I19" s="258"/>
      <c r="J19" s="261">
        <v>19252463.6190476</v>
      </c>
      <c r="K19" s="258"/>
      <c r="L19" s="258"/>
      <c r="M19" s="258"/>
      <c r="N19" s="690"/>
      <c r="O19" s="690"/>
      <c r="P19" s="690"/>
      <c r="Q19" s="653"/>
      <c r="R19" s="690"/>
      <c r="S19" s="688"/>
      <c r="T19" s="688"/>
      <c r="U19" s="689"/>
      <c r="V19" s="688"/>
      <c r="W19" s="690"/>
      <c r="X19" s="690"/>
      <c r="Y19" s="690"/>
      <c r="Z19" s="259"/>
      <c r="AA19" s="259"/>
      <c r="AB19" s="259"/>
      <c r="AC19" s="259"/>
      <c r="AD19" s="259"/>
      <c r="AE19" s="259"/>
      <c r="AF19" s="259"/>
      <c r="AG19" s="259"/>
      <c r="AH19" s="259"/>
    </row>
    <row r="20" spans="1:34" ht="15">
      <c r="A20" s="654"/>
      <c r="B20" s="687"/>
      <c r="C20" s="656" t="s">
        <v>515</v>
      </c>
      <c r="D20" s="262" t="s">
        <v>496</v>
      </c>
      <c r="E20" s="263">
        <v>730</v>
      </c>
      <c r="F20" s="264">
        <v>730</v>
      </c>
      <c r="G20" s="265"/>
      <c r="H20" s="264"/>
      <c r="I20" s="264"/>
      <c r="J20" s="264">
        <v>0</v>
      </c>
      <c r="K20" s="258"/>
      <c r="L20" s="258"/>
      <c r="M20" s="258"/>
      <c r="N20" s="658" t="s">
        <v>516</v>
      </c>
      <c r="O20" s="658" t="s">
        <v>517</v>
      </c>
      <c r="P20" s="690" t="s">
        <v>109</v>
      </c>
      <c r="Q20" s="653" t="s">
        <v>499</v>
      </c>
      <c r="R20" s="690" t="s">
        <v>518</v>
      </c>
      <c r="S20" s="688" t="s">
        <v>109</v>
      </c>
      <c r="T20" s="688" t="s">
        <v>109</v>
      </c>
      <c r="U20" s="689" t="s">
        <v>501</v>
      </c>
      <c r="V20" s="688" t="s">
        <v>109</v>
      </c>
      <c r="W20" s="690" t="s">
        <v>502</v>
      </c>
      <c r="X20" s="690" t="s">
        <v>503</v>
      </c>
      <c r="Y20" s="690">
        <f>SUM(Y8:Y19)</f>
        <v>2646802</v>
      </c>
      <c r="Z20" s="259"/>
      <c r="AA20" s="259"/>
      <c r="AB20" s="259"/>
      <c r="AC20" s="259"/>
      <c r="AD20" s="259"/>
      <c r="AE20" s="259"/>
      <c r="AF20" s="259"/>
      <c r="AG20" s="259"/>
      <c r="AH20" s="259"/>
    </row>
    <row r="21" spans="1:34" ht="24">
      <c r="A21" s="654"/>
      <c r="B21" s="687"/>
      <c r="C21" s="670"/>
      <c r="D21" s="262" t="s">
        <v>504</v>
      </c>
      <c r="E21" s="266">
        <v>1428258000</v>
      </c>
      <c r="F21" s="266">
        <v>1428258000</v>
      </c>
      <c r="G21" s="267"/>
      <c r="H21" s="264"/>
      <c r="I21" s="264"/>
      <c r="J21" s="266">
        <v>65180000</v>
      </c>
      <c r="K21" s="258"/>
      <c r="L21" s="258"/>
      <c r="M21" s="258"/>
      <c r="N21" s="658"/>
      <c r="O21" s="658"/>
      <c r="P21" s="690"/>
      <c r="Q21" s="653"/>
      <c r="R21" s="690"/>
      <c r="S21" s="688"/>
      <c r="T21" s="688"/>
      <c r="U21" s="689"/>
      <c r="V21" s="688"/>
      <c r="W21" s="690"/>
      <c r="X21" s="690"/>
      <c r="Y21" s="690"/>
      <c r="Z21" s="259"/>
      <c r="AA21" s="259"/>
      <c r="AB21" s="259"/>
      <c r="AC21" s="259"/>
      <c r="AD21" s="259"/>
      <c r="AE21" s="259"/>
      <c r="AF21" s="259"/>
      <c r="AG21" s="259"/>
      <c r="AH21" s="259"/>
    </row>
    <row r="22" spans="1:34" ht="24">
      <c r="A22" s="654"/>
      <c r="B22" s="687"/>
      <c r="C22" s="670"/>
      <c r="D22" s="262" t="s">
        <v>505</v>
      </c>
      <c r="E22" s="266">
        <v>207</v>
      </c>
      <c r="F22" s="264">
        <v>207</v>
      </c>
      <c r="G22" s="268"/>
      <c r="H22" s="264"/>
      <c r="I22" s="264"/>
      <c r="J22" s="264">
        <v>21</v>
      </c>
      <c r="K22" s="258"/>
      <c r="L22" s="258"/>
      <c r="M22" s="258"/>
      <c r="N22" s="658"/>
      <c r="O22" s="658"/>
      <c r="P22" s="690"/>
      <c r="Q22" s="653"/>
      <c r="R22" s="690"/>
      <c r="S22" s="688"/>
      <c r="T22" s="688"/>
      <c r="U22" s="689"/>
      <c r="V22" s="688"/>
      <c r="W22" s="690"/>
      <c r="X22" s="690"/>
      <c r="Y22" s="690"/>
      <c r="Z22" s="259"/>
      <c r="AA22" s="259"/>
      <c r="AB22" s="259"/>
      <c r="AC22" s="259"/>
      <c r="AD22" s="259"/>
      <c r="AE22" s="259"/>
      <c r="AF22" s="259"/>
      <c r="AG22" s="259"/>
      <c r="AH22" s="259"/>
    </row>
    <row r="23" spans="1:34" ht="24">
      <c r="A23" s="654"/>
      <c r="B23" s="687"/>
      <c r="C23" s="670"/>
      <c r="D23" s="262" t="s">
        <v>506</v>
      </c>
      <c r="E23" s="266">
        <v>224602401</v>
      </c>
      <c r="F23" s="266">
        <v>224602401</v>
      </c>
      <c r="G23" s="267"/>
      <c r="H23" s="264"/>
      <c r="I23" s="264"/>
      <c r="J23" s="266">
        <v>101075434</v>
      </c>
      <c r="K23" s="258"/>
      <c r="L23" s="258"/>
      <c r="M23" s="258"/>
      <c r="N23" s="658"/>
      <c r="O23" s="658"/>
      <c r="P23" s="690"/>
      <c r="Q23" s="653"/>
      <c r="R23" s="690"/>
      <c r="S23" s="688"/>
      <c r="T23" s="688"/>
      <c r="U23" s="689"/>
      <c r="V23" s="688"/>
      <c r="W23" s="690"/>
      <c r="X23" s="690"/>
      <c r="Y23" s="690"/>
      <c r="Z23" s="259"/>
      <c r="AA23" s="259"/>
      <c r="AB23" s="259"/>
      <c r="AC23" s="259"/>
      <c r="AD23" s="259"/>
      <c r="AE23" s="259"/>
      <c r="AF23" s="259"/>
      <c r="AG23" s="259"/>
      <c r="AH23" s="259"/>
    </row>
    <row r="24" spans="1:34" ht="15" customHeight="1">
      <c r="A24" s="658">
        <v>2</v>
      </c>
      <c r="B24" s="686" t="s">
        <v>106</v>
      </c>
      <c r="C24" s="658" t="s">
        <v>519</v>
      </c>
      <c r="D24" s="256" t="s">
        <v>496</v>
      </c>
      <c r="E24" s="269">
        <v>0.0833</v>
      </c>
      <c r="F24" s="269">
        <v>0.0833</v>
      </c>
      <c r="G24" s="258"/>
      <c r="H24" s="258"/>
      <c r="I24" s="258"/>
      <c r="J24" s="269">
        <v>0.0376</v>
      </c>
      <c r="K24" s="258"/>
      <c r="L24" s="258"/>
      <c r="M24" s="258"/>
      <c r="N24" s="702" t="s">
        <v>520</v>
      </c>
      <c r="O24" s="703" t="s">
        <v>521</v>
      </c>
      <c r="P24" s="690" t="s">
        <v>109</v>
      </c>
      <c r="Q24" s="653" t="s">
        <v>499</v>
      </c>
      <c r="R24" s="688" t="s">
        <v>109</v>
      </c>
      <c r="S24" s="688" t="s">
        <v>109</v>
      </c>
      <c r="T24" s="688" t="s">
        <v>109</v>
      </c>
      <c r="U24" s="689" t="s">
        <v>501</v>
      </c>
      <c r="V24" s="688" t="s">
        <v>109</v>
      </c>
      <c r="W24" s="690" t="s">
        <v>502</v>
      </c>
      <c r="X24" s="690" t="s">
        <v>503</v>
      </c>
      <c r="Y24" s="690">
        <v>3993491</v>
      </c>
      <c r="Z24" s="259"/>
      <c r="AA24" s="259"/>
      <c r="AB24" s="259"/>
      <c r="AC24" s="259"/>
      <c r="AD24" s="259"/>
      <c r="AE24" s="259"/>
      <c r="AF24" s="259"/>
      <c r="AG24" s="259"/>
      <c r="AH24" s="259"/>
    </row>
    <row r="25" spans="1:34" ht="15">
      <c r="A25" s="654"/>
      <c r="B25" s="687"/>
      <c r="C25" s="654"/>
      <c r="D25" s="270" t="s">
        <v>504</v>
      </c>
      <c r="E25" s="257">
        <v>1109197000</v>
      </c>
      <c r="F25" s="257">
        <v>1109197000</v>
      </c>
      <c r="G25" s="258"/>
      <c r="H25" s="258"/>
      <c r="I25" s="258"/>
      <c r="J25" s="257">
        <v>306854681</v>
      </c>
      <c r="K25" s="258"/>
      <c r="L25" s="258"/>
      <c r="M25" s="258"/>
      <c r="N25" s="702"/>
      <c r="O25" s="703"/>
      <c r="P25" s="690"/>
      <c r="Q25" s="653"/>
      <c r="R25" s="688"/>
      <c r="S25" s="688"/>
      <c r="T25" s="688"/>
      <c r="U25" s="689"/>
      <c r="V25" s="688"/>
      <c r="W25" s="690"/>
      <c r="X25" s="690"/>
      <c r="Y25" s="690"/>
      <c r="Z25" s="259"/>
      <c r="AA25" s="259"/>
      <c r="AB25" s="259"/>
      <c r="AC25" s="259"/>
      <c r="AD25" s="259"/>
      <c r="AE25" s="259"/>
      <c r="AF25" s="259"/>
      <c r="AG25" s="259"/>
      <c r="AH25" s="259"/>
    </row>
    <row r="26" spans="1:34" ht="15">
      <c r="A26" s="654"/>
      <c r="B26" s="687"/>
      <c r="C26" s="654"/>
      <c r="D26" s="270" t="s">
        <v>505</v>
      </c>
      <c r="E26" s="260">
        <v>0.33</v>
      </c>
      <c r="F26" s="260">
        <v>0.33</v>
      </c>
      <c r="G26" s="258"/>
      <c r="H26" s="258"/>
      <c r="I26" s="258"/>
      <c r="J26" s="258"/>
      <c r="K26" s="258"/>
      <c r="L26" s="258"/>
      <c r="M26" s="258"/>
      <c r="N26" s="702"/>
      <c r="O26" s="703"/>
      <c r="P26" s="690"/>
      <c r="Q26" s="653"/>
      <c r="R26" s="688"/>
      <c r="S26" s="688"/>
      <c r="T26" s="688"/>
      <c r="U26" s="689"/>
      <c r="V26" s="688"/>
      <c r="W26" s="690"/>
      <c r="X26" s="690"/>
      <c r="Y26" s="690"/>
      <c r="Z26" s="259"/>
      <c r="AA26" s="259"/>
      <c r="AB26" s="259"/>
      <c r="AC26" s="259"/>
      <c r="AD26" s="259"/>
      <c r="AE26" s="259"/>
      <c r="AF26" s="259"/>
      <c r="AG26" s="259"/>
      <c r="AH26" s="259"/>
    </row>
    <row r="27" spans="1:34" ht="24">
      <c r="A27" s="654"/>
      <c r="B27" s="687"/>
      <c r="C27" s="654"/>
      <c r="D27" s="271" t="s">
        <v>506</v>
      </c>
      <c r="E27" s="260">
        <v>222679049</v>
      </c>
      <c r="F27" s="260">
        <v>222679049</v>
      </c>
      <c r="G27" s="258"/>
      <c r="H27" s="258"/>
      <c r="I27" s="258"/>
      <c r="J27" s="269"/>
      <c r="K27" s="258"/>
      <c r="L27" s="258"/>
      <c r="M27" s="258"/>
      <c r="N27" s="702"/>
      <c r="O27" s="703"/>
      <c r="P27" s="690"/>
      <c r="Q27" s="653"/>
      <c r="R27" s="688"/>
      <c r="S27" s="688"/>
      <c r="T27" s="688"/>
      <c r="U27" s="689"/>
      <c r="V27" s="688"/>
      <c r="W27" s="690"/>
      <c r="X27" s="690"/>
      <c r="Y27" s="690"/>
      <c r="Z27" s="259"/>
      <c r="AA27" s="259"/>
      <c r="AB27" s="259"/>
      <c r="AC27" s="259"/>
      <c r="AD27" s="259"/>
      <c r="AE27" s="259"/>
      <c r="AF27" s="259"/>
      <c r="AG27" s="259"/>
      <c r="AH27" s="259"/>
    </row>
    <row r="28" spans="1:34" ht="15">
      <c r="A28" s="654"/>
      <c r="B28" s="687"/>
      <c r="C28" s="658" t="s">
        <v>522</v>
      </c>
      <c r="D28" s="256" t="s">
        <v>496</v>
      </c>
      <c r="E28" s="269">
        <v>0.0833</v>
      </c>
      <c r="F28" s="269">
        <v>0.0833</v>
      </c>
      <c r="G28" s="258"/>
      <c r="H28" s="258"/>
      <c r="I28" s="258"/>
      <c r="J28" s="269">
        <v>0.0608</v>
      </c>
      <c r="K28" s="258"/>
      <c r="L28" s="258"/>
      <c r="M28" s="258"/>
      <c r="N28" s="702" t="s">
        <v>523</v>
      </c>
      <c r="O28" s="703" t="s">
        <v>524</v>
      </c>
      <c r="P28" s="690" t="s">
        <v>109</v>
      </c>
      <c r="Q28" s="653" t="s">
        <v>499</v>
      </c>
      <c r="R28" s="688" t="s">
        <v>109</v>
      </c>
      <c r="S28" s="688" t="s">
        <v>109</v>
      </c>
      <c r="T28" s="688" t="s">
        <v>109</v>
      </c>
      <c r="U28" s="689" t="s">
        <v>501</v>
      </c>
      <c r="V28" s="688" t="s">
        <v>109</v>
      </c>
      <c r="W28" s="690" t="s">
        <v>502</v>
      </c>
      <c r="X28" s="690" t="s">
        <v>503</v>
      </c>
      <c r="Y28" s="690">
        <v>6389083</v>
      </c>
      <c r="Z28" s="259"/>
      <c r="AA28" s="259"/>
      <c r="AB28" s="259"/>
      <c r="AC28" s="259"/>
      <c r="AD28" s="259"/>
      <c r="AE28" s="259"/>
      <c r="AF28" s="259"/>
      <c r="AG28" s="259"/>
      <c r="AH28" s="259"/>
    </row>
    <row r="29" spans="1:34" ht="15">
      <c r="A29" s="654"/>
      <c r="B29" s="687"/>
      <c r="C29" s="654"/>
      <c r="D29" s="270" t="s">
        <v>504</v>
      </c>
      <c r="E29" s="257">
        <v>1109197000</v>
      </c>
      <c r="F29" s="257">
        <v>1109197000</v>
      </c>
      <c r="G29" s="258"/>
      <c r="H29" s="258"/>
      <c r="I29" s="258"/>
      <c r="J29" s="257">
        <v>582135890</v>
      </c>
      <c r="K29" s="258"/>
      <c r="L29" s="258"/>
      <c r="M29" s="258"/>
      <c r="N29" s="702"/>
      <c r="O29" s="703"/>
      <c r="P29" s="690"/>
      <c r="Q29" s="653"/>
      <c r="R29" s="688"/>
      <c r="S29" s="688"/>
      <c r="T29" s="688"/>
      <c r="U29" s="689"/>
      <c r="V29" s="688"/>
      <c r="W29" s="690"/>
      <c r="X29" s="690"/>
      <c r="Y29" s="690"/>
      <c r="Z29" s="259"/>
      <c r="AA29" s="259"/>
      <c r="AB29" s="259"/>
      <c r="AC29" s="259"/>
      <c r="AD29" s="259"/>
      <c r="AE29" s="259"/>
      <c r="AF29" s="259"/>
      <c r="AG29" s="259"/>
      <c r="AH29" s="259"/>
    </row>
    <row r="30" spans="1:34" ht="15">
      <c r="A30" s="654"/>
      <c r="B30" s="687"/>
      <c r="C30" s="654"/>
      <c r="D30" s="270" t="s">
        <v>505</v>
      </c>
      <c r="E30" s="260">
        <v>0.33</v>
      </c>
      <c r="F30" s="260">
        <v>0.33</v>
      </c>
      <c r="G30" s="258"/>
      <c r="H30" s="258"/>
      <c r="I30" s="258"/>
      <c r="J30" s="258">
        <v>1</v>
      </c>
      <c r="K30" s="258"/>
      <c r="L30" s="258"/>
      <c r="M30" s="258"/>
      <c r="N30" s="702"/>
      <c r="O30" s="703"/>
      <c r="P30" s="690"/>
      <c r="Q30" s="653"/>
      <c r="R30" s="688"/>
      <c r="S30" s="688"/>
      <c r="T30" s="688"/>
      <c r="U30" s="689"/>
      <c r="V30" s="688"/>
      <c r="W30" s="690"/>
      <c r="X30" s="690"/>
      <c r="Y30" s="690"/>
      <c r="Z30" s="259"/>
      <c r="AA30" s="259"/>
      <c r="AB30" s="259"/>
      <c r="AC30" s="259"/>
      <c r="AD30" s="259"/>
      <c r="AE30" s="259"/>
      <c r="AF30" s="259"/>
      <c r="AG30" s="259"/>
      <c r="AH30" s="259"/>
    </row>
    <row r="31" spans="1:34" ht="24">
      <c r="A31" s="654"/>
      <c r="B31" s="687"/>
      <c r="C31" s="654"/>
      <c r="D31" s="271" t="s">
        <v>506</v>
      </c>
      <c r="E31" s="260">
        <v>222679049</v>
      </c>
      <c r="F31" s="260">
        <v>222679049</v>
      </c>
      <c r="G31" s="258"/>
      <c r="H31" s="258"/>
      <c r="I31" s="258"/>
      <c r="J31" s="260">
        <v>356242467</v>
      </c>
      <c r="K31" s="258"/>
      <c r="L31" s="258"/>
      <c r="M31" s="258"/>
      <c r="N31" s="702"/>
      <c r="O31" s="703"/>
      <c r="P31" s="690"/>
      <c r="Q31" s="653"/>
      <c r="R31" s="688"/>
      <c r="S31" s="688"/>
      <c r="T31" s="688"/>
      <c r="U31" s="689"/>
      <c r="V31" s="688"/>
      <c r="W31" s="690"/>
      <c r="X31" s="690"/>
      <c r="Y31" s="690"/>
      <c r="Z31" s="259"/>
      <c r="AA31" s="259"/>
      <c r="AB31" s="259"/>
      <c r="AC31" s="259"/>
      <c r="AD31" s="259"/>
      <c r="AE31" s="259"/>
      <c r="AF31" s="259"/>
      <c r="AG31" s="259"/>
      <c r="AH31" s="259"/>
    </row>
    <row r="32" spans="1:34" ht="15">
      <c r="A32" s="654"/>
      <c r="B32" s="687"/>
      <c r="C32" s="658" t="s">
        <v>525</v>
      </c>
      <c r="D32" s="256" t="s">
        <v>496</v>
      </c>
      <c r="E32" s="269">
        <v>0.0833</v>
      </c>
      <c r="F32" s="269">
        <v>0.0833</v>
      </c>
      <c r="G32" s="258"/>
      <c r="H32" s="258"/>
      <c r="I32" s="258"/>
      <c r="J32" s="269">
        <v>0.0119</v>
      </c>
      <c r="K32" s="258"/>
      <c r="L32" s="258"/>
      <c r="M32" s="258"/>
      <c r="N32" s="702" t="s">
        <v>526</v>
      </c>
      <c r="O32" s="703" t="s">
        <v>527</v>
      </c>
      <c r="P32" s="690" t="s">
        <v>109</v>
      </c>
      <c r="Q32" s="653" t="s">
        <v>499</v>
      </c>
      <c r="R32" s="688" t="s">
        <v>109</v>
      </c>
      <c r="S32" s="688" t="s">
        <v>109</v>
      </c>
      <c r="T32" s="688" t="s">
        <v>109</v>
      </c>
      <c r="U32" s="689" t="s">
        <v>501</v>
      </c>
      <c r="V32" s="688" t="s">
        <v>109</v>
      </c>
      <c r="W32" s="690" t="s">
        <v>502</v>
      </c>
      <c r="X32" s="690" t="s">
        <v>503</v>
      </c>
      <c r="Y32" s="690">
        <v>4940419</v>
      </c>
      <c r="Z32" s="259"/>
      <c r="AA32" s="259"/>
      <c r="AB32" s="259"/>
      <c r="AC32" s="259"/>
      <c r="AD32" s="259"/>
      <c r="AE32" s="259"/>
      <c r="AF32" s="259"/>
      <c r="AG32" s="259"/>
      <c r="AH32" s="259"/>
    </row>
    <row r="33" spans="1:34" ht="15">
      <c r="A33" s="654"/>
      <c r="B33" s="687"/>
      <c r="C33" s="654"/>
      <c r="D33" s="270" t="s">
        <v>504</v>
      </c>
      <c r="E33" s="257">
        <v>1109197000</v>
      </c>
      <c r="F33" s="257">
        <v>1109197000</v>
      </c>
      <c r="G33" s="258"/>
      <c r="H33" s="258"/>
      <c r="I33" s="258"/>
      <c r="J33" s="257">
        <v>97680429</v>
      </c>
      <c r="K33" s="258"/>
      <c r="L33" s="258"/>
      <c r="M33" s="258"/>
      <c r="N33" s="702"/>
      <c r="O33" s="703"/>
      <c r="P33" s="690"/>
      <c r="Q33" s="653"/>
      <c r="R33" s="688"/>
      <c r="S33" s="688"/>
      <c r="T33" s="688"/>
      <c r="U33" s="689"/>
      <c r="V33" s="688"/>
      <c r="W33" s="690"/>
      <c r="X33" s="690"/>
      <c r="Y33" s="690"/>
      <c r="Z33" s="259"/>
      <c r="AA33" s="259"/>
      <c r="AB33" s="259"/>
      <c r="AC33" s="259"/>
      <c r="AD33" s="259"/>
      <c r="AE33" s="259"/>
      <c r="AF33" s="259"/>
      <c r="AG33" s="259"/>
      <c r="AH33" s="259"/>
    </row>
    <row r="34" spans="1:34" ht="15">
      <c r="A34" s="654"/>
      <c r="B34" s="687"/>
      <c r="C34" s="654"/>
      <c r="D34" s="270" t="s">
        <v>505</v>
      </c>
      <c r="E34" s="260">
        <v>0.34</v>
      </c>
      <c r="F34" s="260">
        <v>0.34</v>
      </c>
      <c r="G34" s="258"/>
      <c r="H34" s="258"/>
      <c r="I34" s="258"/>
      <c r="J34" s="258"/>
      <c r="K34" s="258"/>
      <c r="L34" s="258"/>
      <c r="M34" s="258"/>
      <c r="N34" s="702"/>
      <c r="O34" s="703"/>
      <c r="P34" s="690"/>
      <c r="Q34" s="653"/>
      <c r="R34" s="688"/>
      <c r="S34" s="688"/>
      <c r="T34" s="688"/>
      <c r="U34" s="689"/>
      <c r="V34" s="688"/>
      <c r="W34" s="690"/>
      <c r="X34" s="690"/>
      <c r="Y34" s="690"/>
      <c r="Z34" s="259"/>
      <c r="AA34" s="259"/>
      <c r="AB34" s="259"/>
      <c r="AC34" s="259"/>
      <c r="AD34" s="259"/>
      <c r="AE34" s="259"/>
      <c r="AF34" s="259"/>
      <c r="AG34" s="259"/>
      <c r="AH34" s="259"/>
    </row>
    <row r="35" spans="1:34" ht="24">
      <c r="A35" s="654"/>
      <c r="B35" s="687"/>
      <c r="C35" s="654"/>
      <c r="D35" s="271" t="s">
        <v>506</v>
      </c>
      <c r="E35" s="260">
        <v>222679049</v>
      </c>
      <c r="F35" s="260">
        <v>222679049</v>
      </c>
      <c r="G35" s="258"/>
      <c r="H35" s="258"/>
      <c r="I35" s="258"/>
      <c r="J35" s="258"/>
      <c r="K35" s="258"/>
      <c r="L35" s="258"/>
      <c r="M35" s="258"/>
      <c r="N35" s="702"/>
      <c r="O35" s="703"/>
      <c r="P35" s="690"/>
      <c r="Q35" s="653"/>
      <c r="R35" s="688"/>
      <c r="S35" s="688"/>
      <c r="T35" s="688"/>
      <c r="U35" s="689"/>
      <c r="V35" s="688"/>
      <c r="W35" s="690"/>
      <c r="X35" s="690"/>
      <c r="Y35" s="690"/>
      <c r="Z35" s="259"/>
      <c r="AA35" s="259"/>
      <c r="AB35" s="259"/>
      <c r="AC35" s="259"/>
      <c r="AD35" s="259"/>
      <c r="AE35" s="259"/>
      <c r="AF35" s="259"/>
      <c r="AG35" s="259"/>
      <c r="AH35" s="259"/>
    </row>
    <row r="36" spans="1:34" s="275" customFormat="1" ht="15">
      <c r="A36" s="654"/>
      <c r="B36" s="687"/>
      <c r="C36" s="656" t="s">
        <v>528</v>
      </c>
      <c r="D36" s="262" t="s">
        <v>496</v>
      </c>
      <c r="E36" s="272">
        <f>+E24+E28+E32</f>
        <v>0.2499</v>
      </c>
      <c r="F36" s="272">
        <f>+F24+F28+F32</f>
        <v>0.2499</v>
      </c>
      <c r="G36" s="264"/>
      <c r="H36" s="264"/>
      <c r="I36" s="264"/>
      <c r="J36" s="273">
        <f>+J24+J28+J32</f>
        <v>0.11030000000000001</v>
      </c>
      <c r="K36" s="258"/>
      <c r="L36" s="258"/>
      <c r="M36" s="258"/>
      <c r="N36" s="658" t="s">
        <v>529</v>
      </c>
      <c r="O36" s="658" t="s">
        <v>530</v>
      </c>
      <c r="P36" s="690" t="s">
        <v>109</v>
      </c>
      <c r="Q36" s="690"/>
      <c r="R36" s="688" t="s">
        <v>109</v>
      </c>
      <c r="S36" s="688" t="s">
        <v>109</v>
      </c>
      <c r="T36" s="688" t="s">
        <v>109</v>
      </c>
      <c r="U36" s="689" t="s">
        <v>501</v>
      </c>
      <c r="V36" s="688" t="s">
        <v>109</v>
      </c>
      <c r="W36" s="690" t="s">
        <v>502</v>
      </c>
      <c r="X36" s="690" t="s">
        <v>503</v>
      </c>
      <c r="Y36" s="690">
        <f>SUM(Y24:Y35)</f>
        <v>15322993</v>
      </c>
      <c r="Z36" s="274"/>
      <c r="AA36" s="274"/>
      <c r="AB36" s="274"/>
      <c r="AC36" s="274"/>
      <c r="AD36" s="274"/>
      <c r="AE36" s="274"/>
      <c r="AF36" s="274"/>
      <c r="AG36" s="274"/>
      <c r="AH36" s="274"/>
    </row>
    <row r="37" spans="1:34" ht="24">
      <c r="A37" s="654"/>
      <c r="B37" s="687"/>
      <c r="C37" s="670"/>
      <c r="D37" s="262" t="s">
        <v>504</v>
      </c>
      <c r="E37" s="276">
        <v>3327591000</v>
      </c>
      <c r="F37" s="276">
        <v>3327591000</v>
      </c>
      <c r="G37" s="264"/>
      <c r="H37" s="264"/>
      <c r="I37" s="264"/>
      <c r="J37" s="276">
        <f>+J25+J29+J33</f>
        <v>986671000</v>
      </c>
      <c r="K37" s="258"/>
      <c r="L37" s="258"/>
      <c r="M37" s="258"/>
      <c r="N37" s="658"/>
      <c r="O37" s="658"/>
      <c r="P37" s="690"/>
      <c r="Q37" s="690"/>
      <c r="R37" s="688"/>
      <c r="S37" s="688"/>
      <c r="T37" s="688"/>
      <c r="U37" s="689"/>
      <c r="V37" s="688"/>
      <c r="W37" s="690"/>
      <c r="X37" s="690"/>
      <c r="Y37" s="690"/>
      <c r="Z37" s="259"/>
      <c r="AA37" s="259"/>
      <c r="AB37" s="259"/>
      <c r="AC37" s="259"/>
      <c r="AD37" s="259"/>
      <c r="AE37" s="259"/>
      <c r="AF37" s="259"/>
      <c r="AG37" s="259"/>
      <c r="AH37" s="259"/>
    </row>
    <row r="38" spans="1:34" ht="24">
      <c r="A38" s="654"/>
      <c r="B38" s="687"/>
      <c r="C38" s="670"/>
      <c r="D38" s="262" t="s">
        <v>505</v>
      </c>
      <c r="E38" s="277">
        <v>0.01</v>
      </c>
      <c r="F38" s="277">
        <v>0.01</v>
      </c>
      <c r="G38" s="264"/>
      <c r="H38" s="264"/>
      <c r="I38" s="264"/>
      <c r="J38" s="277">
        <v>0.01</v>
      </c>
      <c r="K38" s="258"/>
      <c r="L38" s="258"/>
      <c r="M38" s="258"/>
      <c r="N38" s="658"/>
      <c r="O38" s="658"/>
      <c r="P38" s="690"/>
      <c r="Q38" s="690"/>
      <c r="R38" s="688"/>
      <c r="S38" s="688"/>
      <c r="T38" s="688"/>
      <c r="U38" s="689"/>
      <c r="V38" s="688"/>
      <c r="W38" s="690"/>
      <c r="X38" s="690"/>
      <c r="Y38" s="690"/>
      <c r="Z38" s="259"/>
      <c r="AA38" s="259"/>
      <c r="AB38" s="259"/>
      <c r="AC38" s="259"/>
      <c r="AD38" s="259"/>
      <c r="AE38" s="259"/>
      <c r="AF38" s="259"/>
      <c r="AG38" s="259"/>
      <c r="AH38" s="259"/>
    </row>
    <row r="39" spans="1:34" ht="24">
      <c r="A39" s="654"/>
      <c r="B39" s="687"/>
      <c r="C39" s="670"/>
      <c r="D39" s="262" t="s">
        <v>506</v>
      </c>
      <c r="E39" s="276">
        <v>668037147</v>
      </c>
      <c r="F39" s="276">
        <v>668037147</v>
      </c>
      <c r="G39" s="264"/>
      <c r="H39" s="264"/>
      <c r="I39" s="264"/>
      <c r="J39" s="276">
        <v>356242467</v>
      </c>
      <c r="K39" s="258"/>
      <c r="L39" s="258"/>
      <c r="M39" s="258"/>
      <c r="N39" s="658"/>
      <c r="O39" s="658"/>
      <c r="P39" s="690"/>
      <c r="Q39" s="690"/>
      <c r="R39" s="688"/>
      <c r="S39" s="688"/>
      <c r="T39" s="688"/>
      <c r="U39" s="689"/>
      <c r="V39" s="688"/>
      <c r="W39" s="690"/>
      <c r="X39" s="690"/>
      <c r="Y39" s="690"/>
      <c r="Z39" s="259"/>
      <c r="AA39" s="259"/>
      <c r="AB39" s="259"/>
      <c r="AC39" s="259"/>
      <c r="AD39" s="259"/>
      <c r="AE39" s="259"/>
      <c r="AF39" s="259"/>
      <c r="AG39" s="259"/>
      <c r="AH39" s="259"/>
    </row>
    <row r="40" spans="1:34" ht="15">
      <c r="A40" s="658">
        <v>3</v>
      </c>
      <c r="B40" s="686"/>
      <c r="C40" s="658" t="s">
        <v>531</v>
      </c>
      <c r="D40" s="256" t="s">
        <v>496</v>
      </c>
      <c r="E40" s="278">
        <v>0.1</v>
      </c>
      <c r="F40" s="279">
        <v>0.1</v>
      </c>
      <c r="G40" s="258"/>
      <c r="H40" s="258"/>
      <c r="I40" s="258"/>
      <c r="J40" s="280">
        <v>0.1</v>
      </c>
      <c r="K40" s="258"/>
      <c r="L40" s="258"/>
      <c r="M40" s="258"/>
      <c r="N40" s="690" t="s">
        <v>532</v>
      </c>
      <c r="O40" s="690" t="s">
        <v>533</v>
      </c>
      <c r="P40" s="690" t="s">
        <v>109</v>
      </c>
      <c r="Q40" s="653" t="s">
        <v>499</v>
      </c>
      <c r="R40" s="700" t="s">
        <v>534</v>
      </c>
      <c r="S40" s="688" t="s">
        <v>109</v>
      </c>
      <c r="T40" s="688" t="s">
        <v>109</v>
      </c>
      <c r="U40" s="689" t="s">
        <v>501</v>
      </c>
      <c r="V40" s="688" t="s">
        <v>109</v>
      </c>
      <c r="W40" s="690" t="s">
        <v>502</v>
      </c>
      <c r="X40" s="690" t="s">
        <v>503</v>
      </c>
      <c r="Y40" s="690">
        <v>119629</v>
      </c>
      <c r="Z40" s="259"/>
      <c r="AA40" s="259"/>
      <c r="AB40" s="259"/>
      <c r="AC40" s="259"/>
      <c r="AD40" s="259"/>
      <c r="AE40" s="259"/>
      <c r="AF40" s="259"/>
      <c r="AG40" s="259"/>
      <c r="AH40" s="259"/>
    </row>
    <row r="41" spans="1:34" ht="15">
      <c r="A41" s="658"/>
      <c r="B41" s="686"/>
      <c r="C41" s="658"/>
      <c r="D41" s="256" t="s">
        <v>504</v>
      </c>
      <c r="E41" s="281">
        <v>64816400</v>
      </c>
      <c r="F41" s="282">
        <v>64816400</v>
      </c>
      <c r="G41" s="258"/>
      <c r="H41" s="258"/>
      <c r="I41" s="258"/>
      <c r="J41" s="282"/>
      <c r="K41" s="258"/>
      <c r="L41" s="258"/>
      <c r="M41" s="258"/>
      <c r="N41" s="690"/>
      <c r="O41" s="690"/>
      <c r="P41" s="690"/>
      <c r="Q41" s="653"/>
      <c r="R41" s="701"/>
      <c r="S41" s="688"/>
      <c r="T41" s="688"/>
      <c r="U41" s="689"/>
      <c r="V41" s="688"/>
      <c r="W41" s="690"/>
      <c r="X41" s="690"/>
      <c r="Y41" s="690"/>
      <c r="Z41" s="259"/>
      <c r="AA41" s="259"/>
      <c r="AB41" s="259"/>
      <c r="AC41" s="259"/>
      <c r="AD41" s="259"/>
      <c r="AE41" s="259"/>
      <c r="AF41" s="259"/>
      <c r="AG41" s="259"/>
      <c r="AH41" s="259"/>
    </row>
    <row r="42" spans="1:34" ht="15">
      <c r="A42" s="658"/>
      <c r="B42" s="686"/>
      <c r="C42" s="658"/>
      <c r="D42" s="256" t="s">
        <v>505</v>
      </c>
      <c r="E42" s="283">
        <v>0</v>
      </c>
      <c r="F42" s="284">
        <v>0</v>
      </c>
      <c r="G42" s="258"/>
      <c r="H42" s="258"/>
      <c r="I42" s="258"/>
      <c r="J42" s="280"/>
      <c r="K42" s="258"/>
      <c r="L42" s="258"/>
      <c r="M42" s="258"/>
      <c r="N42" s="690"/>
      <c r="O42" s="690"/>
      <c r="P42" s="690"/>
      <c r="Q42" s="653"/>
      <c r="R42" s="701"/>
      <c r="S42" s="688"/>
      <c r="T42" s="688"/>
      <c r="U42" s="689"/>
      <c r="V42" s="688"/>
      <c r="W42" s="690"/>
      <c r="X42" s="690"/>
      <c r="Y42" s="690"/>
      <c r="Z42" s="259"/>
      <c r="AA42" s="259"/>
      <c r="AB42" s="259"/>
      <c r="AC42" s="259"/>
      <c r="AD42" s="259"/>
      <c r="AE42" s="259"/>
      <c r="AF42" s="259"/>
      <c r="AG42" s="259"/>
      <c r="AH42" s="259"/>
    </row>
    <row r="43" spans="1:34" ht="25.5" customHeight="1">
      <c r="A43" s="658"/>
      <c r="B43" s="686"/>
      <c r="C43" s="658"/>
      <c r="D43" s="256" t="s">
        <v>506</v>
      </c>
      <c r="E43" s="281">
        <v>0</v>
      </c>
      <c r="F43" s="282">
        <v>70427931.5</v>
      </c>
      <c r="G43" s="258"/>
      <c r="H43" s="258"/>
      <c r="I43" s="258"/>
      <c r="J43" s="282"/>
      <c r="K43" s="258"/>
      <c r="L43" s="258"/>
      <c r="M43" s="258"/>
      <c r="N43" s="690"/>
      <c r="O43" s="690"/>
      <c r="P43" s="690"/>
      <c r="Q43" s="653"/>
      <c r="R43" s="701"/>
      <c r="S43" s="688"/>
      <c r="T43" s="688"/>
      <c r="U43" s="689"/>
      <c r="V43" s="688"/>
      <c r="W43" s="690"/>
      <c r="X43" s="690"/>
      <c r="Y43" s="690"/>
      <c r="Z43" s="259"/>
      <c r="AA43" s="259"/>
      <c r="AB43" s="259"/>
      <c r="AC43" s="259"/>
      <c r="AD43" s="259"/>
      <c r="AE43" s="259"/>
      <c r="AF43" s="259"/>
      <c r="AG43" s="259"/>
      <c r="AH43" s="259"/>
    </row>
    <row r="44" spans="1:34" ht="15">
      <c r="A44" s="658"/>
      <c r="B44" s="686"/>
      <c r="C44" s="658" t="s">
        <v>535</v>
      </c>
      <c r="D44" s="256" t="s">
        <v>496</v>
      </c>
      <c r="E44" s="278">
        <v>0.1</v>
      </c>
      <c r="F44" s="279">
        <v>0.1</v>
      </c>
      <c r="G44" s="258"/>
      <c r="H44" s="258"/>
      <c r="I44" s="258"/>
      <c r="J44" s="280">
        <v>0.1</v>
      </c>
      <c r="K44" s="258"/>
      <c r="L44" s="258"/>
      <c r="M44" s="258"/>
      <c r="N44" s="690" t="s">
        <v>532</v>
      </c>
      <c r="O44" s="690" t="s">
        <v>533</v>
      </c>
      <c r="P44" s="690" t="s">
        <v>109</v>
      </c>
      <c r="Q44" s="653" t="s">
        <v>499</v>
      </c>
      <c r="R44" s="700" t="s">
        <v>536</v>
      </c>
      <c r="S44" s="688" t="s">
        <v>109</v>
      </c>
      <c r="T44" s="688" t="s">
        <v>109</v>
      </c>
      <c r="U44" s="689" t="s">
        <v>501</v>
      </c>
      <c r="V44" s="688" t="s">
        <v>109</v>
      </c>
      <c r="W44" s="690" t="s">
        <v>502</v>
      </c>
      <c r="X44" s="690" t="s">
        <v>503</v>
      </c>
      <c r="Y44" s="690">
        <v>119629</v>
      </c>
      <c r="Z44" s="259"/>
      <c r="AA44" s="259"/>
      <c r="AB44" s="259"/>
      <c r="AC44" s="259"/>
      <c r="AD44" s="259"/>
      <c r="AE44" s="259"/>
      <c r="AF44" s="259"/>
      <c r="AG44" s="259"/>
      <c r="AH44" s="259"/>
    </row>
    <row r="45" spans="1:34" ht="15">
      <c r="A45" s="658"/>
      <c r="B45" s="686"/>
      <c r="C45" s="668"/>
      <c r="D45" s="256" t="s">
        <v>504</v>
      </c>
      <c r="E45" s="281">
        <v>64816400</v>
      </c>
      <c r="F45" s="282">
        <v>64816400</v>
      </c>
      <c r="G45" s="258"/>
      <c r="H45" s="258"/>
      <c r="I45" s="258"/>
      <c r="J45" s="282"/>
      <c r="K45" s="258"/>
      <c r="L45" s="258"/>
      <c r="M45" s="258"/>
      <c r="N45" s="690"/>
      <c r="O45" s="690"/>
      <c r="P45" s="690"/>
      <c r="Q45" s="653"/>
      <c r="R45" s="701"/>
      <c r="S45" s="688"/>
      <c r="T45" s="688"/>
      <c r="U45" s="689"/>
      <c r="V45" s="688"/>
      <c r="W45" s="690"/>
      <c r="X45" s="690"/>
      <c r="Y45" s="690"/>
      <c r="Z45" s="259"/>
      <c r="AA45" s="259"/>
      <c r="AB45" s="259"/>
      <c r="AC45" s="259"/>
      <c r="AD45" s="259"/>
      <c r="AE45" s="259"/>
      <c r="AF45" s="259"/>
      <c r="AG45" s="259"/>
      <c r="AH45" s="259"/>
    </row>
    <row r="46" spans="1:34" ht="15">
      <c r="A46" s="658"/>
      <c r="B46" s="686"/>
      <c r="C46" s="668"/>
      <c r="D46" s="256" t="s">
        <v>505</v>
      </c>
      <c r="E46" s="283">
        <v>0</v>
      </c>
      <c r="F46" s="284">
        <v>0</v>
      </c>
      <c r="G46" s="258"/>
      <c r="H46" s="258"/>
      <c r="I46" s="258"/>
      <c r="J46" s="280"/>
      <c r="K46" s="258"/>
      <c r="L46" s="258"/>
      <c r="M46" s="258"/>
      <c r="N46" s="690"/>
      <c r="O46" s="690"/>
      <c r="P46" s="690"/>
      <c r="Q46" s="653"/>
      <c r="R46" s="701"/>
      <c r="S46" s="688"/>
      <c r="T46" s="688"/>
      <c r="U46" s="689"/>
      <c r="V46" s="688"/>
      <c r="W46" s="690"/>
      <c r="X46" s="690"/>
      <c r="Y46" s="690"/>
      <c r="Z46" s="259"/>
      <c r="AA46" s="259"/>
      <c r="AB46" s="259"/>
      <c r="AC46" s="259"/>
      <c r="AD46" s="259"/>
      <c r="AE46" s="259"/>
      <c r="AF46" s="259"/>
      <c r="AG46" s="259"/>
      <c r="AH46" s="259"/>
    </row>
    <row r="47" spans="1:34" ht="24">
      <c r="A47" s="658"/>
      <c r="B47" s="686"/>
      <c r="C47" s="668"/>
      <c r="D47" s="256" t="s">
        <v>506</v>
      </c>
      <c r="E47" s="281">
        <v>0</v>
      </c>
      <c r="F47" s="282">
        <v>70427931.5</v>
      </c>
      <c r="G47" s="282"/>
      <c r="H47" s="258"/>
      <c r="I47" s="258"/>
      <c r="J47" s="282"/>
      <c r="K47" s="258"/>
      <c r="L47" s="258"/>
      <c r="M47" s="258"/>
      <c r="N47" s="690"/>
      <c r="O47" s="690"/>
      <c r="P47" s="690"/>
      <c r="Q47" s="653"/>
      <c r="R47" s="701"/>
      <c r="S47" s="688"/>
      <c r="T47" s="688"/>
      <c r="U47" s="689"/>
      <c r="V47" s="688"/>
      <c r="W47" s="690"/>
      <c r="X47" s="690"/>
      <c r="Y47" s="690"/>
      <c r="Z47" s="259"/>
      <c r="AA47" s="259"/>
      <c r="AB47" s="259"/>
      <c r="AC47" s="259"/>
      <c r="AD47" s="259"/>
      <c r="AE47" s="259"/>
      <c r="AF47" s="259"/>
      <c r="AG47" s="259"/>
      <c r="AH47" s="259"/>
    </row>
    <row r="48" spans="1:34" ht="15" customHeight="1">
      <c r="A48" s="658"/>
      <c r="B48" s="686"/>
      <c r="C48" s="658" t="s">
        <v>537</v>
      </c>
      <c r="D48" s="256" t="s">
        <v>496</v>
      </c>
      <c r="E48" s="278">
        <v>0</v>
      </c>
      <c r="F48" s="285">
        <v>0.8</v>
      </c>
      <c r="G48" s="282"/>
      <c r="H48" s="258"/>
      <c r="I48" s="258"/>
      <c r="J48" s="258"/>
      <c r="K48" s="258"/>
      <c r="L48" s="258"/>
      <c r="M48" s="258"/>
      <c r="N48" s="658" t="s">
        <v>529</v>
      </c>
      <c r="O48" s="658" t="s">
        <v>530</v>
      </c>
      <c r="P48" s="690" t="s">
        <v>109</v>
      </c>
      <c r="Q48" s="690"/>
      <c r="R48" s="688" t="s">
        <v>109</v>
      </c>
      <c r="S48" s="688" t="s">
        <v>109</v>
      </c>
      <c r="T48" s="688" t="s">
        <v>109</v>
      </c>
      <c r="U48" s="689" t="s">
        <v>501</v>
      </c>
      <c r="V48" s="688" t="s">
        <v>109</v>
      </c>
      <c r="W48" s="690" t="s">
        <v>502</v>
      </c>
      <c r="X48" s="690" t="s">
        <v>503</v>
      </c>
      <c r="Y48" s="690">
        <v>8273319</v>
      </c>
      <c r="Z48" s="259"/>
      <c r="AA48" s="259"/>
      <c r="AB48" s="259"/>
      <c r="AC48" s="259"/>
      <c r="AD48" s="259"/>
      <c r="AE48" s="259"/>
      <c r="AF48" s="259"/>
      <c r="AG48" s="259"/>
      <c r="AH48" s="259"/>
    </row>
    <row r="49" spans="1:34" ht="15">
      <c r="A49" s="658"/>
      <c r="B49" s="686"/>
      <c r="C49" s="654"/>
      <c r="D49" s="256" t="s">
        <v>504</v>
      </c>
      <c r="E49" s="281">
        <v>0</v>
      </c>
      <c r="F49" s="282">
        <v>518531200</v>
      </c>
      <c r="G49" s="258"/>
      <c r="H49" s="258"/>
      <c r="I49" s="258"/>
      <c r="J49" s="258"/>
      <c r="K49" s="258"/>
      <c r="L49" s="258"/>
      <c r="M49" s="258"/>
      <c r="N49" s="658"/>
      <c r="O49" s="658"/>
      <c r="P49" s="690"/>
      <c r="Q49" s="690"/>
      <c r="R49" s="688"/>
      <c r="S49" s="688"/>
      <c r="T49" s="688"/>
      <c r="U49" s="689"/>
      <c r="V49" s="688"/>
      <c r="W49" s="690"/>
      <c r="X49" s="690"/>
      <c r="Y49" s="690"/>
      <c r="Z49" s="259"/>
      <c r="AA49" s="259"/>
      <c r="AB49" s="259"/>
      <c r="AC49" s="259"/>
      <c r="AD49" s="259"/>
      <c r="AE49" s="259"/>
      <c r="AF49" s="259"/>
      <c r="AG49" s="259"/>
      <c r="AH49" s="259"/>
    </row>
    <row r="50" spans="1:34" ht="15">
      <c r="A50" s="658"/>
      <c r="B50" s="686"/>
      <c r="C50" s="654"/>
      <c r="D50" s="256" t="s">
        <v>505</v>
      </c>
      <c r="E50" s="283">
        <v>0</v>
      </c>
      <c r="F50" s="284"/>
      <c r="G50" s="258"/>
      <c r="H50" s="258"/>
      <c r="I50" s="258"/>
      <c r="J50" s="258"/>
      <c r="K50" s="258"/>
      <c r="L50" s="258"/>
      <c r="M50" s="258"/>
      <c r="N50" s="658"/>
      <c r="O50" s="658"/>
      <c r="P50" s="690"/>
      <c r="Q50" s="690"/>
      <c r="R50" s="688"/>
      <c r="S50" s="688"/>
      <c r="T50" s="688"/>
      <c r="U50" s="689"/>
      <c r="V50" s="688"/>
      <c r="W50" s="690"/>
      <c r="X50" s="690"/>
      <c r="Y50" s="690"/>
      <c r="Z50" s="259"/>
      <c r="AA50" s="259"/>
      <c r="AB50" s="259"/>
      <c r="AC50" s="259"/>
      <c r="AD50" s="259"/>
      <c r="AE50" s="259"/>
      <c r="AF50" s="259"/>
      <c r="AG50" s="259"/>
      <c r="AH50" s="259"/>
    </row>
    <row r="51" spans="1:34" ht="24">
      <c r="A51" s="658"/>
      <c r="B51" s="686"/>
      <c r="C51" s="654"/>
      <c r="D51" s="256" t="s">
        <v>506</v>
      </c>
      <c r="E51" s="281">
        <v>140855863</v>
      </c>
      <c r="F51" s="282"/>
      <c r="G51" s="258"/>
      <c r="H51" s="258"/>
      <c r="I51" s="258"/>
      <c r="J51" s="282">
        <v>81214237</v>
      </c>
      <c r="K51" s="258"/>
      <c r="L51" s="258"/>
      <c r="M51" s="258"/>
      <c r="N51" s="658"/>
      <c r="O51" s="658"/>
      <c r="P51" s="690"/>
      <c r="Q51" s="690"/>
      <c r="R51" s="688"/>
      <c r="S51" s="688"/>
      <c r="T51" s="688"/>
      <c r="U51" s="689"/>
      <c r="V51" s="688"/>
      <c r="W51" s="690"/>
      <c r="X51" s="690"/>
      <c r="Y51" s="690"/>
      <c r="Z51" s="259"/>
      <c r="AA51" s="259"/>
      <c r="AB51" s="259"/>
      <c r="AC51" s="259"/>
      <c r="AD51" s="259"/>
      <c r="AE51" s="259"/>
      <c r="AF51" s="259"/>
      <c r="AG51" s="259"/>
      <c r="AH51" s="259"/>
    </row>
    <row r="52" spans="1:34" ht="15">
      <c r="A52" s="658"/>
      <c r="B52" s="686"/>
      <c r="C52" s="656" t="s">
        <v>538</v>
      </c>
      <c r="D52" s="262" t="s">
        <v>496</v>
      </c>
      <c r="E52" s="286">
        <v>1</v>
      </c>
      <c r="F52" s="286">
        <v>1</v>
      </c>
      <c r="G52" s="264"/>
      <c r="H52" s="264"/>
      <c r="I52" s="264"/>
      <c r="J52" s="287">
        <f>+J40+J44</f>
        <v>0.2</v>
      </c>
      <c r="K52" s="258"/>
      <c r="L52" s="258"/>
      <c r="M52" s="258"/>
      <c r="N52" s="691" t="s">
        <v>539</v>
      </c>
      <c r="O52" s="691" t="s">
        <v>540</v>
      </c>
      <c r="P52" s="690" t="s">
        <v>109</v>
      </c>
      <c r="Q52" s="690"/>
      <c r="R52" s="690" t="s">
        <v>541</v>
      </c>
      <c r="S52" s="688" t="s">
        <v>109</v>
      </c>
      <c r="T52" s="688" t="s">
        <v>109</v>
      </c>
      <c r="U52" s="689" t="s">
        <v>501</v>
      </c>
      <c r="V52" s="688" t="s">
        <v>109</v>
      </c>
      <c r="W52" s="690" t="s">
        <v>502</v>
      </c>
      <c r="X52" s="690" t="s">
        <v>503</v>
      </c>
      <c r="Y52" s="690">
        <v>119629</v>
      </c>
      <c r="Z52" s="259"/>
      <c r="AA52" s="259"/>
      <c r="AB52" s="259"/>
      <c r="AC52" s="259"/>
      <c r="AD52" s="259"/>
      <c r="AE52" s="259"/>
      <c r="AF52" s="259"/>
      <c r="AG52" s="259"/>
      <c r="AH52" s="259"/>
    </row>
    <row r="53" spans="1:34" ht="24">
      <c r="A53" s="658"/>
      <c r="B53" s="686"/>
      <c r="C53" s="670"/>
      <c r="D53" s="262" t="s">
        <v>504</v>
      </c>
      <c r="E53" s="288">
        <v>648164000</v>
      </c>
      <c r="F53" s="288">
        <v>648164000</v>
      </c>
      <c r="G53" s="289"/>
      <c r="H53" s="264"/>
      <c r="I53" s="264"/>
      <c r="J53" s="288">
        <v>0</v>
      </c>
      <c r="K53" s="258"/>
      <c r="L53" s="258"/>
      <c r="M53" s="258"/>
      <c r="N53" s="691"/>
      <c r="O53" s="691"/>
      <c r="P53" s="690"/>
      <c r="Q53" s="690"/>
      <c r="R53" s="690"/>
      <c r="S53" s="688"/>
      <c r="T53" s="688"/>
      <c r="U53" s="689"/>
      <c r="V53" s="688"/>
      <c r="W53" s="690"/>
      <c r="X53" s="690"/>
      <c r="Y53" s="690"/>
      <c r="Z53" s="259"/>
      <c r="AA53" s="259"/>
      <c r="AB53" s="259"/>
      <c r="AC53" s="259"/>
      <c r="AD53" s="259"/>
      <c r="AE53" s="259"/>
      <c r="AF53" s="259"/>
      <c r="AG53" s="259"/>
      <c r="AH53" s="259"/>
    </row>
    <row r="54" spans="1:34" ht="24">
      <c r="A54" s="658"/>
      <c r="B54" s="686"/>
      <c r="C54" s="670"/>
      <c r="D54" s="262" t="s">
        <v>505</v>
      </c>
      <c r="E54" s="290">
        <v>0</v>
      </c>
      <c r="F54" s="290">
        <v>0</v>
      </c>
      <c r="G54" s="264"/>
      <c r="H54" s="264"/>
      <c r="I54" s="264"/>
      <c r="J54" s="287">
        <v>0</v>
      </c>
      <c r="K54" s="258"/>
      <c r="L54" s="258"/>
      <c r="M54" s="258"/>
      <c r="N54" s="691"/>
      <c r="O54" s="691"/>
      <c r="P54" s="690"/>
      <c r="Q54" s="690"/>
      <c r="R54" s="690"/>
      <c r="S54" s="688"/>
      <c r="T54" s="688"/>
      <c r="U54" s="689"/>
      <c r="V54" s="688"/>
      <c r="W54" s="690"/>
      <c r="X54" s="690"/>
      <c r="Y54" s="690"/>
      <c r="Z54" s="259"/>
      <c r="AA54" s="259"/>
      <c r="AB54" s="259"/>
      <c r="AC54" s="259"/>
      <c r="AD54" s="259"/>
      <c r="AE54" s="259"/>
      <c r="AF54" s="259"/>
      <c r="AG54" s="259"/>
      <c r="AH54" s="259"/>
    </row>
    <row r="55" spans="1:34" ht="24">
      <c r="A55" s="658"/>
      <c r="B55" s="686"/>
      <c r="C55" s="670"/>
      <c r="D55" s="262" t="s">
        <v>506</v>
      </c>
      <c r="E55" s="288">
        <v>140855863</v>
      </c>
      <c r="F55" s="288">
        <v>140855863</v>
      </c>
      <c r="G55" s="264"/>
      <c r="H55" s="264"/>
      <c r="I55" s="264"/>
      <c r="J55" s="288">
        <v>81214237</v>
      </c>
      <c r="K55" s="258"/>
      <c r="L55" s="258"/>
      <c r="M55" s="258"/>
      <c r="N55" s="691"/>
      <c r="O55" s="691"/>
      <c r="P55" s="690"/>
      <c r="Q55" s="690"/>
      <c r="R55" s="690"/>
      <c r="S55" s="688"/>
      <c r="T55" s="688"/>
      <c r="U55" s="689"/>
      <c r="V55" s="688"/>
      <c r="W55" s="690"/>
      <c r="X55" s="690"/>
      <c r="Y55" s="690"/>
      <c r="Z55" s="259"/>
      <c r="AA55" s="259"/>
      <c r="AB55" s="259"/>
      <c r="AC55" s="259"/>
      <c r="AD55" s="259"/>
      <c r="AE55" s="259"/>
      <c r="AF55" s="259"/>
      <c r="AG55" s="259"/>
      <c r="AH55" s="259"/>
    </row>
    <row r="56" spans="1:34" ht="18.75" customHeight="1">
      <c r="A56" s="658">
        <v>4</v>
      </c>
      <c r="B56" s="658" t="s">
        <v>239</v>
      </c>
      <c r="C56" s="658" t="s">
        <v>542</v>
      </c>
      <c r="D56" s="256" t="s">
        <v>496</v>
      </c>
      <c r="E56" s="291">
        <v>0.213</v>
      </c>
      <c r="F56" s="292">
        <v>0.213</v>
      </c>
      <c r="G56" s="258"/>
      <c r="H56" s="258"/>
      <c r="I56" s="258"/>
      <c r="J56" s="293">
        <v>0.56</v>
      </c>
      <c r="K56" s="258"/>
      <c r="L56" s="258"/>
      <c r="M56" s="258"/>
      <c r="N56" s="690" t="s">
        <v>543</v>
      </c>
      <c r="O56" s="690" t="s">
        <v>544</v>
      </c>
      <c r="P56" s="690" t="s">
        <v>109</v>
      </c>
      <c r="Q56" s="653" t="s">
        <v>499</v>
      </c>
      <c r="R56" s="690" t="s">
        <v>545</v>
      </c>
      <c r="S56" s="688" t="s">
        <v>109</v>
      </c>
      <c r="T56" s="688" t="s">
        <v>109</v>
      </c>
      <c r="U56" s="689" t="s">
        <v>501</v>
      </c>
      <c r="V56" s="688" t="s">
        <v>109</v>
      </c>
      <c r="W56" s="690" t="s">
        <v>502</v>
      </c>
      <c r="X56" s="690" t="s">
        <v>503</v>
      </c>
      <c r="Y56" s="690">
        <v>6602025</v>
      </c>
      <c r="Z56" s="259"/>
      <c r="AA56" s="259"/>
      <c r="AB56" s="259"/>
      <c r="AC56" s="259"/>
      <c r="AD56" s="259"/>
      <c r="AE56" s="259"/>
      <c r="AF56" s="259"/>
      <c r="AG56" s="259"/>
      <c r="AH56" s="259"/>
    </row>
    <row r="57" spans="1:34" ht="19.5" customHeight="1">
      <c r="A57" s="658"/>
      <c r="B57" s="658"/>
      <c r="C57" s="654"/>
      <c r="D57" s="256" t="s">
        <v>504</v>
      </c>
      <c r="E57" s="281">
        <v>701582000</v>
      </c>
      <c r="F57" s="282">
        <v>701582000</v>
      </c>
      <c r="G57" s="258"/>
      <c r="H57" s="258"/>
      <c r="I57" s="258"/>
      <c r="J57" s="282">
        <v>136350000</v>
      </c>
      <c r="K57" s="258"/>
      <c r="L57" s="258"/>
      <c r="M57" s="258"/>
      <c r="N57" s="690"/>
      <c r="O57" s="690"/>
      <c r="P57" s="690"/>
      <c r="Q57" s="653"/>
      <c r="R57" s="690"/>
      <c r="S57" s="688"/>
      <c r="T57" s="688"/>
      <c r="U57" s="689"/>
      <c r="V57" s="688"/>
      <c r="W57" s="690"/>
      <c r="X57" s="690"/>
      <c r="Y57" s="690"/>
      <c r="Z57" s="259"/>
      <c r="AA57" s="259"/>
      <c r="AB57" s="259"/>
      <c r="AC57" s="259"/>
      <c r="AD57" s="259"/>
      <c r="AE57" s="259"/>
      <c r="AF57" s="259"/>
      <c r="AG57" s="259"/>
      <c r="AH57" s="259"/>
    </row>
    <row r="58" spans="1:34" ht="18.75" customHeight="1">
      <c r="A58" s="658"/>
      <c r="B58" s="658"/>
      <c r="C58" s="654"/>
      <c r="D58" s="256" t="s">
        <v>505</v>
      </c>
      <c r="E58" s="283">
        <v>0.087</v>
      </c>
      <c r="F58" s="284">
        <v>0.087</v>
      </c>
      <c r="G58" s="258"/>
      <c r="H58" s="258"/>
      <c r="I58" s="258"/>
      <c r="J58" s="293">
        <v>4.8</v>
      </c>
      <c r="K58" s="258"/>
      <c r="L58" s="258"/>
      <c r="M58" s="258"/>
      <c r="N58" s="690"/>
      <c r="O58" s="690"/>
      <c r="P58" s="690"/>
      <c r="Q58" s="653"/>
      <c r="R58" s="690"/>
      <c r="S58" s="688"/>
      <c r="T58" s="688"/>
      <c r="U58" s="689"/>
      <c r="V58" s="688"/>
      <c r="W58" s="690"/>
      <c r="X58" s="690"/>
      <c r="Y58" s="690"/>
      <c r="Z58" s="259"/>
      <c r="AA58" s="259"/>
      <c r="AB58" s="259"/>
      <c r="AC58" s="259"/>
      <c r="AD58" s="259"/>
      <c r="AE58" s="259"/>
      <c r="AF58" s="259"/>
      <c r="AG58" s="259"/>
      <c r="AH58" s="259"/>
    </row>
    <row r="59" spans="1:34" ht="24">
      <c r="A59" s="658"/>
      <c r="B59" s="658"/>
      <c r="C59" s="654"/>
      <c r="D59" s="256" t="s">
        <v>506</v>
      </c>
      <c r="E59" s="281">
        <v>92862609</v>
      </c>
      <c r="F59" s="282">
        <v>92862609</v>
      </c>
      <c r="G59" s="258"/>
      <c r="H59" s="258"/>
      <c r="I59" s="258"/>
      <c r="J59" s="282">
        <v>48445917</v>
      </c>
      <c r="K59" s="258"/>
      <c r="L59" s="258"/>
      <c r="M59" s="258"/>
      <c r="N59" s="690"/>
      <c r="O59" s="690"/>
      <c r="P59" s="690"/>
      <c r="Q59" s="653"/>
      <c r="R59" s="690"/>
      <c r="S59" s="688"/>
      <c r="T59" s="688"/>
      <c r="U59" s="689"/>
      <c r="V59" s="688"/>
      <c r="W59" s="690"/>
      <c r="X59" s="690"/>
      <c r="Y59" s="690"/>
      <c r="Z59" s="259"/>
      <c r="AA59" s="259"/>
      <c r="AB59" s="259"/>
      <c r="AC59" s="259"/>
      <c r="AD59" s="259"/>
      <c r="AE59" s="259"/>
      <c r="AF59" s="259"/>
      <c r="AG59" s="259"/>
      <c r="AH59" s="259"/>
    </row>
    <row r="60" spans="1:34" ht="15">
      <c r="A60" s="658"/>
      <c r="B60" s="658"/>
      <c r="C60" s="656" t="s">
        <v>546</v>
      </c>
      <c r="D60" s="262" t="s">
        <v>496</v>
      </c>
      <c r="E60" s="294">
        <v>0.213</v>
      </c>
      <c r="F60" s="294">
        <v>0.213</v>
      </c>
      <c r="G60" s="264"/>
      <c r="H60" s="264"/>
      <c r="I60" s="264"/>
      <c r="J60" s="295">
        <v>0.54</v>
      </c>
      <c r="K60" s="258"/>
      <c r="L60" s="258"/>
      <c r="M60" s="258"/>
      <c r="N60" s="691" t="s">
        <v>547</v>
      </c>
      <c r="O60" s="691" t="s">
        <v>548</v>
      </c>
      <c r="P60" s="690" t="s">
        <v>109</v>
      </c>
      <c r="Q60" s="690" t="s">
        <v>109</v>
      </c>
      <c r="R60" s="690" t="s">
        <v>545</v>
      </c>
      <c r="S60" s="688" t="s">
        <v>109</v>
      </c>
      <c r="T60" s="688" t="s">
        <v>109</v>
      </c>
      <c r="U60" s="689" t="s">
        <v>501</v>
      </c>
      <c r="V60" s="688" t="s">
        <v>109</v>
      </c>
      <c r="W60" s="690" t="s">
        <v>502</v>
      </c>
      <c r="X60" s="690" t="s">
        <v>503</v>
      </c>
      <c r="Y60" s="690">
        <v>6602025</v>
      </c>
      <c r="Z60" s="259"/>
      <c r="AA60" s="259"/>
      <c r="AB60" s="259"/>
      <c r="AC60" s="259"/>
      <c r="AD60" s="259"/>
      <c r="AE60" s="259"/>
      <c r="AF60" s="259"/>
      <c r="AG60" s="259"/>
      <c r="AH60" s="259"/>
    </row>
    <row r="61" spans="1:34" ht="24">
      <c r="A61" s="658"/>
      <c r="B61" s="658"/>
      <c r="C61" s="670"/>
      <c r="D61" s="262" t="s">
        <v>504</v>
      </c>
      <c r="E61" s="288">
        <v>701582000</v>
      </c>
      <c r="F61" s="288">
        <v>701582000</v>
      </c>
      <c r="G61" s="264"/>
      <c r="H61" s="264"/>
      <c r="I61" s="264"/>
      <c r="J61" s="288">
        <v>136350000</v>
      </c>
      <c r="K61" s="258"/>
      <c r="L61" s="258"/>
      <c r="M61" s="258"/>
      <c r="N61" s="691"/>
      <c r="O61" s="691"/>
      <c r="P61" s="690"/>
      <c r="Q61" s="690"/>
      <c r="R61" s="690"/>
      <c r="S61" s="688"/>
      <c r="T61" s="688"/>
      <c r="U61" s="689"/>
      <c r="V61" s="688"/>
      <c r="W61" s="690"/>
      <c r="X61" s="690"/>
      <c r="Y61" s="690"/>
      <c r="Z61" s="259"/>
      <c r="AA61" s="259"/>
      <c r="AB61" s="259"/>
      <c r="AC61" s="259"/>
      <c r="AD61" s="259"/>
      <c r="AE61" s="259"/>
      <c r="AF61" s="259"/>
      <c r="AG61" s="259"/>
      <c r="AH61" s="259"/>
    </row>
    <row r="62" spans="1:34" ht="24">
      <c r="A62" s="658"/>
      <c r="B62" s="658"/>
      <c r="C62" s="670"/>
      <c r="D62" s="262" t="s">
        <v>505</v>
      </c>
      <c r="E62" s="290">
        <v>0.087</v>
      </c>
      <c r="F62" s="290">
        <v>0.087</v>
      </c>
      <c r="G62" s="264"/>
      <c r="H62" s="264"/>
      <c r="I62" s="264"/>
      <c r="J62" s="295">
        <v>4.8</v>
      </c>
      <c r="K62" s="258"/>
      <c r="L62" s="258"/>
      <c r="M62" s="258"/>
      <c r="N62" s="691"/>
      <c r="O62" s="691"/>
      <c r="P62" s="690"/>
      <c r="Q62" s="690"/>
      <c r="R62" s="690"/>
      <c r="S62" s="688"/>
      <c r="T62" s="688"/>
      <c r="U62" s="689"/>
      <c r="V62" s="688"/>
      <c r="W62" s="690"/>
      <c r="X62" s="690"/>
      <c r="Y62" s="690"/>
      <c r="Z62" s="259"/>
      <c r="AA62" s="259"/>
      <c r="AB62" s="259"/>
      <c r="AC62" s="259"/>
      <c r="AD62" s="259"/>
      <c r="AE62" s="259"/>
      <c r="AF62" s="259"/>
      <c r="AG62" s="259"/>
      <c r="AH62" s="259"/>
    </row>
    <row r="63" spans="1:34" ht="24">
      <c r="A63" s="658"/>
      <c r="B63" s="658"/>
      <c r="C63" s="670"/>
      <c r="D63" s="262" t="s">
        <v>506</v>
      </c>
      <c r="E63" s="288">
        <v>92862609</v>
      </c>
      <c r="F63" s="288">
        <v>92862609</v>
      </c>
      <c r="G63" s="264"/>
      <c r="H63" s="264"/>
      <c r="I63" s="264"/>
      <c r="J63" s="288">
        <v>48445917</v>
      </c>
      <c r="K63" s="258"/>
      <c r="L63" s="258"/>
      <c r="M63" s="258"/>
      <c r="N63" s="691"/>
      <c r="O63" s="691"/>
      <c r="P63" s="690"/>
      <c r="Q63" s="690"/>
      <c r="R63" s="690"/>
      <c r="S63" s="688"/>
      <c r="T63" s="688"/>
      <c r="U63" s="689"/>
      <c r="V63" s="688"/>
      <c r="W63" s="690"/>
      <c r="X63" s="690"/>
      <c r="Y63" s="690"/>
      <c r="Z63" s="259"/>
      <c r="AA63" s="259"/>
      <c r="AB63" s="259"/>
      <c r="AC63" s="259"/>
      <c r="AD63" s="259"/>
      <c r="AE63" s="259"/>
      <c r="AF63" s="259"/>
      <c r="AG63" s="259"/>
      <c r="AH63" s="259"/>
    </row>
    <row r="64" spans="1:34" ht="15">
      <c r="A64" s="668">
        <v>5</v>
      </c>
      <c r="B64" s="658" t="s">
        <v>175</v>
      </c>
      <c r="C64" s="658" t="s">
        <v>549</v>
      </c>
      <c r="D64" s="256" t="s">
        <v>496</v>
      </c>
      <c r="E64" s="257">
        <v>40</v>
      </c>
      <c r="F64" s="257">
        <v>40</v>
      </c>
      <c r="G64" s="258"/>
      <c r="H64" s="258"/>
      <c r="I64" s="258"/>
      <c r="J64" s="258"/>
      <c r="K64" s="258"/>
      <c r="L64" s="258"/>
      <c r="M64" s="258"/>
      <c r="N64" s="698" t="s">
        <v>550</v>
      </c>
      <c r="O64" s="699" t="s">
        <v>551</v>
      </c>
      <c r="P64" s="690" t="s">
        <v>109</v>
      </c>
      <c r="Q64" s="653" t="s">
        <v>499</v>
      </c>
      <c r="R64" s="690" t="s">
        <v>552</v>
      </c>
      <c r="S64" s="688" t="s">
        <v>109</v>
      </c>
      <c r="T64" s="688" t="s">
        <v>109</v>
      </c>
      <c r="U64" s="689" t="s">
        <v>501</v>
      </c>
      <c r="V64" s="688" t="s">
        <v>109</v>
      </c>
      <c r="W64" s="690" t="s">
        <v>502</v>
      </c>
      <c r="X64" s="690" t="s">
        <v>503</v>
      </c>
      <c r="Y64" s="690">
        <v>2236258</v>
      </c>
      <c r="Z64" s="259"/>
      <c r="AA64" s="259"/>
      <c r="AB64" s="259"/>
      <c r="AC64" s="259"/>
      <c r="AD64" s="259"/>
      <c r="AE64" s="259"/>
      <c r="AF64" s="259"/>
      <c r="AG64" s="259"/>
      <c r="AH64" s="259"/>
    </row>
    <row r="65" spans="1:34" ht="15">
      <c r="A65" s="668"/>
      <c r="B65" s="658"/>
      <c r="C65" s="654"/>
      <c r="D65" s="256" t="s">
        <v>504</v>
      </c>
      <c r="E65" s="257">
        <v>160411666.66666666</v>
      </c>
      <c r="F65" s="257">
        <v>160411666.66666666</v>
      </c>
      <c r="G65" s="258"/>
      <c r="H65" s="258"/>
      <c r="I65" s="258"/>
      <c r="J65" s="258"/>
      <c r="K65" s="258"/>
      <c r="L65" s="258"/>
      <c r="M65" s="258"/>
      <c r="N65" s="698"/>
      <c r="O65" s="699"/>
      <c r="P65" s="690"/>
      <c r="Q65" s="653"/>
      <c r="R65" s="690"/>
      <c r="S65" s="688"/>
      <c r="T65" s="688"/>
      <c r="U65" s="689"/>
      <c r="V65" s="688"/>
      <c r="W65" s="690"/>
      <c r="X65" s="690"/>
      <c r="Y65" s="690"/>
      <c r="Z65" s="259"/>
      <c r="AA65" s="259"/>
      <c r="AB65" s="259"/>
      <c r="AC65" s="259"/>
      <c r="AD65" s="259"/>
      <c r="AE65" s="259"/>
      <c r="AF65" s="259"/>
      <c r="AG65" s="259"/>
      <c r="AH65" s="259"/>
    </row>
    <row r="66" spans="1:34" ht="15">
      <c r="A66" s="668"/>
      <c r="B66" s="658"/>
      <c r="C66" s="654"/>
      <c r="D66" s="256" t="s">
        <v>505</v>
      </c>
      <c r="E66" s="257">
        <v>22</v>
      </c>
      <c r="F66" s="257">
        <v>22</v>
      </c>
      <c r="G66" s="258"/>
      <c r="H66" s="258"/>
      <c r="I66" s="258"/>
      <c r="J66" s="258">
        <v>3</v>
      </c>
      <c r="K66" s="258"/>
      <c r="L66" s="258"/>
      <c r="M66" s="258"/>
      <c r="N66" s="698"/>
      <c r="O66" s="699"/>
      <c r="P66" s="690"/>
      <c r="Q66" s="653"/>
      <c r="R66" s="690"/>
      <c r="S66" s="688"/>
      <c r="T66" s="688"/>
      <c r="U66" s="689"/>
      <c r="V66" s="688"/>
      <c r="W66" s="690"/>
      <c r="X66" s="690"/>
      <c r="Y66" s="690"/>
      <c r="Z66" s="259"/>
      <c r="AA66" s="259"/>
      <c r="AB66" s="259"/>
      <c r="AC66" s="259"/>
      <c r="AD66" s="259"/>
      <c r="AE66" s="259"/>
      <c r="AF66" s="259"/>
      <c r="AG66" s="259"/>
      <c r="AH66" s="259"/>
    </row>
    <row r="67" spans="1:34" ht="24">
      <c r="A67" s="668"/>
      <c r="B67" s="658"/>
      <c r="C67" s="654"/>
      <c r="D67" s="256" t="s">
        <v>506</v>
      </c>
      <c r="E67" s="257">
        <v>43206550.333333336</v>
      </c>
      <c r="F67" s="257">
        <v>43206550.333333336</v>
      </c>
      <c r="G67" s="258"/>
      <c r="H67" s="258"/>
      <c r="I67" s="258"/>
      <c r="J67" s="257">
        <v>26806905.8571429</v>
      </c>
      <c r="K67" s="258"/>
      <c r="L67" s="258"/>
      <c r="M67" s="258"/>
      <c r="N67" s="698"/>
      <c r="O67" s="699"/>
      <c r="P67" s="690"/>
      <c r="Q67" s="653"/>
      <c r="R67" s="690"/>
      <c r="S67" s="688"/>
      <c r="T67" s="688"/>
      <c r="U67" s="689"/>
      <c r="V67" s="688"/>
      <c r="W67" s="690"/>
      <c r="X67" s="690"/>
      <c r="Y67" s="690"/>
      <c r="Z67" s="259"/>
      <c r="AA67" s="259"/>
      <c r="AB67" s="259"/>
      <c r="AC67" s="259"/>
      <c r="AD67" s="259"/>
      <c r="AE67" s="259"/>
      <c r="AF67" s="259"/>
      <c r="AG67" s="259"/>
      <c r="AH67" s="259"/>
    </row>
    <row r="68" spans="1:34" ht="15">
      <c r="A68" s="668"/>
      <c r="B68" s="658"/>
      <c r="C68" s="658" t="s">
        <v>553</v>
      </c>
      <c r="D68" s="256" t="s">
        <v>496</v>
      </c>
      <c r="E68" s="257">
        <v>40</v>
      </c>
      <c r="F68" s="257">
        <v>40</v>
      </c>
      <c r="G68" s="258"/>
      <c r="H68" s="258"/>
      <c r="I68" s="258"/>
      <c r="J68" s="258"/>
      <c r="K68" s="258"/>
      <c r="L68" s="258"/>
      <c r="M68" s="258"/>
      <c r="N68" s="653" t="s">
        <v>554</v>
      </c>
      <c r="O68" s="685" t="s">
        <v>555</v>
      </c>
      <c r="P68" s="690" t="s">
        <v>109</v>
      </c>
      <c r="Q68" s="653" t="s">
        <v>499</v>
      </c>
      <c r="R68" s="690" t="s">
        <v>556</v>
      </c>
      <c r="S68" s="688" t="s">
        <v>109</v>
      </c>
      <c r="T68" s="688" t="s">
        <v>109</v>
      </c>
      <c r="U68" s="689" t="s">
        <v>501</v>
      </c>
      <c r="V68" s="688" t="s">
        <v>109</v>
      </c>
      <c r="W68" s="690" t="s">
        <v>502</v>
      </c>
      <c r="X68" s="690" t="s">
        <v>503</v>
      </c>
      <c r="Y68" s="690">
        <v>434446</v>
      </c>
      <c r="Z68" s="259"/>
      <c r="AA68" s="259"/>
      <c r="AB68" s="259"/>
      <c r="AC68" s="259"/>
      <c r="AD68" s="259"/>
      <c r="AE68" s="259"/>
      <c r="AF68" s="259"/>
      <c r="AG68" s="259"/>
      <c r="AH68" s="259"/>
    </row>
    <row r="69" spans="1:34" ht="15">
      <c r="A69" s="668"/>
      <c r="B69" s="658"/>
      <c r="C69" s="654"/>
      <c r="D69" s="256" t="s">
        <v>504</v>
      </c>
      <c r="E69" s="257">
        <v>160411666.66666666</v>
      </c>
      <c r="F69" s="257">
        <v>160411666.66666666</v>
      </c>
      <c r="G69" s="258"/>
      <c r="H69" s="258"/>
      <c r="I69" s="258"/>
      <c r="J69" s="258"/>
      <c r="K69" s="258"/>
      <c r="L69" s="258"/>
      <c r="M69" s="258"/>
      <c r="N69" s="654"/>
      <c r="O69" s="697"/>
      <c r="P69" s="690"/>
      <c r="Q69" s="653"/>
      <c r="R69" s="690"/>
      <c r="S69" s="688"/>
      <c r="T69" s="688"/>
      <c r="U69" s="689"/>
      <c r="V69" s="688"/>
      <c r="W69" s="690"/>
      <c r="X69" s="690"/>
      <c r="Y69" s="690"/>
      <c r="Z69" s="259"/>
      <c r="AA69" s="259"/>
      <c r="AB69" s="259"/>
      <c r="AC69" s="259"/>
      <c r="AD69" s="259"/>
      <c r="AE69" s="259"/>
      <c r="AF69" s="259"/>
      <c r="AG69" s="259"/>
      <c r="AH69" s="259"/>
    </row>
    <row r="70" spans="1:34" ht="15">
      <c r="A70" s="668"/>
      <c r="B70" s="658"/>
      <c r="C70" s="654"/>
      <c r="D70" s="256" t="s">
        <v>505</v>
      </c>
      <c r="E70" s="257">
        <v>22</v>
      </c>
      <c r="F70" s="257">
        <v>22</v>
      </c>
      <c r="G70" s="258"/>
      <c r="H70" s="258"/>
      <c r="I70" s="258"/>
      <c r="J70" s="258">
        <v>1</v>
      </c>
      <c r="K70" s="258"/>
      <c r="L70" s="258"/>
      <c r="M70" s="258"/>
      <c r="N70" s="654"/>
      <c r="O70" s="697"/>
      <c r="P70" s="690"/>
      <c r="Q70" s="653"/>
      <c r="R70" s="690"/>
      <c r="S70" s="688"/>
      <c r="T70" s="688"/>
      <c r="U70" s="689"/>
      <c r="V70" s="688"/>
      <c r="W70" s="690"/>
      <c r="X70" s="690"/>
      <c r="Y70" s="690"/>
      <c r="Z70" s="259"/>
      <c r="AA70" s="259"/>
      <c r="AB70" s="259"/>
      <c r="AC70" s="259"/>
      <c r="AD70" s="259"/>
      <c r="AE70" s="259"/>
      <c r="AF70" s="259"/>
      <c r="AG70" s="259"/>
      <c r="AH70" s="259"/>
    </row>
    <row r="71" spans="1:34" ht="24">
      <c r="A71" s="668"/>
      <c r="B71" s="658"/>
      <c r="C71" s="654"/>
      <c r="D71" s="256" t="s">
        <v>506</v>
      </c>
      <c r="E71" s="257">
        <v>43206550.333333336</v>
      </c>
      <c r="F71" s="257">
        <v>43206550.333333336</v>
      </c>
      <c r="G71" s="258"/>
      <c r="H71" s="258"/>
      <c r="I71" s="258"/>
      <c r="J71" s="257">
        <v>8935635.28571429</v>
      </c>
      <c r="K71" s="258"/>
      <c r="L71" s="258"/>
      <c r="M71" s="258"/>
      <c r="N71" s="654"/>
      <c r="O71" s="697"/>
      <c r="P71" s="690"/>
      <c r="Q71" s="653"/>
      <c r="R71" s="690"/>
      <c r="S71" s="688"/>
      <c r="T71" s="688"/>
      <c r="U71" s="689"/>
      <c r="V71" s="688"/>
      <c r="W71" s="690"/>
      <c r="X71" s="690"/>
      <c r="Y71" s="690"/>
      <c r="Z71" s="259"/>
      <c r="AA71" s="259"/>
      <c r="AB71" s="259"/>
      <c r="AC71" s="259"/>
      <c r="AD71" s="259"/>
      <c r="AE71" s="259"/>
      <c r="AF71" s="259"/>
      <c r="AG71" s="259"/>
      <c r="AH71" s="259"/>
    </row>
    <row r="72" spans="1:34" ht="15">
      <c r="A72" s="668"/>
      <c r="B72" s="658"/>
      <c r="C72" s="658" t="s">
        <v>557</v>
      </c>
      <c r="D72" s="256" t="s">
        <v>496</v>
      </c>
      <c r="E72" s="257">
        <v>40</v>
      </c>
      <c r="F72" s="257">
        <v>40</v>
      </c>
      <c r="G72" s="258"/>
      <c r="H72" s="258"/>
      <c r="I72" s="258"/>
      <c r="J72" s="258"/>
      <c r="K72" s="258"/>
      <c r="L72" s="258"/>
      <c r="M72" s="258"/>
      <c r="N72" s="653" t="s">
        <v>558</v>
      </c>
      <c r="O72" s="685" t="s">
        <v>559</v>
      </c>
      <c r="P72" s="690" t="s">
        <v>109</v>
      </c>
      <c r="Q72" s="653" t="s">
        <v>499</v>
      </c>
      <c r="R72" s="690" t="s">
        <v>560</v>
      </c>
      <c r="S72" s="688" t="s">
        <v>109</v>
      </c>
      <c r="T72" s="688" t="s">
        <v>109</v>
      </c>
      <c r="U72" s="689" t="s">
        <v>501</v>
      </c>
      <c r="V72" s="688" t="s">
        <v>109</v>
      </c>
      <c r="W72" s="690" t="s">
        <v>502</v>
      </c>
      <c r="X72" s="690" t="s">
        <v>503</v>
      </c>
      <c r="Y72" s="690">
        <v>1782446</v>
      </c>
      <c r="Z72" s="259"/>
      <c r="AA72" s="259"/>
      <c r="AB72" s="259"/>
      <c r="AC72" s="259"/>
      <c r="AD72" s="259"/>
      <c r="AE72" s="259"/>
      <c r="AF72" s="259"/>
      <c r="AG72" s="259"/>
      <c r="AH72" s="259"/>
    </row>
    <row r="73" spans="1:34" ht="15">
      <c r="A73" s="668"/>
      <c r="B73" s="658"/>
      <c r="C73" s="654"/>
      <c r="D73" s="256" t="s">
        <v>504</v>
      </c>
      <c r="E73" s="257">
        <v>160411666.66666666</v>
      </c>
      <c r="F73" s="257">
        <v>160411666.66666666</v>
      </c>
      <c r="G73" s="258"/>
      <c r="H73" s="258"/>
      <c r="I73" s="258"/>
      <c r="J73" s="258"/>
      <c r="K73" s="258"/>
      <c r="L73" s="258"/>
      <c r="M73" s="258"/>
      <c r="N73" s="654"/>
      <c r="O73" s="697"/>
      <c r="P73" s="690"/>
      <c r="Q73" s="653"/>
      <c r="R73" s="690"/>
      <c r="S73" s="688"/>
      <c r="T73" s="688"/>
      <c r="U73" s="689"/>
      <c r="V73" s="688"/>
      <c r="W73" s="690"/>
      <c r="X73" s="690"/>
      <c r="Y73" s="690"/>
      <c r="Z73" s="259"/>
      <c r="AA73" s="259"/>
      <c r="AB73" s="259"/>
      <c r="AC73" s="259"/>
      <c r="AD73" s="259"/>
      <c r="AE73" s="259"/>
      <c r="AF73" s="259"/>
      <c r="AG73" s="259"/>
      <c r="AH73" s="259"/>
    </row>
    <row r="74" spans="1:34" ht="15">
      <c r="A74" s="668"/>
      <c r="B74" s="658"/>
      <c r="C74" s="654"/>
      <c r="D74" s="256" t="s">
        <v>505</v>
      </c>
      <c r="E74" s="257">
        <v>22</v>
      </c>
      <c r="F74" s="257">
        <v>22</v>
      </c>
      <c r="G74" s="258"/>
      <c r="H74" s="258"/>
      <c r="I74" s="258"/>
      <c r="J74" s="258">
        <v>3</v>
      </c>
      <c r="K74" s="258"/>
      <c r="L74" s="258"/>
      <c r="M74" s="258"/>
      <c r="N74" s="654"/>
      <c r="O74" s="697"/>
      <c r="P74" s="690"/>
      <c r="Q74" s="653"/>
      <c r="R74" s="690"/>
      <c r="S74" s="688"/>
      <c r="T74" s="688"/>
      <c r="U74" s="689"/>
      <c r="V74" s="688"/>
      <c r="W74" s="690"/>
      <c r="X74" s="690"/>
      <c r="Y74" s="690"/>
      <c r="Z74" s="259"/>
      <c r="AA74" s="259"/>
      <c r="AB74" s="259"/>
      <c r="AC74" s="259"/>
      <c r="AD74" s="259"/>
      <c r="AE74" s="259"/>
      <c r="AF74" s="259"/>
      <c r="AG74" s="259"/>
      <c r="AH74" s="259"/>
    </row>
    <row r="75" spans="1:34" ht="24">
      <c r="A75" s="668"/>
      <c r="B75" s="658"/>
      <c r="C75" s="654"/>
      <c r="D75" s="256" t="s">
        <v>506</v>
      </c>
      <c r="E75" s="257">
        <v>43206550.333333336</v>
      </c>
      <c r="F75" s="257">
        <v>43206550.333333336</v>
      </c>
      <c r="G75" s="258"/>
      <c r="H75" s="258"/>
      <c r="I75" s="258"/>
      <c r="J75" s="257">
        <v>26806905.8571429</v>
      </c>
      <c r="K75" s="258"/>
      <c r="L75" s="258"/>
      <c r="M75" s="258"/>
      <c r="N75" s="654"/>
      <c r="O75" s="697"/>
      <c r="P75" s="690"/>
      <c r="Q75" s="653"/>
      <c r="R75" s="690"/>
      <c r="S75" s="688"/>
      <c r="T75" s="688"/>
      <c r="U75" s="689"/>
      <c r="V75" s="688"/>
      <c r="W75" s="690"/>
      <c r="X75" s="690"/>
      <c r="Y75" s="690"/>
      <c r="Z75" s="259"/>
      <c r="AA75" s="259"/>
      <c r="AB75" s="259"/>
      <c r="AC75" s="259"/>
      <c r="AD75" s="259"/>
      <c r="AE75" s="259"/>
      <c r="AF75" s="259"/>
      <c r="AG75" s="259"/>
      <c r="AH75" s="259"/>
    </row>
    <row r="76" spans="1:34" ht="15">
      <c r="A76" s="668"/>
      <c r="B76" s="658"/>
      <c r="C76" s="656" t="s">
        <v>561</v>
      </c>
      <c r="D76" s="262" t="s">
        <v>496</v>
      </c>
      <c r="E76" s="263">
        <v>120</v>
      </c>
      <c r="F76" s="263">
        <v>120</v>
      </c>
      <c r="G76" s="264"/>
      <c r="H76" s="264"/>
      <c r="I76" s="264"/>
      <c r="J76" s="263">
        <v>0</v>
      </c>
      <c r="K76" s="258"/>
      <c r="L76" s="258"/>
      <c r="M76" s="258"/>
      <c r="N76" s="691" t="s">
        <v>562</v>
      </c>
      <c r="O76" s="691" t="s">
        <v>563</v>
      </c>
      <c r="P76" s="690" t="s">
        <v>109</v>
      </c>
      <c r="Q76" s="690" t="s">
        <v>109</v>
      </c>
      <c r="R76" s="690" t="s">
        <v>564</v>
      </c>
      <c r="S76" s="688" t="s">
        <v>109</v>
      </c>
      <c r="T76" s="688" t="s">
        <v>109</v>
      </c>
      <c r="U76" s="689" t="s">
        <v>501</v>
      </c>
      <c r="V76" s="688" t="s">
        <v>109</v>
      </c>
      <c r="W76" s="690" t="s">
        <v>502</v>
      </c>
      <c r="X76" s="690" t="s">
        <v>503</v>
      </c>
      <c r="Y76" s="690">
        <f>SUM(Y64:Y75)</f>
        <v>4453150</v>
      </c>
      <c r="Z76" s="259"/>
      <c r="AA76" s="259"/>
      <c r="AB76" s="259"/>
      <c r="AC76" s="259"/>
      <c r="AD76" s="259"/>
      <c r="AE76" s="259"/>
      <c r="AF76" s="259"/>
      <c r="AG76" s="259"/>
      <c r="AH76" s="259"/>
    </row>
    <row r="77" spans="1:34" ht="24">
      <c r="A77" s="668"/>
      <c r="B77" s="658"/>
      <c r="C77" s="670"/>
      <c r="D77" s="262" t="s">
        <v>504</v>
      </c>
      <c r="E77" s="263">
        <v>481235000</v>
      </c>
      <c r="F77" s="263">
        <v>481235000</v>
      </c>
      <c r="G77" s="264"/>
      <c r="H77" s="264"/>
      <c r="I77" s="264"/>
      <c r="J77" s="263">
        <v>0</v>
      </c>
      <c r="K77" s="258"/>
      <c r="L77" s="258"/>
      <c r="M77" s="258"/>
      <c r="N77" s="692"/>
      <c r="O77" s="692"/>
      <c r="P77" s="690"/>
      <c r="Q77" s="690"/>
      <c r="R77" s="690"/>
      <c r="S77" s="688"/>
      <c r="T77" s="688"/>
      <c r="U77" s="689"/>
      <c r="V77" s="688"/>
      <c r="W77" s="690"/>
      <c r="X77" s="690"/>
      <c r="Y77" s="690"/>
      <c r="Z77" s="259"/>
      <c r="AA77" s="259"/>
      <c r="AB77" s="259"/>
      <c r="AC77" s="259"/>
      <c r="AD77" s="259"/>
      <c r="AE77" s="259"/>
      <c r="AF77" s="259"/>
      <c r="AG77" s="259"/>
      <c r="AH77" s="259"/>
    </row>
    <row r="78" spans="1:34" ht="24">
      <c r="A78" s="668"/>
      <c r="B78" s="658"/>
      <c r="C78" s="670"/>
      <c r="D78" s="262" t="s">
        <v>505</v>
      </c>
      <c r="E78" s="263">
        <v>66</v>
      </c>
      <c r="F78" s="263">
        <v>66</v>
      </c>
      <c r="G78" s="264"/>
      <c r="H78" s="264"/>
      <c r="I78" s="264"/>
      <c r="J78" s="264">
        <v>7</v>
      </c>
      <c r="K78" s="258"/>
      <c r="L78" s="258"/>
      <c r="M78" s="258"/>
      <c r="N78" s="692"/>
      <c r="O78" s="692"/>
      <c r="P78" s="690"/>
      <c r="Q78" s="690"/>
      <c r="R78" s="690"/>
      <c r="S78" s="688"/>
      <c r="T78" s="688"/>
      <c r="U78" s="689"/>
      <c r="V78" s="688"/>
      <c r="W78" s="690"/>
      <c r="X78" s="690"/>
      <c r="Y78" s="690"/>
      <c r="Z78" s="259"/>
      <c r="AA78" s="259"/>
      <c r="AB78" s="259"/>
      <c r="AC78" s="259"/>
      <c r="AD78" s="259"/>
      <c r="AE78" s="259"/>
      <c r="AF78" s="259"/>
      <c r="AG78" s="259"/>
      <c r="AH78" s="259"/>
    </row>
    <row r="79" spans="1:34" ht="24">
      <c r="A79" s="668"/>
      <c r="B79" s="658"/>
      <c r="C79" s="670"/>
      <c r="D79" s="262" t="s">
        <v>506</v>
      </c>
      <c r="E79" s="263">
        <v>129619651</v>
      </c>
      <c r="F79" s="263">
        <v>129619651</v>
      </c>
      <c r="G79" s="264"/>
      <c r="H79" s="264"/>
      <c r="I79" s="264"/>
      <c r="J79" s="263">
        <f>+J75+J71+J67</f>
        <v>62549447.00000009</v>
      </c>
      <c r="K79" s="258"/>
      <c r="L79" s="258"/>
      <c r="M79" s="258"/>
      <c r="N79" s="692"/>
      <c r="O79" s="692"/>
      <c r="P79" s="690"/>
      <c r="Q79" s="690"/>
      <c r="R79" s="690"/>
      <c r="S79" s="688"/>
      <c r="T79" s="688"/>
      <c r="U79" s="689"/>
      <c r="V79" s="688"/>
      <c r="W79" s="690"/>
      <c r="X79" s="690"/>
      <c r="Y79" s="690"/>
      <c r="Z79" s="259"/>
      <c r="AA79" s="259"/>
      <c r="AB79" s="259"/>
      <c r="AC79" s="259"/>
      <c r="AD79" s="259"/>
      <c r="AE79" s="259"/>
      <c r="AF79" s="259"/>
      <c r="AG79" s="259"/>
      <c r="AH79" s="259"/>
    </row>
    <row r="80" spans="1:34" ht="16.5" customHeight="1">
      <c r="A80" s="658">
        <v>6</v>
      </c>
      <c r="B80" s="658" t="s">
        <v>183</v>
      </c>
      <c r="C80" s="658" t="s">
        <v>565</v>
      </c>
      <c r="D80" s="256" t="s">
        <v>496</v>
      </c>
      <c r="E80" s="296">
        <v>0.25</v>
      </c>
      <c r="F80" s="297">
        <v>0.25</v>
      </c>
      <c r="G80" s="258"/>
      <c r="H80" s="258"/>
      <c r="I80" s="258"/>
      <c r="J80" s="293">
        <v>0</v>
      </c>
      <c r="K80" s="258"/>
      <c r="L80" s="258"/>
      <c r="M80" s="258"/>
      <c r="N80" s="695" t="s">
        <v>532</v>
      </c>
      <c r="O80" s="696" t="s">
        <v>566</v>
      </c>
      <c r="P80" s="690" t="s">
        <v>109</v>
      </c>
      <c r="Q80" s="653" t="s">
        <v>499</v>
      </c>
      <c r="R80" s="690" t="s">
        <v>567</v>
      </c>
      <c r="S80" s="688" t="s">
        <v>109</v>
      </c>
      <c r="T80" s="688" t="s">
        <v>109</v>
      </c>
      <c r="U80" s="689" t="s">
        <v>501</v>
      </c>
      <c r="V80" s="688" t="s">
        <v>109</v>
      </c>
      <c r="W80" s="690" t="s">
        <v>502</v>
      </c>
      <c r="X80" s="690" t="s">
        <v>503</v>
      </c>
      <c r="Y80" s="690">
        <v>345689</v>
      </c>
      <c r="Z80" s="259"/>
      <c r="AA80" s="259"/>
      <c r="AB80" s="259"/>
      <c r="AC80" s="259"/>
      <c r="AD80" s="259"/>
      <c r="AE80" s="259"/>
      <c r="AF80" s="259"/>
      <c r="AG80" s="259"/>
      <c r="AH80" s="259"/>
    </row>
    <row r="81" spans="1:34" ht="16.5" customHeight="1">
      <c r="A81" s="658"/>
      <c r="B81" s="658"/>
      <c r="C81" s="654"/>
      <c r="D81" s="256" t="s">
        <v>504</v>
      </c>
      <c r="E81" s="298">
        <v>250236000</v>
      </c>
      <c r="F81" s="257">
        <v>250236000</v>
      </c>
      <c r="G81" s="258"/>
      <c r="H81" s="258"/>
      <c r="I81" s="258"/>
      <c r="J81" s="282">
        <v>139370000</v>
      </c>
      <c r="K81" s="258"/>
      <c r="L81" s="258"/>
      <c r="M81" s="258"/>
      <c r="N81" s="695"/>
      <c r="O81" s="696"/>
      <c r="P81" s="690"/>
      <c r="Q81" s="653"/>
      <c r="R81" s="690"/>
      <c r="S81" s="688"/>
      <c r="T81" s="688"/>
      <c r="U81" s="689"/>
      <c r="V81" s="688"/>
      <c r="W81" s="690"/>
      <c r="X81" s="690"/>
      <c r="Y81" s="690"/>
      <c r="Z81" s="259"/>
      <c r="AA81" s="259"/>
      <c r="AB81" s="259"/>
      <c r="AC81" s="259"/>
      <c r="AD81" s="259"/>
      <c r="AE81" s="259"/>
      <c r="AF81" s="259"/>
      <c r="AG81" s="259"/>
      <c r="AH81" s="259"/>
    </row>
    <row r="82" spans="1:34" ht="16.5" customHeight="1">
      <c r="A82" s="658"/>
      <c r="B82" s="658"/>
      <c r="C82" s="654"/>
      <c r="D82" s="256" t="s">
        <v>505</v>
      </c>
      <c r="E82" s="296">
        <v>0.05</v>
      </c>
      <c r="F82" s="297">
        <v>0.05</v>
      </c>
      <c r="G82" s="258"/>
      <c r="H82" s="258"/>
      <c r="I82" s="258"/>
      <c r="J82" s="293">
        <v>0</v>
      </c>
      <c r="K82" s="258"/>
      <c r="L82" s="258"/>
      <c r="M82" s="258"/>
      <c r="N82" s="695"/>
      <c r="O82" s="696"/>
      <c r="P82" s="690"/>
      <c r="Q82" s="653"/>
      <c r="R82" s="690"/>
      <c r="S82" s="688"/>
      <c r="T82" s="688"/>
      <c r="U82" s="689"/>
      <c r="V82" s="688"/>
      <c r="W82" s="690"/>
      <c r="X82" s="690"/>
      <c r="Y82" s="690"/>
      <c r="Z82" s="259"/>
      <c r="AA82" s="259"/>
      <c r="AB82" s="259"/>
      <c r="AC82" s="259"/>
      <c r="AD82" s="259"/>
      <c r="AE82" s="259"/>
      <c r="AF82" s="259"/>
      <c r="AG82" s="259"/>
      <c r="AH82" s="259"/>
    </row>
    <row r="83" spans="1:34" ht="24">
      <c r="A83" s="658"/>
      <c r="B83" s="658"/>
      <c r="C83" s="654"/>
      <c r="D83" s="256" t="s">
        <v>506</v>
      </c>
      <c r="E83" s="298">
        <v>69579768</v>
      </c>
      <c r="F83" s="257">
        <v>69579768</v>
      </c>
      <c r="G83" s="258"/>
      <c r="H83" s="258"/>
      <c r="I83" s="258"/>
      <c r="J83" s="282">
        <v>18447768</v>
      </c>
      <c r="K83" s="258"/>
      <c r="L83" s="258"/>
      <c r="M83" s="258"/>
      <c r="N83" s="695"/>
      <c r="O83" s="696"/>
      <c r="P83" s="690"/>
      <c r="Q83" s="653"/>
      <c r="R83" s="690"/>
      <c r="S83" s="688"/>
      <c r="T83" s="688"/>
      <c r="U83" s="689"/>
      <c r="V83" s="688"/>
      <c r="W83" s="690"/>
      <c r="X83" s="690"/>
      <c r="Y83" s="690"/>
      <c r="Z83" s="259"/>
      <c r="AA83" s="259"/>
      <c r="AB83" s="259"/>
      <c r="AC83" s="259"/>
      <c r="AD83" s="259"/>
      <c r="AE83" s="259"/>
      <c r="AF83" s="259"/>
      <c r="AG83" s="259"/>
      <c r="AH83" s="259"/>
    </row>
    <row r="84" spans="1:34" ht="15">
      <c r="A84" s="658"/>
      <c r="B84" s="658"/>
      <c r="C84" s="656" t="s">
        <v>568</v>
      </c>
      <c r="D84" s="262" t="s">
        <v>496</v>
      </c>
      <c r="E84" s="299">
        <v>0.25</v>
      </c>
      <c r="F84" s="299">
        <v>0.25</v>
      </c>
      <c r="G84" s="264"/>
      <c r="H84" s="264"/>
      <c r="I84" s="264"/>
      <c r="J84" s="295">
        <v>0</v>
      </c>
      <c r="K84" s="258"/>
      <c r="L84" s="258"/>
      <c r="M84" s="258"/>
      <c r="N84" s="691" t="s">
        <v>569</v>
      </c>
      <c r="O84" s="691" t="s">
        <v>570</v>
      </c>
      <c r="P84" s="690" t="s">
        <v>109</v>
      </c>
      <c r="Q84" s="690" t="s">
        <v>109</v>
      </c>
      <c r="R84" s="690" t="s">
        <v>571</v>
      </c>
      <c r="S84" s="688" t="s">
        <v>109</v>
      </c>
      <c r="T84" s="688" t="s">
        <v>109</v>
      </c>
      <c r="U84" s="689" t="s">
        <v>501</v>
      </c>
      <c r="V84" s="688" t="s">
        <v>109</v>
      </c>
      <c r="W84" s="690" t="s">
        <v>502</v>
      </c>
      <c r="X84" s="690" t="s">
        <v>503</v>
      </c>
      <c r="Y84" s="690">
        <v>345689</v>
      </c>
      <c r="Z84" s="259"/>
      <c r="AA84" s="259"/>
      <c r="AB84" s="259"/>
      <c r="AC84" s="259"/>
      <c r="AD84" s="259"/>
      <c r="AE84" s="259"/>
      <c r="AF84" s="259"/>
      <c r="AG84" s="259"/>
      <c r="AH84" s="259"/>
    </row>
    <row r="85" spans="1:34" ht="24">
      <c r="A85" s="658"/>
      <c r="B85" s="658"/>
      <c r="C85" s="670"/>
      <c r="D85" s="262" t="s">
        <v>504</v>
      </c>
      <c r="E85" s="263">
        <v>250236000</v>
      </c>
      <c r="F85" s="263">
        <v>250236000</v>
      </c>
      <c r="G85" s="264"/>
      <c r="H85" s="264"/>
      <c r="I85" s="264"/>
      <c r="J85" s="288">
        <v>139370000</v>
      </c>
      <c r="K85" s="258"/>
      <c r="L85" s="258"/>
      <c r="M85" s="258"/>
      <c r="N85" s="692"/>
      <c r="O85" s="692"/>
      <c r="P85" s="690"/>
      <c r="Q85" s="690"/>
      <c r="R85" s="690"/>
      <c r="S85" s="688"/>
      <c r="T85" s="688"/>
      <c r="U85" s="689"/>
      <c r="V85" s="688"/>
      <c r="W85" s="690"/>
      <c r="X85" s="690"/>
      <c r="Y85" s="690"/>
      <c r="Z85" s="259"/>
      <c r="AA85" s="259"/>
      <c r="AB85" s="259"/>
      <c r="AC85" s="259"/>
      <c r="AD85" s="259"/>
      <c r="AE85" s="259"/>
      <c r="AF85" s="259"/>
      <c r="AG85" s="259"/>
      <c r="AH85" s="259"/>
    </row>
    <row r="86" spans="1:34" ht="24">
      <c r="A86" s="658"/>
      <c r="B86" s="658"/>
      <c r="C86" s="670"/>
      <c r="D86" s="262" t="s">
        <v>505</v>
      </c>
      <c r="E86" s="299">
        <v>0.05</v>
      </c>
      <c r="F86" s="299">
        <v>0.05</v>
      </c>
      <c r="G86" s="264"/>
      <c r="H86" s="264"/>
      <c r="I86" s="264"/>
      <c r="J86" s="300">
        <v>0</v>
      </c>
      <c r="K86" s="258"/>
      <c r="L86" s="258"/>
      <c r="M86" s="258"/>
      <c r="N86" s="692"/>
      <c r="O86" s="692"/>
      <c r="P86" s="690"/>
      <c r="Q86" s="690"/>
      <c r="R86" s="690"/>
      <c r="S86" s="688"/>
      <c r="T86" s="688"/>
      <c r="U86" s="689"/>
      <c r="V86" s="688"/>
      <c r="W86" s="690"/>
      <c r="X86" s="690"/>
      <c r="Y86" s="690"/>
      <c r="Z86" s="259"/>
      <c r="AA86" s="259"/>
      <c r="AB86" s="259"/>
      <c r="AC86" s="259"/>
      <c r="AD86" s="259"/>
      <c r="AE86" s="259"/>
      <c r="AF86" s="259"/>
      <c r="AG86" s="259"/>
      <c r="AH86" s="259"/>
    </row>
    <row r="87" spans="1:34" ht="24">
      <c r="A87" s="658"/>
      <c r="B87" s="658"/>
      <c r="C87" s="670"/>
      <c r="D87" s="262" t="s">
        <v>506</v>
      </c>
      <c r="E87" s="263">
        <v>69579768</v>
      </c>
      <c r="F87" s="263">
        <v>69579768</v>
      </c>
      <c r="G87" s="264"/>
      <c r="H87" s="264"/>
      <c r="I87" s="264"/>
      <c r="J87" s="288">
        <v>18447768</v>
      </c>
      <c r="K87" s="258"/>
      <c r="L87" s="258"/>
      <c r="M87" s="258"/>
      <c r="N87" s="692"/>
      <c r="O87" s="692"/>
      <c r="P87" s="690"/>
      <c r="Q87" s="690"/>
      <c r="R87" s="690"/>
      <c r="S87" s="688"/>
      <c r="T87" s="688"/>
      <c r="U87" s="689"/>
      <c r="V87" s="688"/>
      <c r="W87" s="690"/>
      <c r="X87" s="690"/>
      <c r="Y87" s="690"/>
      <c r="Z87" s="259"/>
      <c r="AA87" s="259"/>
      <c r="AB87" s="259"/>
      <c r="AC87" s="259"/>
      <c r="AD87" s="259"/>
      <c r="AE87" s="259"/>
      <c r="AF87" s="259"/>
      <c r="AG87" s="259"/>
      <c r="AH87" s="259"/>
    </row>
    <row r="88" spans="1:34" ht="15" customHeight="1">
      <c r="A88" s="658">
        <v>7</v>
      </c>
      <c r="B88" s="658" t="s">
        <v>194</v>
      </c>
      <c r="C88" s="658" t="s">
        <v>572</v>
      </c>
      <c r="D88" s="256" t="s">
        <v>496</v>
      </c>
      <c r="E88" s="301">
        <v>0.9</v>
      </c>
      <c r="F88" s="302">
        <v>0.9</v>
      </c>
      <c r="G88" s="258"/>
      <c r="H88" s="258"/>
      <c r="I88" s="258"/>
      <c r="J88" s="269">
        <v>0.6903</v>
      </c>
      <c r="K88" s="258"/>
      <c r="L88" s="258"/>
      <c r="M88" s="258"/>
      <c r="N88" s="690" t="s">
        <v>573</v>
      </c>
      <c r="O88" s="690" t="s">
        <v>574</v>
      </c>
      <c r="P88" s="690" t="s">
        <v>109</v>
      </c>
      <c r="Q88" s="693" t="s">
        <v>575</v>
      </c>
      <c r="R88" s="688" t="s">
        <v>109</v>
      </c>
      <c r="S88" s="688" t="s">
        <v>109</v>
      </c>
      <c r="T88" s="688" t="s">
        <v>109</v>
      </c>
      <c r="U88" s="689" t="s">
        <v>501</v>
      </c>
      <c r="V88" s="688" t="s">
        <v>109</v>
      </c>
      <c r="W88" s="690" t="s">
        <v>502</v>
      </c>
      <c r="X88" s="690" t="s">
        <v>503</v>
      </c>
      <c r="Y88" s="690">
        <v>7906288</v>
      </c>
      <c r="Z88" s="259"/>
      <c r="AA88" s="259"/>
      <c r="AB88" s="259"/>
      <c r="AC88" s="259"/>
      <c r="AD88" s="259"/>
      <c r="AE88" s="259"/>
      <c r="AF88" s="259"/>
      <c r="AG88" s="259"/>
      <c r="AH88" s="259"/>
    </row>
    <row r="89" spans="1:34" ht="15">
      <c r="A89" s="658"/>
      <c r="B89" s="658"/>
      <c r="C89" s="658"/>
      <c r="D89" s="256" t="s">
        <v>504</v>
      </c>
      <c r="E89" s="298">
        <v>1001067000</v>
      </c>
      <c r="F89" s="257">
        <v>1001067000</v>
      </c>
      <c r="G89" s="258"/>
      <c r="H89" s="258"/>
      <c r="I89" s="258"/>
      <c r="J89" s="257">
        <v>215160000</v>
      </c>
      <c r="K89" s="258"/>
      <c r="L89" s="258"/>
      <c r="M89" s="258"/>
      <c r="N89" s="690"/>
      <c r="O89" s="690"/>
      <c r="P89" s="690"/>
      <c r="Q89" s="694"/>
      <c r="R89" s="688"/>
      <c r="S89" s="688"/>
      <c r="T89" s="688"/>
      <c r="U89" s="689"/>
      <c r="V89" s="688"/>
      <c r="W89" s="690"/>
      <c r="X89" s="690"/>
      <c r="Y89" s="690"/>
      <c r="Z89" s="259"/>
      <c r="AA89" s="259"/>
      <c r="AB89" s="259"/>
      <c r="AC89" s="259"/>
      <c r="AD89" s="259"/>
      <c r="AE89" s="259"/>
      <c r="AF89" s="259"/>
      <c r="AG89" s="259"/>
      <c r="AH89" s="259"/>
    </row>
    <row r="90" spans="1:34" ht="15">
      <c r="A90" s="658"/>
      <c r="B90" s="658"/>
      <c r="C90" s="658"/>
      <c r="D90" s="256" t="s">
        <v>505</v>
      </c>
      <c r="E90" s="291">
        <v>0</v>
      </c>
      <c r="F90" s="292">
        <v>0</v>
      </c>
      <c r="G90" s="258"/>
      <c r="H90" s="258"/>
      <c r="I90" s="258"/>
      <c r="J90" s="292">
        <v>0</v>
      </c>
      <c r="K90" s="258"/>
      <c r="L90" s="258"/>
      <c r="M90" s="258"/>
      <c r="N90" s="690"/>
      <c r="O90" s="690"/>
      <c r="P90" s="690"/>
      <c r="Q90" s="694"/>
      <c r="R90" s="688"/>
      <c r="S90" s="688"/>
      <c r="T90" s="688"/>
      <c r="U90" s="689"/>
      <c r="V90" s="688"/>
      <c r="W90" s="690"/>
      <c r="X90" s="690"/>
      <c r="Y90" s="690"/>
      <c r="Z90" s="259"/>
      <c r="AA90" s="259"/>
      <c r="AB90" s="259"/>
      <c r="AC90" s="259"/>
      <c r="AD90" s="259"/>
      <c r="AE90" s="259"/>
      <c r="AF90" s="259"/>
      <c r="AG90" s="259"/>
      <c r="AH90" s="259"/>
    </row>
    <row r="91" spans="1:34" ht="24">
      <c r="A91" s="658"/>
      <c r="B91" s="658"/>
      <c r="C91" s="658"/>
      <c r="D91" s="256" t="s">
        <v>506</v>
      </c>
      <c r="E91" s="298">
        <v>255821674</v>
      </c>
      <c r="F91" s="257">
        <v>255821674</v>
      </c>
      <c r="G91" s="258"/>
      <c r="H91" s="258"/>
      <c r="I91" s="258"/>
      <c r="J91" s="257">
        <v>127292749</v>
      </c>
      <c r="K91" s="258"/>
      <c r="L91" s="258"/>
      <c r="M91" s="258"/>
      <c r="N91" s="690"/>
      <c r="O91" s="690"/>
      <c r="P91" s="690"/>
      <c r="Q91" s="694"/>
      <c r="R91" s="688"/>
      <c r="S91" s="688"/>
      <c r="T91" s="688"/>
      <c r="U91" s="689"/>
      <c r="V91" s="688"/>
      <c r="W91" s="690"/>
      <c r="X91" s="690"/>
      <c r="Y91" s="690"/>
      <c r="Z91" s="259"/>
      <c r="AA91" s="259"/>
      <c r="AB91" s="259"/>
      <c r="AC91" s="259"/>
      <c r="AD91" s="259"/>
      <c r="AE91" s="259"/>
      <c r="AF91" s="259"/>
      <c r="AG91" s="259"/>
      <c r="AH91" s="259"/>
    </row>
    <row r="92" spans="1:34" ht="15">
      <c r="A92" s="658"/>
      <c r="B92" s="658"/>
      <c r="C92" s="656" t="s">
        <v>576</v>
      </c>
      <c r="D92" s="262" t="s">
        <v>496</v>
      </c>
      <c r="E92" s="303">
        <v>0.9</v>
      </c>
      <c r="F92" s="303">
        <v>0.9</v>
      </c>
      <c r="G92" s="264"/>
      <c r="H92" s="264"/>
      <c r="I92" s="264"/>
      <c r="J92" s="304">
        <v>0.6903</v>
      </c>
      <c r="K92" s="258"/>
      <c r="L92" s="258"/>
      <c r="M92" s="258"/>
      <c r="N92" s="691" t="s">
        <v>577</v>
      </c>
      <c r="O92" s="691" t="s">
        <v>578</v>
      </c>
      <c r="P92" s="690" t="s">
        <v>109</v>
      </c>
      <c r="Q92" s="690" t="s">
        <v>109</v>
      </c>
      <c r="R92" s="688" t="s">
        <v>109</v>
      </c>
      <c r="S92" s="688" t="s">
        <v>109</v>
      </c>
      <c r="T92" s="688" t="s">
        <v>109</v>
      </c>
      <c r="U92" s="689" t="s">
        <v>501</v>
      </c>
      <c r="V92" s="688" t="s">
        <v>109</v>
      </c>
      <c r="W92" s="690" t="s">
        <v>502</v>
      </c>
      <c r="X92" s="690" t="s">
        <v>503</v>
      </c>
      <c r="Y92" s="690">
        <v>7906288</v>
      </c>
      <c r="Z92" s="259"/>
      <c r="AA92" s="259"/>
      <c r="AB92" s="259"/>
      <c r="AC92" s="259"/>
      <c r="AD92" s="259"/>
      <c r="AE92" s="259"/>
      <c r="AF92" s="259"/>
      <c r="AG92" s="259"/>
      <c r="AH92" s="259"/>
    </row>
    <row r="93" spans="1:34" ht="24">
      <c r="A93" s="658"/>
      <c r="B93" s="658"/>
      <c r="C93" s="656"/>
      <c r="D93" s="262" t="s">
        <v>504</v>
      </c>
      <c r="E93" s="263">
        <v>1001067000</v>
      </c>
      <c r="F93" s="263">
        <v>1001067000</v>
      </c>
      <c r="G93" s="264"/>
      <c r="H93" s="264"/>
      <c r="I93" s="264"/>
      <c r="J93" s="288">
        <v>215160000</v>
      </c>
      <c r="K93" s="258"/>
      <c r="L93" s="258"/>
      <c r="M93" s="258"/>
      <c r="N93" s="692"/>
      <c r="O93" s="692"/>
      <c r="P93" s="690"/>
      <c r="Q93" s="690"/>
      <c r="R93" s="688"/>
      <c r="S93" s="688"/>
      <c r="T93" s="688"/>
      <c r="U93" s="689"/>
      <c r="V93" s="688"/>
      <c r="W93" s="690"/>
      <c r="X93" s="690"/>
      <c r="Y93" s="690"/>
      <c r="Z93" s="259"/>
      <c r="AA93" s="259"/>
      <c r="AB93" s="259"/>
      <c r="AC93" s="259"/>
      <c r="AD93" s="259"/>
      <c r="AE93" s="259"/>
      <c r="AF93" s="259"/>
      <c r="AG93" s="259"/>
      <c r="AH93" s="259"/>
    </row>
    <row r="94" spans="1:34" ht="24">
      <c r="A94" s="658"/>
      <c r="B94" s="658"/>
      <c r="C94" s="656"/>
      <c r="D94" s="262" t="s">
        <v>505</v>
      </c>
      <c r="E94" s="294">
        <v>0</v>
      </c>
      <c r="F94" s="294">
        <v>0</v>
      </c>
      <c r="G94" s="264"/>
      <c r="H94" s="264"/>
      <c r="I94" s="264"/>
      <c r="J94" s="294">
        <v>0</v>
      </c>
      <c r="K94" s="258"/>
      <c r="L94" s="258"/>
      <c r="M94" s="258"/>
      <c r="N94" s="692"/>
      <c r="O94" s="692"/>
      <c r="P94" s="690"/>
      <c r="Q94" s="690"/>
      <c r="R94" s="688"/>
      <c r="S94" s="688"/>
      <c r="T94" s="688"/>
      <c r="U94" s="689"/>
      <c r="V94" s="688"/>
      <c r="W94" s="690"/>
      <c r="X94" s="690"/>
      <c r="Y94" s="690"/>
      <c r="Z94" s="259"/>
      <c r="AA94" s="259"/>
      <c r="AB94" s="259"/>
      <c r="AC94" s="259"/>
      <c r="AD94" s="259"/>
      <c r="AE94" s="259"/>
      <c r="AF94" s="259"/>
      <c r="AG94" s="259"/>
      <c r="AH94" s="259"/>
    </row>
    <row r="95" spans="1:34" ht="24">
      <c r="A95" s="658"/>
      <c r="B95" s="658"/>
      <c r="C95" s="656"/>
      <c r="D95" s="262" t="s">
        <v>506</v>
      </c>
      <c r="E95" s="263">
        <v>255821674</v>
      </c>
      <c r="F95" s="263">
        <v>255821674</v>
      </c>
      <c r="G95" s="264"/>
      <c r="H95" s="264"/>
      <c r="I95" s="264"/>
      <c r="J95" s="288">
        <v>127292749</v>
      </c>
      <c r="K95" s="258"/>
      <c r="L95" s="258"/>
      <c r="M95" s="258"/>
      <c r="N95" s="692"/>
      <c r="O95" s="692"/>
      <c r="P95" s="690"/>
      <c r="Q95" s="690"/>
      <c r="R95" s="688"/>
      <c r="S95" s="688"/>
      <c r="T95" s="688"/>
      <c r="U95" s="689"/>
      <c r="V95" s="688"/>
      <c r="W95" s="690"/>
      <c r="X95" s="690"/>
      <c r="Y95" s="690"/>
      <c r="Z95" s="259"/>
      <c r="AA95" s="259"/>
      <c r="AB95" s="259"/>
      <c r="AC95" s="259"/>
      <c r="AD95" s="259"/>
      <c r="AE95" s="259"/>
      <c r="AF95" s="259"/>
      <c r="AG95" s="259"/>
      <c r="AH95" s="259"/>
    </row>
    <row r="96" spans="1:34" ht="15">
      <c r="A96" s="658">
        <v>8</v>
      </c>
      <c r="B96" s="658" t="s">
        <v>225</v>
      </c>
      <c r="C96" s="658" t="s">
        <v>579</v>
      </c>
      <c r="D96" s="256" t="s">
        <v>496</v>
      </c>
      <c r="E96" s="301">
        <v>0.25</v>
      </c>
      <c r="F96" s="302">
        <v>0.25</v>
      </c>
      <c r="G96" s="258"/>
      <c r="H96" s="258"/>
      <c r="I96" s="258"/>
      <c r="J96" s="269">
        <v>0.0525</v>
      </c>
      <c r="K96" s="258"/>
      <c r="L96" s="258"/>
      <c r="M96" s="258"/>
      <c r="N96" s="690" t="s">
        <v>580</v>
      </c>
      <c r="O96" s="690" t="s">
        <v>581</v>
      </c>
      <c r="P96" s="690" t="s">
        <v>109</v>
      </c>
      <c r="Q96" s="653" t="s">
        <v>499</v>
      </c>
      <c r="R96" s="690" t="s">
        <v>582</v>
      </c>
      <c r="S96" s="688" t="s">
        <v>109</v>
      </c>
      <c r="T96" s="688" t="s">
        <v>109</v>
      </c>
      <c r="U96" s="689" t="s">
        <v>501</v>
      </c>
      <c r="V96" s="688" t="s">
        <v>109</v>
      </c>
      <c r="W96" s="690" t="s">
        <v>502</v>
      </c>
      <c r="X96" s="690" t="s">
        <v>503</v>
      </c>
      <c r="Y96" s="690">
        <v>5765526</v>
      </c>
      <c r="Z96" s="259"/>
      <c r="AA96" s="259"/>
      <c r="AB96" s="259"/>
      <c r="AC96" s="259"/>
      <c r="AD96" s="259"/>
      <c r="AE96" s="259"/>
      <c r="AF96" s="259"/>
      <c r="AG96" s="259"/>
      <c r="AH96" s="259"/>
    </row>
    <row r="97" spans="1:34" ht="15">
      <c r="A97" s="658"/>
      <c r="B97" s="658"/>
      <c r="C97" s="654"/>
      <c r="D97" s="256" t="s">
        <v>504</v>
      </c>
      <c r="E97" s="298">
        <v>358056000</v>
      </c>
      <c r="F97" s="257">
        <v>358056000</v>
      </c>
      <c r="G97" s="258"/>
      <c r="H97" s="258"/>
      <c r="I97" s="258"/>
      <c r="J97" s="257">
        <v>40990000</v>
      </c>
      <c r="K97" s="258"/>
      <c r="L97" s="258"/>
      <c r="M97" s="258"/>
      <c r="N97" s="690"/>
      <c r="O97" s="690"/>
      <c r="P97" s="690"/>
      <c r="Q97" s="653"/>
      <c r="R97" s="690"/>
      <c r="S97" s="688"/>
      <c r="T97" s="688"/>
      <c r="U97" s="689"/>
      <c r="V97" s="688"/>
      <c r="W97" s="690"/>
      <c r="X97" s="690"/>
      <c r="Y97" s="690"/>
      <c r="Z97" s="259"/>
      <c r="AA97" s="259"/>
      <c r="AB97" s="259"/>
      <c r="AC97" s="259"/>
      <c r="AD97" s="259"/>
      <c r="AE97" s="259"/>
      <c r="AF97" s="259"/>
      <c r="AG97" s="259"/>
      <c r="AH97" s="259"/>
    </row>
    <row r="98" spans="1:34" ht="15">
      <c r="A98" s="658"/>
      <c r="B98" s="658"/>
      <c r="C98" s="654"/>
      <c r="D98" s="256" t="s">
        <v>505</v>
      </c>
      <c r="E98" s="301">
        <v>0</v>
      </c>
      <c r="F98" s="302">
        <v>0</v>
      </c>
      <c r="G98" s="258"/>
      <c r="H98" s="258"/>
      <c r="I98" s="258"/>
      <c r="J98" s="302">
        <v>0</v>
      </c>
      <c r="K98" s="258"/>
      <c r="L98" s="258"/>
      <c r="M98" s="258"/>
      <c r="N98" s="690"/>
      <c r="O98" s="690"/>
      <c r="P98" s="690"/>
      <c r="Q98" s="653"/>
      <c r="R98" s="690"/>
      <c r="S98" s="688"/>
      <c r="T98" s="688"/>
      <c r="U98" s="689"/>
      <c r="V98" s="688"/>
      <c r="W98" s="690"/>
      <c r="X98" s="690"/>
      <c r="Y98" s="690"/>
      <c r="Z98" s="259"/>
      <c r="AA98" s="259"/>
      <c r="AB98" s="259"/>
      <c r="AC98" s="259"/>
      <c r="AD98" s="259"/>
      <c r="AE98" s="259"/>
      <c r="AF98" s="259"/>
      <c r="AG98" s="259"/>
      <c r="AH98" s="259"/>
    </row>
    <row r="99" spans="1:34" ht="24">
      <c r="A99" s="658"/>
      <c r="B99" s="658"/>
      <c r="C99" s="654"/>
      <c r="D99" s="256" t="s">
        <v>506</v>
      </c>
      <c r="E99" s="298">
        <v>90945741</v>
      </c>
      <c r="F99" s="257">
        <v>90945741</v>
      </c>
      <c r="G99" s="258"/>
      <c r="H99" s="258"/>
      <c r="I99" s="258"/>
      <c r="J99" s="257">
        <v>31993983</v>
      </c>
      <c r="K99" s="258"/>
      <c r="L99" s="258"/>
      <c r="M99" s="258"/>
      <c r="N99" s="690"/>
      <c r="O99" s="690"/>
      <c r="P99" s="690"/>
      <c r="Q99" s="653"/>
      <c r="R99" s="690"/>
      <c r="S99" s="688"/>
      <c r="T99" s="688"/>
      <c r="U99" s="689"/>
      <c r="V99" s="688"/>
      <c r="W99" s="690"/>
      <c r="X99" s="690"/>
      <c r="Y99" s="690"/>
      <c r="Z99" s="259"/>
      <c r="AA99" s="259"/>
      <c r="AB99" s="259"/>
      <c r="AC99" s="259"/>
      <c r="AD99" s="259"/>
      <c r="AE99" s="259"/>
      <c r="AF99" s="259"/>
      <c r="AG99" s="259"/>
      <c r="AH99" s="259"/>
    </row>
    <row r="100" spans="1:34" ht="15">
      <c r="A100" s="658"/>
      <c r="B100" s="658"/>
      <c r="C100" s="656" t="s">
        <v>583</v>
      </c>
      <c r="D100" s="262" t="s">
        <v>496</v>
      </c>
      <c r="E100" s="303">
        <v>0.25</v>
      </c>
      <c r="F100" s="303">
        <v>0.25</v>
      </c>
      <c r="G100" s="264"/>
      <c r="H100" s="264"/>
      <c r="I100" s="264"/>
      <c r="J100" s="304">
        <v>0.0525</v>
      </c>
      <c r="K100" s="258"/>
      <c r="L100" s="258"/>
      <c r="M100" s="258"/>
      <c r="N100" s="691" t="s">
        <v>584</v>
      </c>
      <c r="O100" s="691" t="s">
        <v>585</v>
      </c>
      <c r="P100" s="690" t="s">
        <v>109</v>
      </c>
      <c r="Q100" s="690" t="s">
        <v>109</v>
      </c>
      <c r="R100" s="690" t="s">
        <v>586</v>
      </c>
      <c r="S100" s="688" t="s">
        <v>109</v>
      </c>
      <c r="T100" s="688" t="s">
        <v>109</v>
      </c>
      <c r="U100" s="689" t="s">
        <v>501</v>
      </c>
      <c r="V100" s="688" t="s">
        <v>109</v>
      </c>
      <c r="W100" s="690" t="s">
        <v>502</v>
      </c>
      <c r="X100" s="690" t="s">
        <v>503</v>
      </c>
      <c r="Y100" s="690">
        <v>5765526</v>
      </c>
      <c r="Z100" s="259"/>
      <c r="AA100" s="259"/>
      <c r="AB100" s="259"/>
      <c r="AC100" s="259"/>
      <c r="AD100" s="259"/>
      <c r="AE100" s="259"/>
      <c r="AF100" s="259"/>
      <c r="AG100" s="259"/>
      <c r="AH100" s="259"/>
    </row>
    <row r="101" spans="1:34" ht="24">
      <c r="A101" s="658"/>
      <c r="B101" s="658"/>
      <c r="C101" s="670"/>
      <c r="D101" s="262" t="s">
        <v>504</v>
      </c>
      <c r="E101" s="263">
        <v>358056000</v>
      </c>
      <c r="F101" s="263">
        <v>358056000</v>
      </c>
      <c r="G101" s="264"/>
      <c r="H101" s="264"/>
      <c r="I101" s="264"/>
      <c r="J101" s="263">
        <v>40990000</v>
      </c>
      <c r="K101" s="258"/>
      <c r="L101" s="258"/>
      <c r="M101" s="258"/>
      <c r="N101" s="692"/>
      <c r="O101" s="692"/>
      <c r="P101" s="690"/>
      <c r="Q101" s="690"/>
      <c r="R101" s="690"/>
      <c r="S101" s="688"/>
      <c r="T101" s="688"/>
      <c r="U101" s="689"/>
      <c r="V101" s="688"/>
      <c r="W101" s="690"/>
      <c r="X101" s="690"/>
      <c r="Y101" s="690"/>
      <c r="Z101" s="259"/>
      <c r="AA101" s="259"/>
      <c r="AB101" s="259"/>
      <c r="AC101" s="259"/>
      <c r="AD101" s="259"/>
      <c r="AE101" s="259"/>
      <c r="AF101" s="259"/>
      <c r="AG101" s="259"/>
      <c r="AH101" s="259"/>
    </row>
    <row r="102" spans="1:34" ht="24">
      <c r="A102" s="658"/>
      <c r="B102" s="658"/>
      <c r="C102" s="670"/>
      <c r="D102" s="262" t="s">
        <v>505</v>
      </c>
      <c r="E102" s="303">
        <v>0</v>
      </c>
      <c r="F102" s="303">
        <v>0</v>
      </c>
      <c r="G102" s="264"/>
      <c r="H102" s="264"/>
      <c r="I102" s="264"/>
      <c r="J102" s="303">
        <v>0</v>
      </c>
      <c r="K102" s="258"/>
      <c r="L102" s="258"/>
      <c r="M102" s="258"/>
      <c r="N102" s="692"/>
      <c r="O102" s="692"/>
      <c r="P102" s="690"/>
      <c r="Q102" s="690"/>
      <c r="R102" s="690"/>
      <c r="S102" s="688"/>
      <c r="T102" s="688"/>
      <c r="U102" s="689"/>
      <c r="V102" s="688"/>
      <c r="W102" s="690"/>
      <c r="X102" s="690"/>
      <c r="Y102" s="690"/>
      <c r="Z102" s="259"/>
      <c r="AA102" s="259"/>
      <c r="AB102" s="259"/>
      <c r="AC102" s="259"/>
      <c r="AD102" s="259"/>
      <c r="AE102" s="259"/>
      <c r="AF102" s="259"/>
      <c r="AG102" s="259"/>
      <c r="AH102" s="259"/>
    </row>
    <row r="103" spans="1:34" ht="24">
      <c r="A103" s="658"/>
      <c r="B103" s="658"/>
      <c r="C103" s="670"/>
      <c r="D103" s="262" t="s">
        <v>506</v>
      </c>
      <c r="E103" s="263">
        <v>90945741</v>
      </c>
      <c r="F103" s="263">
        <v>90945741</v>
      </c>
      <c r="G103" s="264"/>
      <c r="H103" s="264"/>
      <c r="I103" s="264"/>
      <c r="J103" s="263">
        <v>31993983</v>
      </c>
      <c r="K103" s="258"/>
      <c r="L103" s="258"/>
      <c r="M103" s="258"/>
      <c r="N103" s="692"/>
      <c r="O103" s="692"/>
      <c r="P103" s="690"/>
      <c r="Q103" s="690"/>
      <c r="R103" s="690"/>
      <c r="S103" s="688"/>
      <c r="T103" s="688"/>
      <c r="U103" s="689"/>
      <c r="V103" s="688"/>
      <c r="W103" s="690"/>
      <c r="X103" s="690"/>
      <c r="Y103" s="690"/>
      <c r="Z103" s="259"/>
      <c r="AA103" s="259"/>
      <c r="AB103" s="259"/>
      <c r="AC103" s="259"/>
      <c r="AD103" s="259"/>
      <c r="AE103" s="259"/>
      <c r="AF103" s="259"/>
      <c r="AG103" s="259"/>
      <c r="AH103" s="259"/>
    </row>
    <row r="104" spans="1:34" ht="15">
      <c r="A104" s="658">
        <v>9</v>
      </c>
      <c r="B104" s="658" t="s">
        <v>249</v>
      </c>
      <c r="C104" s="658" t="s">
        <v>587</v>
      </c>
      <c r="D104" s="256" t="s">
        <v>496</v>
      </c>
      <c r="E104" s="301">
        <v>1</v>
      </c>
      <c r="F104" s="302">
        <v>1</v>
      </c>
      <c r="G104" s="258"/>
      <c r="H104" s="258"/>
      <c r="I104" s="258"/>
      <c r="J104" s="302">
        <v>0.42</v>
      </c>
      <c r="K104" s="258"/>
      <c r="L104" s="258"/>
      <c r="M104" s="258"/>
      <c r="N104" s="690" t="s">
        <v>588</v>
      </c>
      <c r="O104" s="690" t="s">
        <v>589</v>
      </c>
      <c r="P104" s="690" t="s">
        <v>109</v>
      </c>
      <c r="Q104" s="653" t="s">
        <v>499</v>
      </c>
      <c r="R104" s="690" t="s">
        <v>590</v>
      </c>
      <c r="S104" s="688" t="s">
        <v>109</v>
      </c>
      <c r="T104" s="688" t="s">
        <v>109</v>
      </c>
      <c r="U104" s="689" t="s">
        <v>501</v>
      </c>
      <c r="V104" s="688" t="s">
        <v>109</v>
      </c>
      <c r="W104" s="690" t="s">
        <v>502</v>
      </c>
      <c r="X104" s="690" t="s">
        <v>503</v>
      </c>
      <c r="Y104" s="690">
        <v>3910950</v>
      </c>
      <c r="Z104" s="259"/>
      <c r="AA104" s="259"/>
      <c r="AB104" s="259"/>
      <c r="AC104" s="259"/>
      <c r="AD104" s="259"/>
      <c r="AE104" s="259"/>
      <c r="AF104" s="259"/>
      <c r="AG104" s="259"/>
      <c r="AH104" s="259"/>
    </row>
    <row r="105" spans="1:34" ht="15">
      <c r="A105" s="658"/>
      <c r="B105" s="658"/>
      <c r="C105" s="658"/>
      <c r="D105" s="256" t="s">
        <v>504</v>
      </c>
      <c r="E105" s="298">
        <v>664562000</v>
      </c>
      <c r="F105" s="257">
        <v>664562000</v>
      </c>
      <c r="G105" s="258"/>
      <c r="H105" s="258"/>
      <c r="I105" s="258"/>
      <c r="J105" s="257">
        <v>271710000</v>
      </c>
      <c r="K105" s="258"/>
      <c r="L105" s="258"/>
      <c r="M105" s="258"/>
      <c r="N105" s="690"/>
      <c r="O105" s="690"/>
      <c r="P105" s="690"/>
      <c r="Q105" s="653"/>
      <c r="R105" s="690"/>
      <c r="S105" s="688"/>
      <c r="T105" s="688"/>
      <c r="U105" s="689"/>
      <c r="V105" s="688"/>
      <c r="W105" s="690"/>
      <c r="X105" s="690"/>
      <c r="Y105" s="690"/>
      <c r="Z105" s="259"/>
      <c r="AA105" s="259"/>
      <c r="AB105" s="259"/>
      <c r="AC105" s="259"/>
      <c r="AD105" s="259"/>
      <c r="AE105" s="259"/>
      <c r="AF105" s="259"/>
      <c r="AG105" s="259"/>
      <c r="AH105" s="259"/>
    </row>
    <row r="106" spans="1:34" ht="15">
      <c r="A106" s="658"/>
      <c r="B106" s="658"/>
      <c r="C106" s="658"/>
      <c r="D106" s="256" t="s">
        <v>505</v>
      </c>
      <c r="E106" s="291">
        <v>0</v>
      </c>
      <c r="F106" s="292">
        <v>0</v>
      </c>
      <c r="G106" s="258"/>
      <c r="H106" s="258"/>
      <c r="I106" s="258"/>
      <c r="J106" s="292">
        <v>0</v>
      </c>
      <c r="K106" s="258"/>
      <c r="L106" s="258"/>
      <c r="M106" s="258"/>
      <c r="N106" s="690"/>
      <c r="O106" s="690"/>
      <c r="P106" s="690"/>
      <c r="Q106" s="653"/>
      <c r="R106" s="690"/>
      <c r="S106" s="688"/>
      <c r="T106" s="688"/>
      <c r="U106" s="689"/>
      <c r="V106" s="688"/>
      <c r="W106" s="690"/>
      <c r="X106" s="690"/>
      <c r="Y106" s="690"/>
      <c r="Z106" s="259"/>
      <c r="AA106" s="259"/>
      <c r="AB106" s="259"/>
      <c r="AC106" s="259"/>
      <c r="AD106" s="259"/>
      <c r="AE106" s="259"/>
      <c r="AF106" s="259"/>
      <c r="AG106" s="259"/>
      <c r="AH106" s="259"/>
    </row>
    <row r="107" spans="1:34" ht="24">
      <c r="A107" s="658"/>
      <c r="B107" s="658"/>
      <c r="C107" s="658"/>
      <c r="D107" s="256" t="s">
        <v>506</v>
      </c>
      <c r="E107" s="298">
        <v>107227730</v>
      </c>
      <c r="F107" s="257">
        <v>107227730</v>
      </c>
      <c r="G107" s="258"/>
      <c r="H107" s="258"/>
      <c r="I107" s="258"/>
      <c r="J107" s="257">
        <v>82083237</v>
      </c>
      <c r="K107" s="258"/>
      <c r="L107" s="258"/>
      <c r="M107" s="258"/>
      <c r="N107" s="690"/>
      <c r="O107" s="690"/>
      <c r="P107" s="690"/>
      <c r="Q107" s="653"/>
      <c r="R107" s="690"/>
      <c r="S107" s="688"/>
      <c r="T107" s="688"/>
      <c r="U107" s="689"/>
      <c r="V107" s="688"/>
      <c r="W107" s="690"/>
      <c r="X107" s="690"/>
      <c r="Y107" s="690"/>
      <c r="Z107" s="259"/>
      <c r="AA107" s="259"/>
      <c r="AB107" s="259"/>
      <c r="AC107" s="259"/>
      <c r="AD107" s="259"/>
      <c r="AE107" s="259"/>
      <c r="AF107" s="259"/>
      <c r="AG107" s="259"/>
      <c r="AH107" s="259"/>
    </row>
    <row r="108" spans="1:34" ht="15">
      <c r="A108" s="658"/>
      <c r="B108" s="658"/>
      <c r="C108" s="656" t="s">
        <v>591</v>
      </c>
      <c r="D108" s="262" t="s">
        <v>496</v>
      </c>
      <c r="E108" s="303">
        <v>1</v>
      </c>
      <c r="F108" s="303">
        <v>1</v>
      </c>
      <c r="G108" s="264"/>
      <c r="H108" s="264"/>
      <c r="I108" s="264"/>
      <c r="J108" s="303">
        <v>0.42</v>
      </c>
      <c r="K108" s="258"/>
      <c r="L108" s="258"/>
      <c r="M108" s="258"/>
      <c r="N108" s="691" t="s">
        <v>592</v>
      </c>
      <c r="O108" s="691" t="s">
        <v>593</v>
      </c>
      <c r="P108" s="690" t="s">
        <v>109</v>
      </c>
      <c r="Q108" s="690" t="s">
        <v>109</v>
      </c>
      <c r="R108" s="690" t="s">
        <v>594</v>
      </c>
      <c r="S108" s="688" t="s">
        <v>109</v>
      </c>
      <c r="T108" s="688" t="s">
        <v>109</v>
      </c>
      <c r="U108" s="689" t="s">
        <v>501</v>
      </c>
      <c r="V108" s="688" t="s">
        <v>109</v>
      </c>
      <c r="W108" s="690" t="s">
        <v>502</v>
      </c>
      <c r="X108" s="690" t="s">
        <v>503</v>
      </c>
      <c r="Y108" s="690">
        <v>3910950</v>
      </c>
      <c r="Z108" s="259"/>
      <c r="AA108" s="259"/>
      <c r="AB108" s="259"/>
      <c r="AC108" s="259"/>
      <c r="AD108" s="259"/>
      <c r="AE108" s="259"/>
      <c r="AF108" s="259"/>
      <c r="AG108" s="259"/>
      <c r="AH108" s="259"/>
    </row>
    <row r="109" spans="1:34" ht="24">
      <c r="A109" s="658"/>
      <c r="B109" s="658"/>
      <c r="C109" s="670"/>
      <c r="D109" s="262" t="s">
        <v>504</v>
      </c>
      <c r="E109" s="263">
        <v>664562000</v>
      </c>
      <c r="F109" s="263">
        <v>664562000</v>
      </c>
      <c r="G109" s="264"/>
      <c r="H109" s="264"/>
      <c r="I109" s="264"/>
      <c r="J109" s="263">
        <v>271710000</v>
      </c>
      <c r="K109" s="258"/>
      <c r="L109" s="258"/>
      <c r="M109" s="258"/>
      <c r="N109" s="692"/>
      <c r="O109" s="692"/>
      <c r="P109" s="690"/>
      <c r="Q109" s="690"/>
      <c r="R109" s="690"/>
      <c r="S109" s="688"/>
      <c r="T109" s="688"/>
      <c r="U109" s="689"/>
      <c r="V109" s="688"/>
      <c r="W109" s="690"/>
      <c r="X109" s="690"/>
      <c r="Y109" s="690"/>
      <c r="Z109" s="259"/>
      <c r="AA109" s="259"/>
      <c r="AB109" s="259"/>
      <c r="AC109" s="259"/>
      <c r="AD109" s="259"/>
      <c r="AE109" s="259"/>
      <c r="AF109" s="259"/>
      <c r="AG109" s="259"/>
      <c r="AH109" s="259"/>
    </row>
    <row r="110" spans="1:34" ht="24">
      <c r="A110" s="658"/>
      <c r="B110" s="658"/>
      <c r="C110" s="670"/>
      <c r="D110" s="262" t="s">
        <v>505</v>
      </c>
      <c r="E110" s="294">
        <v>0</v>
      </c>
      <c r="F110" s="294">
        <v>0</v>
      </c>
      <c r="G110" s="264"/>
      <c r="H110" s="264"/>
      <c r="I110" s="264"/>
      <c r="J110" s="294">
        <v>0</v>
      </c>
      <c r="K110" s="258"/>
      <c r="L110" s="258"/>
      <c r="M110" s="258"/>
      <c r="N110" s="692"/>
      <c r="O110" s="692"/>
      <c r="P110" s="690"/>
      <c r="Q110" s="690"/>
      <c r="R110" s="690"/>
      <c r="S110" s="688"/>
      <c r="T110" s="688"/>
      <c r="U110" s="689"/>
      <c r="V110" s="688"/>
      <c r="W110" s="690"/>
      <c r="X110" s="690"/>
      <c r="Y110" s="690"/>
      <c r="Z110" s="259"/>
      <c r="AA110" s="259"/>
      <c r="AB110" s="259"/>
      <c r="AC110" s="259"/>
      <c r="AD110" s="259"/>
      <c r="AE110" s="259"/>
      <c r="AF110" s="259"/>
      <c r="AG110" s="259"/>
      <c r="AH110" s="259"/>
    </row>
    <row r="111" spans="1:34" ht="24">
      <c r="A111" s="658"/>
      <c r="B111" s="658"/>
      <c r="C111" s="670"/>
      <c r="D111" s="262" t="s">
        <v>506</v>
      </c>
      <c r="E111" s="263">
        <v>107227730</v>
      </c>
      <c r="F111" s="263">
        <v>107227730</v>
      </c>
      <c r="G111" s="264"/>
      <c r="H111" s="264"/>
      <c r="I111" s="264"/>
      <c r="J111" s="263">
        <v>82083237</v>
      </c>
      <c r="K111" s="258"/>
      <c r="L111" s="258"/>
      <c r="M111" s="258"/>
      <c r="N111" s="692"/>
      <c r="O111" s="692"/>
      <c r="P111" s="690"/>
      <c r="Q111" s="690"/>
      <c r="R111" s="690"/>
      <c r="S111" s="688"/>
      <c r="T111" s="688"/>
      <c r="U111" s="689"/>
      <c r="V111" s="688"/>
      <c r="W111" s="690"/>
      <c r="X111" s="690"/>
      <c r="Y111" s="690"/>
      <c r="Z111" s="259"/>
      <c r="AA111" s="259"/>
      <c r="AB111" s="259"/>
      <c r="AC111" s="259"/>
      <c r="AD111" s="259"/>
      <c r="AE111" s="259"/>
      <c r="AF111" s="259"/>
      <c r="AG111" s="259"/>
      <c r="AH111" s="259"/>
    </row>
    <row r="112" spans="1:34" ht="15">
      <c r="A112" s="658">
        <v>10</v>
      </c>
      <c r="B112" s="658" t="s">
        <v>262</v>
      </c>
      <c r="C112" s="658" t="s">
        <v>595</v>
      </c>
      <c r="D112" s="256" t="s">
        <v>496</v>
      </c>
      <c r="E112" s="305">
        <v>1964</v>
      </c>
      <c r="F112" s="305">
        <v>1964</v>
      </c>
      <c r="G112" s="258"/>
      <c r="H112" s="258"/>
      <c r="I112" s="258"/>
      <c r="J112" s="305">
        <v>566</v>
      </c>
      <c r="K112" s="258"/>
      <c r="L112" s="258"/>
      <c r="M112" s="258"/>
      <c r="N112" s="653" t="s">
        <v>595</v>
      </c>
      <c r="O112" s="653" t="s">
        <v>133</v>
      </c>
      <c r="P112" s="653" t="s">
        <v>133</v>
      </c>
      <c r="Q112" s="653" t="s">
        <v>133</v>
      </c>
      <c r="R112" s="653" t="s">
        <v>133</v>
      </c>
      <c r="S112" s="653" t="s">
        <v>133</v>
      </c>
      <c r="T112" s="653" t="s">
        <v>133</v>
      </c>
      <c r="U112" s="655" t="s">
        <v>133</v>
      </c>
      <c r="V112" s="653" t="s">
        <v>133</v>
      </c>
      <c r="W112" s="653" t="s">
        <v>502</v>
      </c>
      <c r="X112" s="653" t="s">
        <v>503</v>
      </c>
      <c r="Y112" s="653">
        <v>475275</v>
      </c>
      <c r="Z112" s="259"/>
      <c r="AA112" s="259"/>
      <c r="AB112" s="259"/>
      <c r="AC112" s="259"/>
      <c r="AD112" s="259"/>
      <c r="AE112" s="259"/>
      <c r="AF112" s="259"/>
      <c r="AG112" s="259"/>
      <c r="AH112" s="259"/>
    </row>
    <row r="113" spans="1:34" ht="15">
      <c r="A113" s="658"/>
      <c r="B113" s="658"/>
      <c r="C113" s="658"/>
      <c r="D113" s="256" t="s">
        <v>504</v>
      </c>
      <c r="E113" s="305">
        <v>554672688</v>
      </c>
      <c r="F113" s="305">
        <v>554672688</v>
      </c>
      <c r="G113" s="258"/>
      <c r="H113" s="258"/>
      <c r="I113" s="258"/>
      <c r="J113" s="305">
        <v>342149713</v>
      </c>
      <c r="K113" s="258"/>
      <c r="L113" s="258"/>
      <c r="M113" s="258"/>
      <c r="N113" s="653"/>
      <c r="O113" s="653"/>
      <c r="P113" s="653"/>
      <c r="Q113" s="653"/>
      <c r="R113" s="653"/>
      <c r="S113" s="653"/>
      <c r="T113" s="653"/>
      <c r="U113" s="655"/>
      <c r="V113" s="653"/>
      <c r="W113" s="653"/>
      <c r="X113" s="653"/>
      <c r="Y113" s="653"/>
      <c r="Z113" s="259"/>
      <c r="AA113" s="259"/>
      <c r="AB113" s="259"/>
      <c r="AC113" s="259"/>
      <c r="AD113" s="259"/>
      <c r="AE113" s="259"/>
      <c r="AF113" s="259"/>
      <c r="AG113" s="259"/>
      <c r="AH113" s="259"/>
    </row>
    <row r="114" spans="1:34" ht="15">
      <c r="A114" s="658"/>
      <c r="B114" s="658"/>
      <c r="C114" s="658"/>
      <c r="D114" s="256" t="s">
        <v>505</v>
      </c>
      <c r="E114" s="305">
        <v>0</v>
      </c>
      <c r="F114" s="305">
        <v>0</v>
      </c>
      <c r="G114" s="258"/>
      <c r="H114" s="258"/>
      <c r="I114" s="258"/>
      <c r="J114" s="305">
        <v>0</v>
      </c>
      <c r="K114" s="258"/>
      <c r="L114" s="258"/>
      <c r="M114" s="258"/>
      <c r="N114" s="653"/>
      <c r="O114" s="653"/>
      <c r="P114" s="653"/>
      <c r="Q114" s="653"/>
      <c r="R114" s="653"/>
      <c r="S114" s="653"/>
      <c r="T114" s="653"/>
      <c r="U114" s="655"/>
      <c r="V114" s="653"/>
      <c r="W114" s="653"/>
      <c r="X114" s="653"/>
      <c r="Y114" s="653"/>
      <c r="Z114" s="259"/>
      <c r="AA114" s="259"/>
      <c r="AB114" s="259"/>
      <c r="AC114" s="259"/>
      <c r="AD114" s="259"/>
      <c r="AE114" s="259"/>
      <c r="AF114" s="259"/>
      <c r="AG114" s="259"/>
      <c r="AH114" s="259"/>
    </row>
    <row r="115" spans="1:34" ht="24">
      <c r="A115" s="658"/>
      <c r="B115" s="658"/>
      <c r="C115" s="658"/>
      <c r="D115" s="256" t="s">
        <v>506</v>
      </c>
      <c r="E115" s="305">
        <v>92127988</v>
      </c>
      <c r="F115" s="305">
        <v>92127988</v>
      </c>
      <c r="G115" s="258"/>
      <c r="H115" s="258"/>
      <c r="I115" s="258"/>
      <c r="J115" s="305">
        <v>64981967</v>
      </c>
      <c r="K115" s="258"/>
      <c r="L115" s="258"/>
      <c r="M115" s="258"/>
      <c r="N115" s="653"/>
      <c r="O115" s="653"/>
      <c r="P115" s="653"/>
      <c r="Q115" s="653"/>
      <c r="R115" s="653"/>
      <c r="S115" s="653"/>
      <c r="T115" s="653"/>
      <c r="U115" s="655"/>
      <c r="V115" s="653"/>
      <c r="W115" s="653"/>
      <c r="X115" s="653"/>
      <c r="Y115" s="653"/>
      <c r="Z115" s="259"/>
      <c r="AA115" s="259"/>
      <c r="AB115" s="259"/>
      <c r="AC115" s="259"/>
      <c r="AD115" s="259"/>
      <c r="AE115" s="259"/>
      <c r="AF115" s="259"/>
      <c r="AG115" s="259"/>
      <c r="AH115" s="259"/>
    </row>
    <row r="116" spans="1:34" ht="15">
      <c r="A116" s="658"/>
      <c r="B116" s="658"/>
      <c r="C116" s="658" t="s">
        <v>596</v>
      </c>
      <c r="D116" s="256" t="s">
        <v>496</v>
      </c>
      <c r="E116" s="305">
        <v>1273</v>
      </c>
      <c r="F116" s="305">
        <v>1273</v>
      </c>
      <c r="G116" s="258"/>
      <c r="H116" s="258"/>
      <c r="I116" s="258"/>
      <c r="J116" s="305">
        <v>529</v>
      </c>
      <c r="K116" s="258"/>
      <c r="L116" s="258"/>
      <c r="M116" s="258"/>
      <c r="N116" s="653" t="s">
        <v>596</v>
      </c>
      <c r="O116" s="653" t="s">
        <v>133</v>
      </c>
      <c r="P116" s="653" t="s">
        <v>133</v>
      </c>
      <c r="Q116" s="653" t="s">
        <v>133</v>
      </c>
      <c r="R116" s="653" t="s">
        <v>133</v>
      </c>
      <c r="S116" s="653" t="s">
        <v>133</v>
      </c>
      <c r="T116" s="653" t="s">
        <v>133</v>
      </c>
      <c r="U116" s="653" t="s">
        <v>133</v>
      </c>
      <c r="V116" s="653" t="s">
        <v>133</v>
      </c>
      <c r="W116" s="653" t="s">
        <v>502</v>
      </c>
      <c r="X116" s="674" t="s">
        <v>503</v>
      </c>
      <c r="Y116" s="634">
        <v>126192</v>
      </c>
      <c r="Z116" s="259"/>
      <c r="AA116" s="259"/>
      <c r="AB116" s="259"/>
      <c r="AC116" s="259"/>
      <c r="AD116" s="259"/>
      <c r="AE116" s="259"/>
      <c r="AF116" s="259"/>
      <c r="AG116" s="259"/>
      <c r="AH116" s="259"/>
    </row>
    <row r="117" spans="1:34" ht="15">
      <c r="A117" s="658"/>
      <c r="B117" s="658"/>
      <c r="C117" s="658"/>
      <c r="D117" s="256" t="s">
        <v>504</v>
      </c>
      <c r="E117" s="305">
        <v>359450149</v>
      </c>
      <c r="F117" s="305">
        <v>359450149</v>
      </c>
      <c r="G117" s="258"/>
      <c r="H117" s="258"/>
      <c r="I117" s="258"/>
      <c r="J117" s="305">
        <v>319840550</v>
      </c>
      <c r="K117" s="258"/>
      <c r="L117" s="258"/>
      <c r="M117" s="258"/>
      <c r="N117" s="653"/>
      <c r="O117" s="653"/>
      <c r="P117" s="653"/>
      <c r="Q117" s="653"/>
      <c r="R117" s="653"/>
      <c r="S117" s="653"/>
      <c r="T117" s="653"/>
      <c r="U117" s="653"/>
      <c r="V117" s="653"/>
      <c r="W117" s="653"/>
      <c r="X117" s="674"/>
      <c r="Y117" s="634"/>
      <c r="Z117" s="259"/>
      <c r="AA117" s="259"/>
      <c r="AB117" s="259"/>
      <c r="AC117" s="259"/>
      <c r="AD117" s="259"/>
      <c r="AE117" s="259"/>
      <c r="AF117" s="259"/>
      <c r="AG117" s="259"/>
      <c r="AH117" s="259"/>
    </row>
    <row r="118" spans="1:34" ht="15">
      <c r="A118" s="658"/>
      <c r="B118" s="658"/>
      <c r="C118" s="658"/>
      <c r="D118" s="256" t="s">
        <v>505</v>
      </c>
      <c r="E118" s="305">
        <v>0</v>
      </c>
      <c r="F118" s="305">
        <v>0</v>
      </c>
      <c r="G118" s="258"/>
      <c r="H118" s="258"/>
      <c r="I118" s="258"/>
      <c r="J118" s="305">
        <v>0</v>
      </c>
      <c r="K118" s="258"/>
      <c r="L118" s="258"/>
      <c r="M118" s="258"/>
      <c r="N118" s="653"/>
      <c r="O118" s="653"/>
      <c r="P118" s="653"/>
      <c r="Q118" s="653"/>
      <c r="R118" s="653"/>
      <c r="S118" s="653"/>
      <c r="T118" s="653"/>
      <c r="U118" s="653"/>
      <c r="V118" s="653"/>
      <c r="W118" s="653"/>
      <c r="X118" s="674"/>
      <c r="Y118" s="634"/>
      <c r="Z118" s="259"/>
      <c r="AA118" s="259"/>
      <c r="AB118" s="259"/>
      <c r="AC118" s="259"/>
      <c r="AD118" s="259"/>
      <c r="AE118" s="259"/>
      <c r="AF118" s="259"/>
      <c r="AG118" s="259"/>
      <c r="AH118" s="259"/>
    </row>
    <row r="119" spans="1:34" ht="24">
      <c r="A119" s="658"/>
      <c r="B119" s="658"/>
      <c r="C119" s="658"/>
      <c r="D119" s="256" t="s">
        <v>506</v>
      </c>
      <c r="E119" s="305">
        <v>59702631</v>
      </c>
      <c r="F119" s="305">
        <v>59702631</v>
      </c>
      <c r="G119" s="258"/>
      <c r="H119" s="258"/>
      <c r="I119" s="258"/>
      <c r="J119" s="305">
        <v>42110921</v>
      </c>
      <c r="K119" s="258"/>
      <c r="L119" s="258"/>
      <c r="M119" s="258"/>
      <c r="N119" s="653"/>
      <c r="O119" s="653"/>
      <c r="P119" s="653"/>
      <c r="Q119" s="653"/>
      <c r="R119" s="653"/>
      <c r="S119" s="653"/>
      <c r="T119" s="653"/>
      <c r="U119" s="653"/>
      <c r="V119" s="653"/>
      <c r="W119" s="653"/>
      <c r="X119" s="674"/>
      <c r="Y119" s="634"/>
      <c r="Z119" s="259"/>
      <c r="AA119" s="259"/>
      <c r="AB119" s="259"/>
      <c r="AC119" s="259"/>
      <c r="AD119" s="259"/>
      <c r="AE119" s="259"/>
      <c r="AF119" s="259"/>
      <c r="AG119" s="259"/>
      <c r="AH119" s="259"/>
    </row>
    <row r="120" spans="1:34" ht="15">
      <c r="A120" s="658"/>
      <c r="B120" s="658"/>
      <c r="C120" s="658" t="s">
        <v>597</v>
      </c>
      <c r="D120" s="256" t="s">
        <v>496</v>
      </c>
      <c r="E120" s="305">
        <v>243</v>
      </c>
      <c r="F120" s="305">
        <v>243</v>
      </c>
      <c r="G120" s="258"/>
      <c r="H120" s="258"/>
      <c r="I120" s="258"/>
      <c r="J120" s="305">
        <v>60</v>
      </c>
      <c r="K120" s="258"/>
      <c r="L120" s="258"/>
      <c r="M120" s="258"/>
      <c r="N120" s="653" t="s">
        <v>597</v>
      </c>
      <c r="O120" s="653" t="s">
        <v>133</v>
      </c>
      <c r="P120" s="653" t="s">
        <v>133</v>
      </c>
      <c r="Q120" s="653" t="s">
        <v>133</v>
      </c>
      <c r="R120" s="653" t="s">
        <v>133</v>
      </c>
      <c r="S120" s="653" t="s">
        <v>133</v>
      </c>
      <c r="T120" s="653" t="s">
        <v>133</v>
      </c>
      <c r="U120" s="653" t="s">
        <v>133</v>
      </c>
      <c r="V120" s="653" t="s">
        <v>133</v>
      </c>
      <c r="W120" s="653" t="s">
        <v>502</v>
      </c>
      <c r="X120" s="674" t="s">
        <v>503</v>
      </c>
      <c r="Y120" s="634">
        <v>93857</v>
      </c>
      <c r="Z120" s="259"/>
      <c r="AA120" s="259"/>
      <c r="AB120" s="259"/>
      <c r="AC120" s="259"/>
      <c r="AD120" s="259"/>
      <c r="AE120" s="259"/>
      <c r="AF120" s="259"/>
      <c r="AG120" s="259"/>
      <c r="AH120" s="259"/>
    </row>
    <row r="121" spans="1:34" ht="15">
      <c r="A121" s="658"/>
      <c r="B121" s="658"/>
      <c r="C121" s="658"/>
      <c r="D121" s="256" t="s">
        <v>504</v>
      </c>
      <c r="E121" s="305">
        <v>68512442</v>
      </c>
      <c r="F121" s="305">
        <v>68512442</v>
      </c>
      <c r="G121" s="258"/>
      <c r="H121" s="258"/>
      <c r="I121" s="258"/>
      <c r="J121" s="305">
        <v>36423123</v>
      </c>
      <c r="K121" s="258"/>
      <c r="L121" s="258"/>
      <c r="M121" s="258"/>
      <c r="N121" s="653"/>
      <c r="O121" s="653"/>
      <c r="P121" s="653"/>
      <c r="Q121" s="653"/>
      <c r="R121" s="653"/>
      <c r="S121" s="653"/>
      <c r="T121" s="653"/>
      <c r="U121" s="653"/>
      <c r="V121" s="653"/>
      <c r="W121" s="653"/>
      <c r="X121" s="674"/>
      <c r="Y121" s="634"/>
      <c r="Z121" s="259"/>
      <c r="AA121" s="259"/>
      <c r="AB121" s="259"/>
      <c r="AC121" s="259"/>
      <c r="AD121" s="259"/>
      <c r="AE121" s="259"/>
      <c r="AF121" s="259"/>
      <c r="AG121" s="259"/>
      <c r="AH121" s="259"/>
    </row>
    <row r="122" spans="1:34" ht="15">
      <c r="A122" s="658"/>
      <c r="B122" s="658"/>
      <c r="C122" s="658"/>
      <c r="D122" s="256" t="s">
        <v>505</v>
      </c>
      <c r="E122" s="305">
        <v>0</v>
      </c>
      <c r="F122" s="305">
        <v>0</v>
      </c>
      <c r="G122" s="258"/>
      <c r="H122" s="258"/>
      <c r="I122" s="258"/>
      <c r="J122" s="305">
        <v>0</v>
      </c>
      <c r="K122" s="258"/>
      <c r="L122" s="258"/>
      <c r="M122" s="258"/>
      <c r="N122" s="653"/>
      <c r="O122" s="653"/>
      <c r="P122" s="653"/>
      <c r="Q122" s="653"/>
      <c r="R122" s="653"/>
      <c r="S122" s="653"/>
      <c r="T122" s="653"/>
      <c r="U122" s="653"/>
      <c r="V122" s="653"/>
      <c r="W122" s="653"/>
      <c r="X122" s="674"/>
      <c r="Y122" s="634"/>
      <c r="Z122" s="259"/>
      <c r="AA122" s="259"/>
      <c r="AB122" s="259"/>
      <c r="AC122" s="259"/>
      <c r="AD122" s="259"/>
      <c r="AE122" s="259"/>
      <c r="AF122" s="259"/>
      <c r="AG122" s="259"/>
      <c r="AH122" s="259"/>
    </row>
    <row r="123" spans="1:34" ht="24">
      <c r="A123" s="658"/>
      <c r="B123" s="658"/>
      <c r="C123" s="658"/>
      <c r="D123" s="256" t="s">
        <v>506</v>
      </c>
      <c r="E123" s="305">
        <v>11379528</v>
      </c>
      <c r="F123" s="305">
        <v>11379528</v>
      </c>
      <c r="G123" s="258"/>
      <c r="H123" s="258"/>
      <c r="I123" s="258"/>
      <c r="J123" s="305">
        <v>8026487</v>
      </c>
      <c r="K123" s="258"/>
      <c r="L123" s="258"/>
      <c r="M123" s="258"/>
      <c r="N123" s="653"/>
      <c r="O123" s="653"/>
      <c r="P123" s="653"/>
      <c r="Q123" s="653"/>
      <c r="R123" s="653"/>
      <c r="S123" s="653"/>
      <c r="T123" s="653"/>
      <c r="U123" s="653"/>
      <c r="V123" s="653"/>
      <c r="W123" s="653"/>
      <c r="X123" s="674"/>
      <c r="Y123" s="634"/>
      <c r="Z123" s="259"/>
      <c r="AA123" s="259"/>
      <c r="AB123" s="259"/>
      <c r="AC123" s="259"/>
      <c r="AD123" s="259"/>
      <c r="AE123" s="259"/>
      <c r="AF123" s="259"/>
      <c r="AG123" s="259"/>
      <c r="AH123" s="259"/>
    </row>
    <row r="124" spans="1:34" ht="15">
      <c r="A124" s="658"/>
      <c r="B124" s="658"/>
      <c r="C124" s="658" t="s">
        <v>598</v>
      </c>
      <c r="D124" s="256" t="s">
        <v>496</v>
      </c>
      <c r="E124" s="305">
        <v>330</v>
      </c>
      <c r="F124" s="305">
        <v>330</v>
      </c>
      <c r="G124" s="258"/>
      <c r="H124" s="258"/>
      <c r="I124" s="258"/>
      <c r="J124" s="305">
        <v>145</v>
      </c>
      <c r="K124" s="258"/>
      <c r="L124" s="258"/>
      <c r="M124" s="258"/>
      <c r="N124" s="653" t="s">
        <v>598</v>
      </c>
      <c r="O124" s="653" t="s">
        <v>133</v>
      </c>
      <c r="P124" s="653" t="s">
        <v>133</v>
      </c>
      <c r="Q124" s="653" t="s">
        <v>133</v>
      </c>
      <c r="R124" s="653" t="s">
        <v>133</v>
      </c>
      <c r="S124" s="653" t="s">
        <v>133</v>
      </c>
      <c r="T124" s="653" t="s">
        <v>133</v>
      </c>
      <c r="U124" s="653" t="s">
        <v>133</v>
      </c>
      <c r="V124" s="653" t="s">
        <v>133</v>
      </c>
      <c r="W124" s="653" t="s">
        <v>502</v>
      </c>
      <c r="X124" s="674" t="s">
        <v>503</v>
      </c>
      <c r="Y124" s="634">
        <v>392220</v>
      </c>
      <c r="Z124" s="259"/>
      <c r="AA124" s="259"/>
      <c r="AB124" s="259"/>
      <c r="AC124" s="259"/>
      <c r="AD124" s="259"/>
      <c r="AE124" s="259"/>
      <c r="AF124" s="259"/>
      <c r="AG124" s="259"/>
      <c r="AH124" s="259"/>
    </row>
    <row r="125" spans="1:34" ht="15">
      <c r="A125" s="658"/>
      <c r="B125" s="658"/>
      <c r="C125" s="658"/>
      <c r="D125" s="256" t="s">
        <v>504</v>
      </c>
      <c r="E125" s="305">
        <v>93136471</v>
      </c>
      <c r="F125" s="305">
        <v>93136471</v>
      </c>
      <c r="G125" s="258"/>
      <c r="H125" s="258"/>
      <c r="I125" s="258"/>
      <c r="J125" s="305">
        <v>87870785</v>
      </c>
      <c r="K125" s="258"/>
      <c r="L125" s="258"/>
      <c r="M125" s="258"/>
      <c r="N125" s="653"/>
      <c r="O125" s="653"/>
      <c r="P125" s="653"/>
      <c r="Q125" s="653"/>
      <c r="R125" s="653"/>
      <c r="S125" s="653"/>
      <c r="T125" s="653"/>
      <c r="U125" s="653"/>
      <c r="V125" s="653"/>
      <c r="W125" s="653"/>
      <c r="X125" s="674"/>
      <c r="Y125" s="634"/>
      <c r="Z125" s="259"/>
      <c r="AA125" s="259"/>
      <c r="AB125" s="259"/>
      <c r="AC125" s="259"/>
      <c r="AD125" s="259"/>
      <c r="AE125" s="259"/>
      <c r="AF125" s="259"/>
      <c r="AG125" s="259"/>
      <c r="AH125" s="259"/>
    </row>
    <row r="126" spans="1:34" ht="15">
      <c r="A126" s="658"/>
      <c r="B126" s="658"/>
      <c r="C126" s="658"/>
      <c r="D126" s="256" t="s">
        <v>505</v>
      </c>
      <c r="E126" s="305">
        <v>0</v>
      </c>
      <c r="F126" s="305">
        <v>0</v>
      </c>
      <c r="G126" s="258"/>
      <c r="H126" s="258"/>
      <c r="I126" s="258"/>
      <c r="J126" s="305">
        <v>0</v>
      </c>
      <c r="K126" s="258"/>
      <c r="L126" s="258"/>
      <c r="M126" s="258"/>
      <c r="N126" s="653"/>
      <c r="O126" s="653"/>
      <c r="P126" s="653"/>
      <c r="Q126" s="653"/>
      <c r="R126" s="653"/>
      <c r="S126" s="653"/>
      <c r="T126" s="653"/>
      <c r="U126" s="653"/>
      <c r="V126" s="653"/>
      <c r="W126" s="653"/>
      <c r="X126" s="674"/>
      <c r="Y126" s="634"/>
      <c r="Z126" s="259"/>
      <c r="AA126" s="259"/>
      <c r="AB126" s="259"/>
      <c r="AC126" s="259"/>
      <c r="AD126" s="259"/>
      <c r="AE126" s="259"/>
      <c r="AF126" s="259"/>
      <c r="AG126" s="259"/>
      <c r="AH126" s="259"/>
    </row>
    <row r="127" spans="1:34" ht="24">
      <c r="A127" s="658"/>
      <c r="B127" s="658"/>
      <c r="C127" s="658"/>
      <c r="D127" s="256" t="s">
        <v>506</v>
      </c>
      <c r="E127" s="305">
        <v>15469440</v>
      </c>
      <c r="F127" s="305">
        <v>15469440</v>
      </c>
      <c r="G127" s="258"/>
      <c r="H127" s="258"/>
      <c r="I127" s="258"/>
      <c r="J127" s="305">
        <v>10911284</v>
      </c>
      <c r="K127" s="258"/>
      <c r="L127" s="258"/>
      <c r="M127" s="258"/>
      <c r="N127" s="653"/>
      <c r="O127" s="653"/>
      <c r="P127" s="653"/>
      <c r="Q127" s="653"/>
      <c r="R127" s="653"/>
      <c r="S127" s="653"/>
      <c r="T127" s="653"/>
      <c r="U127" s="653"/>
      <c r="V127" s="653"/>
      <c r="W127" s="653"/>
      <c r="X127" s="674"/>
      <c r="Y127" s="634"/>
      <c r="Z127" s="259"/>
      <c r="AA127" s="259"/>
      <c r="AB127" s="259"/>
      <c r="AC127" s="259"/>
      <c r="AD127" s="259"/>
      <c r="AE127" s="259"/>
      <c r="AF127" s="259"/>
      <c r="AG127" s="259"/>
      <c r="AH127" s="259"/>
    </row>
    <row r="128" spans="1:34" ht="15">
      <c r="A128" s="658"/>
      <c r="B128" s="658"/>
      <c r="C128" s="658" t="s">
        <v>599</v>
      </c>
      <c r="D128" s="256" t="s">
        <v>496</v>
      </c>
      <c r="E128" s="305">
        <v>697</v>
      </c>
      <c r="F128" s="305">
        <v>697</v>
      </c>
      <c r="G128" s="258"/>
      <c r="H128" s="258"/>
      <c r="I128" s="258"/>
      <c r="J128" s="305">
        <v>304</v>
      </c>
      <c r="K128" s="258"/>
      <c r="L128" s="258"/>
      <c r="M128" s="258"/>
      <c r="N128" s="653" t="s">
        <v>599</v>
      </c>
      <c r="O128" s="653" t="s">
        <v>133</v>
      </c>
      <c r="P128" s="653" t="s">
        <v>133</v>
      </c>
      <c r="Q128" s="653" t="s">
        <v>133</v>
      </c>
      <c r="R128" s="653" t="s">
        <v>133</v>
      </c>
      <c r="S128" s="653" t="s">
        <v>133</v>
      </c>
      <c r="T128" s="653" t="s">
        <v>133</v>
      </c>
      <c r="U128" s="653" t="s">
        <v>133</v>
      </c>
      <c r="V128" s="653" t="s">
        <v>133</v>
      </c>
      <c r="W128" s="653" t="s">
        <v>502</v>
      </c>
      <c r="X128" s="674" t="s">
        <v>503</v>
      </c>
      <c r="Y128" s="634">
        <v>342940</v>
      </c>
      <c r="Z128" s="259"/>
      <c r="AA128" s="259"/>
      <c r="AB128" s="259"/>
      <c r="AC128" s="259"/>
      <c r="AD128" s="259"/>
      <c r="AE128" s="259"/>
      <c r="AF128" s="259"/>
      <c r="AG128" s="259"/>
      <c r="AH128" s="259"/>
    </row>
    <row r="129" spans="1:34" ht="15">
      <c r="A129" s="658"/>
      <c r="B129" s="658"/>
      <c r="C129" s="658"/>
      <c r="D129" s="256" t="s">
        <v>504</v>
      </c>
      <c r="E129" s="305">
        <v>196941670</v>
      </c>
      <c r="F129" s="305">
        <v>196941670</v>
      </c>
      <c r="G129" s="258"/>
      <c r="H129" s="258"/>
      <c r="I129" s="258"/>
      <c r="J129" s="305">
        <v>183709127</v>
      </c>
      <c r="K129" s="258"/>
      <c r="L129" s="258"/>
      <c r="M129" s="258"/>
      <c r="N129" s="653"/>
      <c r="O129" s="653"/>
      <c r="P129" s="653"/>
      <c r="Q129" s="653"/>
      <c r="R129" s="653"/>
      <c r="S129" s="653"/>
      <c r="T129" s="653"/>
      <c r="U129" s="653"/>
      <c r="V129" s="653"/>
      <c r="W129" s="653"/>
      <c r="X129" s="674"/>
      <c r="Y129" s="634"/>
      <c r="Z129" s="259"/>
      <c r="AA129" s="259"/>
      <c r="AB129" s="259"/>
      <c r="AC129" s="259"/>
      <c r="AD129" s="259"/>
      <c r="AE129" s="259"/>
      <c r="AF129" s="259"/>
      <c r="AG129" s="259"/>
      <c r="AH129" s="259"/>
    </row>
    <row r="130" spans="1:34" ht="15">
      <c r="A130" s="658"/>
      <c r="B130" s="658"/>
      <c r="C130" s="658"/>
      <c r="D130" s="256" t="s">
        <v>505</v>
      </c>
      <c r="E130" s="305">
        <v>0</v>
      </c>
      <c r="F130" s="305">
        <v>0</v>
      </c>
      <c r="G130" s="258"/>
      <c r="H130" s="258"/>
      <c r="I130" s="258"/>
      <c r="J130" s="305">
        <v>0</v>
      </c>
      <c r="K130" s="258"/>
      <c r="L130" s="258"/>
      <c r="M130" s="258"/>
      <c r="N130" s="653"/>
      <c r="O130" s="653"/>
      <c r="P130" s="653"/>
      <c r="Q130" s="653"/>
      <c r="R130" s="653"/>
      <c r="S130" s="653"/>
      <c r="T130" s="653"/>
      <c r="U130" s="653"/>
      <c r="V130" s="653"/>
      <c r="W130" s="653"/>
      <c r="X130" s="674"/>
      <c r="Y130" s="634"/>
      <c r="Z130" s="259"/>
      <c r="AA130" s="259"/>
      <c r="AB130" s="259"/>
      <c r="AC130" s="259"/>
      <c r="AD130" s="259"/>
      <c r="AE130" s="259"/>
      <c r="AF130" s="259"/>
      <c r="AG130" s="259"/>
      <c r="AH130" s="259"/>
    </row>
    <row r="131" spans="1:34" ht="24">
      <c r="A131" s="658"/>
      <c r="B131" s="658"/>
      <c r="C131" s="658"/>
      <c r="D131" s="256" t="s">
        <v>506</v>
      </c>
      <c r="E131" s="305">
        <v>32710895</v>
      </c>
      <c r="F131" s="305">
        <v>32710895</v>
      </c>
      <c r="G131" s="258"/>
      <c r="H131" s="258"/>
      <c r="I131" s="258"/>
      <c r="J131" s="305">
        <v>23072449</v>
      </c>
      <c r="K131" s="258"/>
      <c r="L131" s="258"/>
      <c r="M131" s="258"/>
      <c r="N131" s="653"/>
      <c r="O131" s="653"/>
      <c r="P131" s="653"/>
      <c r="Q131" s="653"/>
      <c r="R131" s="653"/>
      <c r="S131" s="653"/>
      <c r="T131" s="653"/>
      <c r="U131" s="653"/>
      <c r="V131" s="653"/>
      <c r="W131" s="653"/>
      <c r="X131" s="674"/>
      <c r="Y131" s="634"/>
      <c r="Z131" s="259"/>
      <c r="AA131" s="259"/>
      <c r="AB131" s="259"/>
      <c r="AC131" s="259"/>
      <c r="AD131" s="259"/>
      <c r="AE131" s="259"/>
      <c r="AF131" s="259"/>
      <c r="AG131" s="259"/>
      <c r="AH131" s="259"/>
    </row>
    <row r="132" spans="1:34" ht="15">
      <c r="A132" s="658"/>
      <c r="B132" s="658"/>
      <c r="C132" s="658" t="s">
        <v>600</v>
      </c>
      <c r="D132" s="256" t="s">
        <v>496</v>
      </c>
      <c r="E132" s="305">
        <v>501</v>
      </c>
      <c r="F132" s="305">
        <v>501</v>
      </c>
      <c r="G132" s="258"/>
      <c r="H132" s="258"/>
      <c r="I132" s="258"/>
      <c r="J132" s="305">
        <v>62</v>
      </c>
      <c r="K132" s="258"/>
      <c r="L132" s="258"/>
      <c r="M132" s="258"/>
      <c r="N132" s="653" t="s">
        <v>600</v>
      </c>
      <c r="O132" s="653" t="s">
        <v>133</v>
      </c>
      <c r="P132" s="653" t="s">
        <v>133</v>
      </c>
      <c r="Q132" s="653" t="s">
        <v>133</v>
      </c>
      <c r="R132" s="653" t="s">
        <v>133</v>
      </c>
      <c r="S132" s="653" t="s">
        <v>133</v>
      </c>
      <c r="T132" s="653" t="s">
        <v>133</v>
      </c>
      <c r="U132" s="653" t="s">
        <v>133</v>
      </c>
      <c r="V132" s="653" t="s">
        <v>133</v>
      </c>
      <c r="W132" s="653" t="s">
        <v>502</v>
      </c>
      <c r="X132" s="674" t="s">
        <v>503</v>
      </c>
      <c r="Y132" s="634">
        <v>186383</v>
      </c>
      <c r="Z132" s="259"/>
      <c r="AA132" s="259"/>
      <c r="AB132" s="259"/>
      <c r="AC132" s="259"/>
      <c r="AD132" s="259"/>
      <c r="AE132" s="259"/>
      <c r="AF132" s="259"/>
      <c r="AG132" s="259"/>
      <c r="AH132" s="259"/>
    </row>
    <row r="133" spans="1:34" ht="15">
      <c r="A133" s="658"/>
      <c r="B133" s="658"/>
      <c r="C133" s="658"/>
      <c r="D133" s="256" t="s">
        <v>504</v>
      </c>
      <c r="E133" s="305">
        <v>141524964</v>
      </c>
      <c r="F133" s="305">
        <v>141524964</v>
      </c>
      <c r="G133" s="258"/>
      <c r="H133" s="258"/>
      <c r="I133" s="258"/>
      <c r="J133" s="305">
        <v>37561346</v>
      </c>
      <c r="K133" s="258"/>
      <c r="L133" s="258"/>
      <c r="M133" s="258"/>
      <c r="N133" s="653"/>
      <c r="O133" s="653"/>
      <c r="P133" s="653"/>
      <c r="Q133" s="653"/>
      <c r="R133" s="653"/>
      <c r="S133" s="653"/>
      <c r="T133" s="653"/>
      <c r="U133" s="653"/>
      <c r="V133" s="653"/>
      <c r="W133" s="653"/>
      <c r="X133" s="674"/>
      <c r="Y133" s="634"/>
      <c r="Z133" s="259"/>
      <c r="AA133" s="259"/>
      <c r="AB133" s="259"/>
      <c r="AC133" s="259"/>
      <c r="AD133" s="259"/>
      <c r="AE133" s="259"/>
      <c r="AF133" s="259"/>
      <c r="AG133" s="259"/>
      <c r="AH133" s="259"/>
    </row>
    <row r="134" spans="1:34" ht="15">
      <c r="A134" s="658"/>
      <c r="B134" s="658"/>
      <c r="C134" s="658"/>
      <c r="D134" s="256" t="s">
        <v>505</v>
      </c>
      <c r="E134" s="305">
        <v>0</v>
      </c>
      <c r="F134" s="305">
        <v>0</v>
      </c>
      <c r="G134" s="258"/>
      <c r="H134" s="258"/>
      <c r="I134" s="258"/>
      <c r="J134" s="305">
        <v>0</v>
      </c>
      <c r="K134" s="258"/>
      <c r="L134" s="258"/>
      <c r="M134" s="258"/>
      <c r="N134" s="653"/>
      <c r="O134" s="653"/>
      <c r="P134" s="653"/>
      <c r="Q134" s="653"/>
      <c r="R134" s="653"/>
      <c r="S134" s="653"/>
      <c r="T134" s="653"/>
      <c r="U134" s="653"/>
      <c r="V134" s="653"/>
      <c r="W134" s="653"/>
      <c r="X134" s="674"/>
      <c r="Y134" s="634"/>
      <c r="Z134" s="259"/>
      <c r="AA134" s="259"/>
      <c r="AB134" s="259"/>
      <c r="AC134" s="259"/>
      <c r="AD134" s="259"/>
      <c r="AE134" s="259"/>
      <c r="AF134" s="259"/>
      <c r="AG134" s="259"/>
      <c r="AH134" s="259"/>
    </row>
    <row r="135" spans="1:34" ht="24">
      <c r="A135" s="658"/>
      <c r="B135" s="658"/>
      <c r="C135" s="658"/>
      <c r="D135" s="256" t="s">
        <v>506</v>
      </c>
      <c r="E135" s="305">
        <v>23506494</v>
      </c>
      <c r="F135" s="305">
        <v>23506494</v>
      </c>
      <c r="G135" s="258"/>
      <c r="H135" s="258"/>
      <c r="I135" s="258"/>
      <c r="J135" s="305">
        <v>16580176</v>
      </c>
      <c r="K135" s="258"/>
      <c r="L135" s="258"/>
      <c r="M135" s="258"/>
      <c r="N135" s="653"/>
      <c r="O135" s="653"/>
      <c r="P135" s="653"/>
      <c r="Q135" s="653"/>
      <c r="R135" s="653"/>
      <c r="S135" s="653"/>
      <c r="T135" s="653"/>
      <c r="U135" s="653"/>
      <c r="V135" s="653"/>
      <c r="W135" s="653"/>
      <c r="X135" s="674"/>
      <c r="Y135" s="634"/>
      <c r="Z135" s="259"/>
      <c r="AA135" s="259"/>
      <c r="AB135" s="259"/>
      <c r="AC135" s="259"/>
      <c r="AD135" s="259"/>
      <c r="AE135" s="259"/>
      <c r="AF135" s="259"/>
      <c r="AG135" s="259"/>
      <c r="AH135" s="259"/>
    </row>
    <row r="136" spans="1:34" ht="15">
      <c r="A136" s="658"/>
      <c r="B136" s="658"/>
      <c r="C136" s="658" t="s">
        <v>601</v>
      </c>
      <c r="D136" s="256" t="s">
        <v>496</v>
      </c>
      <c r="E136" s="305">
        <v>220</v>
      </c>
      <c r="F136" s="305">
        <v>220</v>
      </c>
      <c r="G136" s="258"/>
      <c r="H136" s="258"/>
      <c r="I136" s="258"/>
      <c r="J136" s="305">
        <v>372</v>
      </c>
      <c r="K136" s="258"/>
      <c r="L136" s="258"/>
      <c r="M136" s="258"/>
      <c r="N136" s="653" t="s">
        <v>601</v>
      </c>
      <c r="O136" s="653" t="s">
        <v>133</v>
      </c>
      <c r="P136" s="653" t="s">
        <v>133</v>
      </c>
      <c r="Q136" s="653" t="s">
        <v>133</v>
      </c>
      <c r="R136" s="653" t="s">
        <v>133</v>
      </c>
      <c r="S136" s="653" t="s">
        <v>133</v>
      </c>
      <c r="T136" s="653" t="s">
        <v>133</v>
      </c>
      <c r="U136" s="653" t="s">
        <v>133</v>
      </c>
      <c r="V136" s="653" t="s">
        <v>133</v>
      </c>
      <c r="W136" s="653" t="s">
        <v>502</v>
      </c>
      <c r="X136" s="674" t="s">
        <v>503</v>
      </c>
      <c r="Y136" s="634">
        <v>753496</v>
      </c>
      <c r="Z136" s="259"/>
      <c r="AA136" s="259"/>
      <c r="AB136" s="259"/>
      <c r="AC136" s="259"/>
      <c r="AD136" s="259"/>
      <c r="AE136" s="259"/>
      <c r="AF136" s="259"/>
      <c r="AG136" s="259"/>
      <c r="AH136" s="259"/>
    </row>
    <row r="137" spans="1:34" ht="15">
      <c r="A137" s="658"/>
      <c r="B137" s="658"/>
      <c r="C137" s="658"/>
      <c r="D137" s="256" t="s">
        <v>504</v>
      </c>
      <c r="E137" s="305">
        <v>62040418</v>
      </c>
      <c r="F137" s="305">
        <v>62040418</v>
      </c>
      <c r="G137" s="258"/>
      <c r="H137" s="258"/>
      <c r="I137" s="258"/>
      <c r="J137" s="305">
        <v>224912786</v>
      </c>
      <c r="K137" s="258"/>
      <c r="L137" s="258"/>
      <c r="M137" s="258"/>
      <c r="N137" s="653"/>
      <c r="O137" s="653"/>
      <c r="P137" s="653"/>
      <c r="Q137" s="653"/>
      <c r="R137" s="653"/>
      <c r="S137" s="653"/>
      <c r="T137" s="653"/>
      <c r="U137" s="653"/>
      <c r="V137" s="653"/>
      <c r="W137" s="653"/>
      <c r="X137" s="674"/>
      <c r="Y137" s="634"/>
      <c r="Z137" s="259"/>
      <c r="AA137" s="259"/>
      <c r="AB137" s="259"/>
      <c r="AC137" s="259"/>
      <c r="AD137" s="259"/>
      <c r="AE137" s="259"/>
      <c r="AF137" s="259"/>
      <c r="AG137" s="259"/>
      <c r="AH137" s="259"/>
    </row>
    <row r="138" spans="1:34" ht="15">
      <c r="A138" s="658"/>
      <c r="B138" s="658"/>
      <c r="C138" s="658"/>
      <c r="D138" s="256" t="s">
        <v>505</v>
      </c>
      <c r="E138" s="305">
        <v>0</v>
      </c>
      <c r="F138" s="305">
        <v>0</v>
      </c>
      <c r="G138" s="258"/>
      <c r="H138" s="258"/>
      <c r="I138" s="258"/>
      <c r="J138" s="305">
        <v>0</v>
      </c>
      <c r="K138" s="258"/>
      <c r="L138" s="258"/>
      <c r="M138" s="258"/>
      <c r="N138" s="653"/>
      <c r="O138" s="653"/>
      <c r="P138" s="653"/>
      <c r="Q138" s="653"/>
      <c r="R138" s="653"/>
      <c r="S138" s="653"/>
      <c r="T138" s="653"/>
      <c r="U138" s="653"/>
      <c r="V138" s="653"/>
      <c r="W138" s="653"/>
      <c r="X138" s="674"/>
      <c r="Y138" s="634"/>
      <c r="Z138" s="259"/>
      <c r="AA138" s="259"/>
      <c r="AB138" s="259"/>
      <c r="AC138" s="259"/>
      <c r="AD138" s="259"/>
      <c r="AE138" s="259"/>
      <c r="AF138" s="259"/>
      <c r="AG138" s="259"/>
      <c r="AH138" s="259"/>
    </row>
    <row r="139" spans="1:34" ht="24">
      <c r="A139" s="658"/>
      <c r="B139" s="658"/>
      <c r="C139" s="658"/>
      <c r="D139" s="256" t="s">
        <v>506</v>
      </c>
      <c r="E139" s="305">
        <v>10304562</v>
      </c>
      <c r="F139" s="305">
        <v>10304562</v>
      </c>
      <c r="G139" s="258"/>
      <c r="H139" s="258"/>
      <c r="I139" s="258"/>
      <c r="J139" s="305">
        <v>7268266</v>
      </c>
      <c r="K139" s="258"/>
      <c r="L139" s="258"/>
      <c r="M139" s="258"/>
      <c r="N139" s="653"/>
      <c r="O139" s="653"/>
      <c r="P139" s="653"/>
      <c r="Q139" s="653"/>
      <c r="R139" s="653"/>
      <c r="S139" s="653"/>
      <c r="T139" s="653"/>
      <c r="U139" s="653"/>
      <c r="V139" s="653"/>
      <c r="W139" s="653"/>
      <c r="X139" s="674"/>
      <c r="Y139" s="634"/>
      <c r="Z139" s="259"/>
      <c r="AA139" s="259"/>
      <c r="AB139" s="259"/>
      <c r="AC139" s="259"/>
      <c r="AD139" s="259"/>
      <c r="AE139" s="259"/>
      <c r="AF139" s="259"/>
      <c r="AG139" s="259"/>
      <c r="AH139" s="259"/>
    </row>
    <row r="140" spans="1:34" ht="15">
      <c r="A140" s="658"/>
      <c r="B140" s="658"/>
      <c r="C140" s="658" t="s">
        <v>602</v>
      </c>
      <c r="D140" s="256" t="s">
        <v>496</v>
      </c>
      <c r="E140" s="305">
        <v>807</v>
      </c>
      <c r="F140" s="305">
        <v>807</v>
      </c>
      <c r="G140" s="258"/>
      <c r="H140" s="258"/>
      <c r="I140" s="258"/>
      <c r="J140" s="305">
        <v>417</v>
      </c>
      <c r="K140" s="258"/>
      <c r="L140" s="258"/>
      <c r="M140" s="258"/>
      <c r="N140" s="653" t="s">
        <v>602</v>
      </c>
      <c r="O140" s="653" t="s">
        <v>133</v>
      </c>
      <c r="P140" s="653" t="s">
        <v>133</v>
      </c>
      <c r="Q140" s="653" t="s">
        <v>133</v>
      </c>
      <c r="R140" s="653" t="s">
        <v>133</v>
      </c>
      <c r="S140" s="653" t="s">
        <v>133</v>
      </c>
      <c r="T140" s="653" t="s">
        <v>133</v>
      </c>
      <c r="U140" s="653" t="s">
        <v>133</v>
      </c>
      <c r="V140" s="653" t="s">
        <v>133</v>
      </c>
      <c r="W140" s="653" t="s">
        <v>502</v>
      </c>
      <c r="X140" s="674" t="s">
        <v>503</v>
      </c>
      <c r="Y140" s="634">
        <v>1230539</v>
      </c>
      <c r="Z140" s="259"/>
      <c r="AA140" s="259"/>
      <c r="AB140" s="259"/>
      <c r="AC140" s="259"/>
      <c r="AD140" s="259"/>
      <c r="AE140" s="259"/>
      <c r="AF140" s="259"/>
      <c r="AG140" s="259"/>
      <c r="AH140" s="259"/>
    </row>
    <row r="141" spans="1:34" ht="15">
      <c r="A141" s="658"/>
      <c r="B141" s="658"/>
      <c r="C141" s="658"/>
      <c r="D141" s="256" t="s">
        <v>504</v>
      </c>
      <c r="E141" s="305">
        <v>228037723</v>
      </c>
      <c r="F141" s="305">
        <v>228037723</v>
      </c>
      <c r="G141" s="258"/>
      <c r="H141" s="258"/>
      <c r="I141" s="258"/>
      <c r="J141" s="305">
        <v>252002483</v>
      </c>
      <c r="K141" s="258"/>
      <c r="L141" s="258"/>
      <c r="M141" s="258"/>
      <c r="N141" s="653"/>
      <c r="O141" s="653"/>
      <c r="P141" s="653"/>
      <c r="Q141" s="653"/>
      <c r="R141" s="653"/>
      <c r="S141" s="653"/>
      <c r="T141" s="653"/>
      <c r="U141" s="653"/>
      <c r="V141" s="653"/>
      <c r="W141" s="653"/>
      <c r="X141" s="674"/>
      <c r="Y141" s="634"/>
      <c r="Z141" s="259"/>
      <c r="AA141" s="259"/>
      <c r="AB141" s="259"/>
      <c r="AC141" s="259"/>
      <c r="AD141" s="259"/>
      <c r="AE141" s="259"/>
      <c r="AF141" s="259"/>
      <c r="AG141" s="259"/>
      <c r="AH141" s="259"/>
    </row>
    <row r="142" spans="1:34" ht="15">
      <c r="A142" s="658"/>
      <c r="B142" s="658"/>
      <c r="C142" s="658"/>
      <c r="D142" s="256" t="s">
        <v>505</v>
      </c>
      <c r="E142" s="305">
        <v>0</v>
      </c>
      <c r="F142" s="305">
        <v>0</v>
      </c>
      <c r="G142" s="258"/>
      <c r="H142" s="258"/>
      <c r="I142" s="258"/>
      <c r="J142" s="305">
        <v>0</v>
      </c>
      <c r="K142" s="258"/>
      <c r="L142" s="258"/>
      <c r="M142" s="258"/>
      <c r="N142" s="653"/>
      <c r="O142" s="653"/>
      <c r="P142" s="653"/>
      <c r="Q142" s="653"/>
      <c r="R142" s="653"/>
      <c r="S142" s="653"/>
      <c r="T142" s="653"/>
      <c r="U142" s="653"/>
      <c r="V142" s="653"/>
      <c r="W142" s="653"/>
      <c r="X142" s="674"/>
      <c r="Y142" s="634"/>
      <c r="Z142" s="259"/>
      <c r="AA142" s="259"/>
      <c r="AB142" s="259"/>
      <c r="AC142" s="259"/>
      <c r="AD142" s="259"/>
      <c r="AE142" s="259"/>
      <c r="AF142" s="259"/>
      <c r="AG142" s="259"/>
      <c r="AH142" s="259"/>
    </row>
    <row r="143" spans="1:34" ht="24">
      <c r="A143" s="658"/>
      <c r="B143" s="658"/>
      <c r="C143" s="658"/>
      <c r="D143" s="256" t="s">
        <v>506</v>
      </c>
      <c r="E143" s="305">
        <v>37875773</v>
      </c>
      <c r="F143" s="305">
        <v>37875773</v>
      </c>
      <c r="G143" s="258"/>
      <c r="H143" s="258"/>
      <c r="I143" s="258"/>
      <c r="J143" s="305">
        <v>26715467</v>
      </c>
      <c r="K143" s="258"/>
      <c r="L143" s="258"/>
      <c r="M143" s="258"/>
      <c r="N143" s="653"/>
      <c r="O143" s="653"/>
      <c r="P143" s="653"/>
      <c r="Q143" s="653"/>
      <c r="R143" s="653"/>
      <c r="S143" s="653"/>
      <c r="T143" s="653"/>
      <c r="U143" s="653"/>
      <c r="V143" s="653"/>
      <c r="W143" s="653"/>
      <c r="X143" s="674"/>
      <c r="Y143" s="634"/>
      <c r="Z143" s="259"/>
      <c r="AA143" s="259"/>
      <c r="AB143" s="259"/>
      <c r="AC143" s="259"/>
      <c r="AD143" s="259"/>
      <c r="AE143" s="259"/>
      <c r="AF143" s="259"/>
      <c r="AG143" s="259"/>
      <c r="AH143" s="259"/>
    </row>
    <row r="144" spans="1:34" ht="15">
      <c r="A144" s="658"/>
      <c r="B144" s="658"/>
      <c r="C144" s="658" t="s">
        <v>603</v>
      </c>
      <c r="D144" s="256" t="s">
        <v>496</v>
      </c>
      <c r="E144" s="305">
        <v>1530</v>
      </c>
      <c r="F144" s="305">
        <v>1530</v>
      </c>
      <c r="G144" s="258"/>
      <c r="H144" s="258"/>
      <c r="I144" s="258"/>
      <c r="J144" s="305">
        <v>161</v>
      </c>
      <c r="K144" s="258"/>
      <c r="L144" s="258"/>
      <c r="M144" s="258"/>
      <c r="N144" s="653" t="s">
        <v>603</v>
      </c>
      <c r="O144" s="653" t="s">
        <v>133</v>
      </c>
      <c r="P144" s="653" t="s">
        <v>133</v>
      </c>
      <c r="Q144" s="653" t="s">
        <v>133</v>
      </c>
      <c r="R144" s="653" t="s">
        <v>133</v>
      </c>
      <c r="S144" s="653" t="s">
        <v>133</v>
      </c>
      <c r="T144" s="653" t="s">
        <v>133</v>
      </c>
      <c r="U144" s="653" t="s">
        <v>133</v>
      </c>
      <c r="V144" s="653" t="s">
        <v>133</v>
      </c>
      <c r="W144" s="653" t="s">
        <v>502</v>
      </c>
      <c r="X144" s="674" t="s">
        <v>503</v>
      </c>
      <c r="Y144" s="634">
        <v>424038</v>
      </c>
      <c r="Z144" s="259"/>
      <c r="AA144" s="259"/>
      <c r="AB144" s="259"/>
      <c r="AC144" s="259"/>
      <c r="AD144" s="259"/>
      <c r="AE144" s="259"/>
      <c r="AF144" s="259"/>
      <c r="AG144" s="259"/>
      <c r="AH144" s="259"/>
    </row>
    <row r="145" spans="1:34" ht="15">
      <c r="A145" s="658"/>
      <c r="B145" s="658"/>
      <c r="C145" s="658"/>
      <c r="D145" s="256" t="s">
        <v>504</v>
      </c>
      <c r="E145" s="305">
        <v>431855921</v>
      </c>
      <c r="F145" s="305">
        <v>431855921</v>
      </c>
      <c r="G145" s="258"/>
      <c r="H145" s="258"/>
      <c r="I145" s="258"/>
      <c r="J145" s="305">
        <v>96976566</v>
      </c>
      <c r="K145" s="258"/>
      <c r="L145" s="258"/>
      <c r="M145" s="258"/>
      <c r="N145" s="653"/>
      <c r="O145" s="653"/>
      <c r="P145" s="653"/>
      <c r="Q145" s="653"/>
      <c r="R145" s="653"/>
      <c r="S145" s="653"/>
      <c r="T145" s="653"/>
      <c r="U145" s="653"/>
      <c r="V145" s="653"/>
      <c r="W145" s="653"/>
      <c r="X145" s="674"/>
      <c r="Y145" s="634"/>
      <c r="Z145" s="259"/>
      <c r="AA145" s="259"/>
      <c r="AB145" s="259"/>
      <c r="AC145" s="259"/>
      <c r="AD145" s="259"/>
      <c r="AE145" s="259"/>
      <c r="AF145" s="259"/>
      <c r="AG145" s="259"/>
      <c r="AH145" s="259"/>
    </row>
    <row r="146" spans="1:34" ht="15">
      <c r="A146" s="658"/>
      <c r="B146" s="658"/>
      <c r="C146" s="658"/>
      <c r="D146" s="256" t="s">
        <v>505</v>
      </c>
      <c r="E146" s="305">
        <v>0</v>
      </c>
      <c r="F146" s="305">
        <v>0</v>
      </c>
      <c r="G146" s="258"/>
      <c r="H146" s="258"/>
      <c r="I146" s="258"/>
      <c r="J146" s="305">
        <v>0</v>
      </c>
      <c r="K146" s="258"/>
      <c r="L146" s="258"/>
      <c r="M146" s="258"/>
      <c r="N146" s="653"/>
      <c r="O146" s="653"/>
      <c r="P146" s="653"/>
      <c r="Q146" s="653"/>
      <c r="R146" s="653"/>
      <c r="S146" s="653"/>
      <c r="T146" s="653"/>
      <c r="U146" s="653"/>
      <c r="V146" s="653"/>
      <c r="W146" s="653"/>
      <c r="X146" s="674"/>
      <c r="Y146" s="634"/>
      <c r="Z146" s="259"/>
      <c r="AA146" s="259"/>
      <c r="AB146" s="259"/>
      <c r="AC146" s="259"/>
      <c r="AD146" s="259"/>
      <c r="AE146" s="259"/>
      <c r="AF146" s="259"/>
      <c r="AG146" s="259"/>
      <c r="AH146" s="259"/>
    </row>
    <row r="147" spans="1:34" ht="24">
      <c r="A147" s="658"/>
      <c r="B147" s="658"/>
      <c r="C147" s="658"/>
      <c r="D147" s="256" t="s">
        <v>506</v>
      </c>
      <c r="E147" s="305">
        <v>71728817</v>
      </c>
      <c r="F147" s="305">
        <v>71728817</v>
      </c>
      <c r="G147" s="258"/>
      <c r="H147" s="258"/>
      <c r="I147" s="258"/>
      <c r="J147" s="305">
        <v>50593528</v>
      </c>
      <c r="K147" s="258"/>
      <c r="L147" s="258"/>
      <c r="M147" s="258"/>
      <c r="N147" s="653"/>
      <c r="O147" s="653"/>
      <c r="P147" s="653"/>
      <c r="Q147" s="653"/>
      <c r="R147" s="653"/>
      <c r="S147" s="653"/>
      <c r="T147" s="653"/>
      <c r="U147" s="653"/>
      <c r="V147" s="653"/>
      <c r="W147" s="653"/>
      <c r="X147" s="674"/>
      <c r="Y147" s="634"/>
      <c r="Z147" s="259"/>
      <c r="AA147" s="259"/>
      <c r="AB147" s="259"/>
      <c r="AC147" s="259"/>
      <c r="AD147" s="259"/>
      <c r="AE147" s="259"/>
      <c r="AF147" s="259"/>
      <c r="AG147" s="259"/>
      <c r="AH147" s="259"/>
    </row>
    <row r="148" spans="1:34" ht="15">
      <c r="A148" s="658"/>
      <c r="B148" s="658"/>
      <c r="C148" s="658" t="s">
        <v>604</v>
      </c>
      <c r="D148" s="256" t="s">
        <v>496</v>
      </c>
      <c r="E148" s="305">
        <v>2247</v>
      </c>
      <c r="F148" s="305">
        <v>2247</v>
      </c>
      <c r="G148" s="258"/>
      <c r="H148" s="258"/>
      <c r="I148" s="258"/>
      <c r="J148" s="305">
        <v>506</v>
      </c>
      <c r="K148" s="258"/>
      <c r="L148" s="258"/>
      <c r="M148" s="258"/>
      <c r="N148" s="653" t="s">
        <v>604</v>
      </c>
      <c r="O148" s="653" t="s">
        <v>133</v>
      </c>
      <c r="P148" s="653" t="s">
        <v>133</v>
      </c>
      <c r="Q148" s="653" t="s">
        <v>133</v>
      </c>
      <c r="R148" s="653" t="s">
        <v>133</v>
      </c>
      <c r="S148" s="653" t="s">
        <v>133</v>
      </c>
      <c r="T148" s="653" t="s">
        <v>133</v>
      </c>
      <c r="U148" s="653" t="s">
        <v>133</v>
      </c>
      <c r="V148" s="653" t="s">
        <v>133</v>
      </c>
      <c r="W148" s="653" t="s">
        <v>502</v>
      </c>
      <c r="X148" s="674" t="s">
        <v>503</v>
      </c>
      <c r="Y148" s="634">
        <v>883319</v>
      </c>
      <c r="Z148" s="259"/>
      <c r="AA148" s="259"/>
      <c r="AB148" s="259"/>
      <c r="AC148" s="259"/>
      <c r="AD148" s="259"/>
      <c r="AE148" s="259"/>
      <c r="AF148" s="259"/>
      <c r="AG148" s="259"/>
      <c r="AH148" s="259"/>
    </row>
    <row r="149" spans="1:34" ht="15">
      <c r="A149" s="658"/>
      <c r="B149" s="658"/>
      <c r="C149" s="658"/>
      <c r="D149" s="256" t="s">
        <v>504</v>
      </c>
      <c r="E149" s="305">
        <v>634561735</v>
      </c>
      <c r="F149" s="305">
        <v>634561735</v>
      </c>
      <c r="G149" s="258"/>
      <c r="H149" s="258"/>
      <c r="I149" s="258"/>
      <c r="J149" s="305">
        <v>305498946</v>
      </c>
      <c r="K149" s="258"/>
      <c r="L149" s="258"/>
      <c r="M149" s="258"/>
      <c r="N149" s="653"/>
      <c r="O149" s="653"/>
      <c r="P149" s="653"/>
      <c r="Q149" s="653"/>
      <c r="R149" s="653"/>
      <c r="S149" s="653"/>
      <c r="T149" s="653"/>
      <c r="U149" s="653"/>
      <c r="V149" s="653"/>
      <c r="W149" s="653"/>
      <c r="X149" s="674"/>
      <c r="Y149" s="634"/>
      <c r="Z149" s="259"/>
      <c r="AA149" s="259"/>
      <c r="AB149" s="259"/>
      <c r="AC149" s="259"/>
      <c r="AD149" s="259"/>
      <c r="AE149" s="259"/>
      <c r="AF149" s="259"/>
      <c r="AG149" s="259"/>
      <c r="AH149" s="259"/>
    </row>
    <row r="150" spans="1:34" ht="15">
      <c r="A150" s="658"/>
      <c r="B150" s="658"/>
      <c r="C150" s="658"/>
      <c r="D150" s="256" t="s">
        <v>505</v>
      </c>
      <c r="E150" s="305">
        <v>0</v>
      </c>
      <c r="F150" s="305">
        <v>0</v>
      </c>
      <c r="G150" s="258"/>
      <c r="H150" s="258"/>
      <c r="I150" s="258"/>
      <c r="J150" s="305">
        <v>0</v>
      </c>
      <c r="K150" s="258"/>
      <c r="L150" s="258"/>
      <c r="M150" s="258"/>
      <c r="N150" s="653"/>
      <c r="O150" s="653"/>
      <c r="P150" s="653"/>
      <c r="Q150" s="653"/>
      <c r="R150" s="653"/>
      <c r="S150" s="653"/>
      <c r="T150" s="653"/>
      <c r="U150" s="653"/>
      <c r="V150" s="653"/>
      <c r="W150" s="653"/>
      <c r="X150" s="674"/>
      <c r="Y150" s="634"/>
      <c r="Z150" s="259"/>
      <c r="AA150" s="259"/>
      <c r="AB150" s="259"/>
      <c r="AC150" s="259"/>
      <c r="AD150" s="259"/>
      <c r="AE150" s="259"/>
      <c r="AF150" s="259"/>
      <c r="AG150" s="259"/>
      <c r="AH150" s="259"/>
    </row>
    <row r="151" spans="1:34" ht="24">
      <c r="A151" s="658"/>
      <c r="B151" s="658"/>
      <c r="C151" s="658"/>
      <c r="D151" s="256" t="s">
        <v>506</v>
      </c>
      <c r="E151" s="305">
        <v>105397106</v>
      </c>
      <c r="F151" s="305">
        <v>105397106</v>
      </c>
      <c r="G151" s="258"/>
      <c r="H151" s="258"/>
      <c r="I151" s="258"/>
      <c r="J151" s="305">
        <v>74341266</v>
      </c>
      <c r="K151" s="258"/>
      <c r="L151" s="258"/>
      <c r="M151" s="258"/>
      <c r="N151" s="653"/>
      <c r="O151" s="653"/>
      <c r="P151" s="653"/>
      <c r="Q151" s="653"/>
      <c r="R151" s="653"/>
      <c r="S151" s="653"/>
      <c r="T151" s="653"/>
      <c r="U151" s="653"/>
      <c r="V151" s="653"/>
      <c r="W151" s="653"/>
      <c r="X151" s="674"/>
      <c r="Y151" s="634"/>
      <c r="Z151" s="259"/>
      <c r="AA151" s="259"/>
      <c r="AB151" s="259"/>
      <c r="AC151" s="259"/>
      <c r="AD151" s="259"/>
      <c r="AE151" s="259"/>
      <c r="AF151" s="259"/>
      <c r="AG151" s="259"/>
      <c r="AH151" s="259"/>
    </row>
    <row r="152" spans="1:34" ht="15">
      <c r="A152" s="658"/>
      <c r="B152" s="658"/>
      <c r="C152" s="658" t="s">
        <v>605</v>
      </c>
      <c r="D152" s="256" t="s">
        <v>496</v>
      </c>
      <c r="E152" s="305">
        <v>2789</v>
      </c>
      <c r="F152" s="305">
        <v>2789</v>
      </c>
      <c r="G152" s="258"/>
      <c r="H152" s="258"/>
      <c r="I152" s="258"/>
      <c r="J152" s="305">
        <v>1259</v>
      </c>
      <c r="K152" s="258"/>
      <c r="L152" s="258"/>
      <c r="M152" s="258"/>
      <c r="N152" s="653" t="s">
        <v>605</v>
      </c>
      <c r="O152" s="653" t="s">
        <v>133</v>
      </c>
      <c r="P152" s="653" t="s">
        <v>133</v>
      </c>
      <c r="Q152" s="653" t="s">
        <v>133</v>
      </c>
      <c r="R152" s="653" t="s">
        <v>133</v>
      </c>
      <c r="S152" s="653" t="s">
        <v>133</v>
      </c>
      <c r="T152" s="653" t="s">
        <v>133</v>
      </c>
      <c r="U152" s="653" t="s">
        <v>133</v>
      </c>
      <c r="V152" s="653" t="s">
        <v>133</v>
      </c>
      <c r="W152" s="653" t="s">
        <v>502</v>
      </c>
      <c r="X152" s="674" t="s">
        <v>503</v>
      </c>
      <c r="Y152" s="634">
        <v>1315509</v>
      </c>
      <c r="Z152" s="259"/>
      <c r="AA152" s="259"/>
      <c r="AB152" s="259"/>
      <c r="AC152" s="259"/>
      <c r="AD152" s="259"/>
      <c r="AE152" s="259"/>
      <c r="AF152" s="259"/>
      <c r="AG152" s="259"/>
      <c r="AH152" s="259"/>
    </row>
    <row r="153" spans="1:34" ht="15">
      <c r="A153" s="658"/>
      <c r="B153" s="658"/>
      <c r="C153" s="658"/>
      <c r="D153" s="256" t="s">
        <v>504</v>
      </c>
      <c r="E153" s="305">
        <v>787614992</v>
      </c>
      <c r="F153" s="305">
        <v>787614992</v>
      </c>
      <c r="G153" s="258"/>
      <c r="H153" s="258"/>
      <c r="I153" s="258"/>
      <c r="J153" s="305">
        <v>760332696</v>
      </c>
      <c r="K153" s="258"/>
      <c r="L153" s="258"/>
      <c r="M153" s="258"/>
      <c r="N153" s="653"/>
      <c r="O153" s="653"/>
      <c r="P153" s="653"/>
      <c r="Q153" s="653"/>
      <c r="R153" s="653"/>
      <c r="S153" s="653"/>
      <c r="T153" s="653"/>
      <c r="U153" s="653"/>
      <c r="V153" s="653"/>
      <c r="W153" s="653"/>
      <c r="X153" s="674"/>
      <c r="Y153" s="634"/>
      <c r="Z153" s="259"/>
      <c r="AA153" s="259"/>
      <c r="AB153" s="259"/>
      <c r="AC153" s="259"/>
      <c r="AD153" s="259"/>
      <c r="AE153" s="259"/>
      <c r="AF153" s="259"/>
      <c r="AG153" s="259"/>
      <c r="AH153" s="259"/>
    </row>
    <row r="154" spans="1:34" ht="15">
      <c r="A154" s="658"/>
      <c r="B154" s="658"/>
      <c r="C154" s="658"/>
      <c r="D154" s="256" t="s">
        <v>505</v>
      </c>
      <c r="E154" s="305">
        <v>0</v>
      </c>
      <c r="F154" s="305">
        <v>0</v>
      </c>
      <c r="G154" s="258"/>
      <c r="H154" s="258"/>
      <c r="I154" s="258"/>
      <c r="J154" s="305">
        <v>0</v>
      </c>
      <c r="K154" s="258"/>
      <c r="L154" s="258"/>
      <c r="M154" s="258"/>
      <c r="N154" s="653"/>
      <c r="O154" s="653"/>
      <c r="P154" s="653"/>
      <c r="Q154" s="653"/>
      <c r="R154" s="653"/>
      <c r="S154" s="653"/>
      <c r="T154" s="653"/>
      <c r="U154" s="653"/>
      <c r="V154" s="653"/>
      <c r="W154" s="653"/>
      <c r="X154" s="674"/>
      <c r="Y154" s="634"/>
      <c r="Z154" s="259"/>
      <c r="AA154" s="259"/>
      <c r="AB154" s="259"/>
      <c r="AC154" s="259"/>
      <c r="AD154" s="259"/>
      <c r="AE154" s="259"/>
      <c r="AF154" s="259"/>
      <c r="AG154" s="259"/>
      <c r="AH154" s="259"/>
    </row>
    <row r="155" spans="1:34" ht="24">
      <c r="A155" s="658"/>
      <c r="B155" s="658"/>
      <c r="C155" s="658"/>
      <c r="D155" s="256" t="s">
        <v>506</v>
      </c>
      <c r="E155" s="305">
        <v>130818384</v>
      </c>
      <c r="F155" s="305">
        <v>130818384</v>
      </c>
      <c r="G155" s="258"/>
      <c r="H155" s="258"/>
      <c r="I155" s="258"/>
      <c r="J155" s="305">
        <v>92272024</v>
      </c>
      <c r="K155" s="258"/>
      <c r="L155" s="258"/>
      <c r="M155" s="258"/>
      <c r="N155" s="653"/>
      <c r="O155" s="653"/>
      <c r="P155" s="653"/>
      <c r="Q155" s="653"/>
      <c r="R155" s="653"/>
      <c r="S155" s="653"/>
      <c r="T155" s="653"/>
      <c r="U155" s="653"/>
      <c r="V155" s="653"/>
      <c r="W155" s="653"/>
      <c r="X155" s="674"/>
      <c r="Y155" s="634"/>
      <c r="Z155" s="259"/>
      <c r="AA155" s="259"/>
      <c r="AB155" s="259"/>
      <c r="AC155" s="259"/>
      <c r="AD155" s="259"/>
      <c r="AE155" s="259"/>
      <c r="AF155" s="259"/>
      <c r="AG155" s="259"/>
      <c r="AH155" s="259"/>
    </row>
    <row r="156" spans="1:34" ht="15">
      <c r="A156" s="658"/>
      <c r="B156" s="658"/>
      <c r="C156" s="658" t="s">
        <v>606</v>
      </c>
      <c r="D156" s="256" t="s">
        <v>496</v>
      </c>
      <c r="E156" s="305">
        <v>714</v>
      </c>
      <c r="F156" s="305">
        <v>714</v>
      </c>
      <c r="G156" s="258"/>
      <c r="H156" s="258"/>
      <c r="I156" s="258"/>
      <c r="J156" s="305">
        <v>70</v>
      </c>
      <c r="K156" s="258"/>
      <c r="L156" s="258"/>
      <c r="M156" s="258"/>
      <c r="N156" s="653" t="s">
        <v>606</v>
      </c>
      <c r="O156" s="653" t="s">
        <v>133</v>
      </c>
      <c r="P156" s="653" t="s">
        <v>133</v>
      </c>
      <c r="Q156" s="653" t="s">
        <v>133</v>
      </c>
      <c r="R156" s="653" t="s">
        <v>133</v>
      </c>
      <c r="S156" s="653" t="s">
        <v>133</v>
      </c>
      <c r="T156" s="653" t="s">
        <v>133</v>
      </c>
      <c r="U156" s="653" t="s">
        <v>133</v>
      </c>
      <c r="V156" s="653" t="s">
        <v>133</v>
      </c>
      <c r="W156" s="653" t="s">
        <v>502</v>
      </c>
      <c r="X156" s="674" t="s">
        <v>503</v>
      </c>
      <c r="Y156" s="634">
        <v>270280</v>
      </c>
      <c r="Z156" s="259"/>
      <c r="AA156" s="259"/>
      <c r="AB156" s="259"/>
      <c r="AC156" s="259"/>
      <c r="AD156" s="259"/>
      <c r="AE156" s="259"/>
      <c r="AF156" s="259"/>
      <c r="AG156" s="259"/>
      <c r="AH156" s="259"/>
    </row>
    <row r="157" spans="1:34" ht="15">
      <c r="A157" s="658"/>
      <c r="B157" s="658"/>
      <c r="C157" s="658"/>
      <c r="D157" s="256" t="s">
        <v>504</v>
      </c>
      <c r="E157" s="305">
        <v>201745125</v>
      </c>
      <c r="F157" s="305">
        <v>201745125</v>
      </c>
      <c r="G157" s="258"/>
      <c r="H157" s="258"/>
      <c r="I157" s="258"/>
      <c r="J157" s="305">
        <v>42114236</v>
      </c>
      <c r="K157" s="258"/>
      <c r="L157" s="258"/>
      <c r="M157" s="258"/>
      <c r="N157" s="653"/>
      <c r="O157" s="653"/>
      <c r="P157" s="653"/>
      <c r="Q157" s="653"/>
      <c r="R157" s="653"/>
      <c r="S157" s="653"/>
      <c r="T157" s="653"/>
      <c r="U157" s="653"/>
      <c r="V157" s="653"/>
      <c r="W157" s="653"/>
      <c r="X157" s="674"/>
      <c r="Y157" s="634"/>
      <c r="Z157" s="259"/>
      <c r="AA157" s="259"/>
      <c r="AB157" s="259"/>
      <c r="AC157" s="259"/>
      <c r="AD157" s="259"/>
      <c r="AE157" s="259"/>
      <c r="AF157" s="259"/>
      <c r="AG157" s="259"/>
      <c r="AH157" s="259"/>
    </row>
    <row r="158" spans="1:34" ht="15">
      <c r="A158" s="658"/>
      <c r="B158" s="658"/>
      <c r="C158" s="658"/>
      <c r="D158" s="256" t="s">
        <v>505</v>
      </c>
      <c r="E158" s="305">
        <v>0</v>
      </c>
      <c r="F158" s="305">
        <v>0</v>
      </c>
      <c r="G158" s="258"/>
      <c r="H158" s="258"/>
      <c r="I158" s="258"/>
      <c r="J158" s="305">
        <v>0</v>
      </c>
      <c r="K158" s="258"/>
      <c r="L158" s="258"/>
      <c r="M158" s="258"/>
      <c r="N158" s="653"/>
      <c r="O158" s="653"/>
      <c r="P158" s="653"/>
      <c r="Q158" s="653"/>
      <c r="R158" s="653"/>
      <c r="S158" s="653"/>
      <c r="T158" s="653"/>
      <c r="U158" s="653"/>
      <c r="V158" s="653"/>
      <c r="W158" s="653"/>
      <c r="X158" s="674"/>
      <c r="Y158" s="634"/>
      <c r="Z158" s="259"/>
      <c r="AA158" s="259"/>
      <c r="AB158" s="259"/>
      <c r="AC158" s="259"/>
      <c r="AD158" s="259"/>
      <c r="AE158" s="259"/>
      <c r="AF158" s="259"/>
      <c r="AG158" s="259"/>
      <c r="AH158" s="259"/>
    </row>
    <row r="159" spans="1:34" ht="24">
      <c r="A159" s="658"/>
      <c r="B159" s="658"/>
      <c r="C159" s="658"/>
      <c r="D159" s="256" t="s">
        <v>506</v>
      </c>
      <c r="E159" s="305">
        <v>33508721</v>
      </c>
      <c r="F159" s="305">
        <v>33508721</v>
      </c>
      <c r="G159" s="258"/>
      <c r="H159" s="258"/>
      <c r="I159" s="258"/>
      <c r="J159" s="305">
        <v>23635191</v>
      </c>
      <c r="K159" s="258"/>
      <c r="L159" s="258"/>
      <c r="M159" s="258"/>
      <c r="N159" s="653"/>
      <c r="O159" s="653"/>
      <c r="P159" s="653"/>
      <c r="Q159" s="653"/>
      <c r="R159" s="653"/>
      <c r="S159" s="653"/>
      <c r="T159" s="653"/>
      <c r="U159" s="653"/>
      <c r="V159" s="653"/>
      <c r="W159" s="653"/>
      <c r="X159" s="674"/>
      <c r="Y159" s="634"/>
      <c r="Z159" s="259"/>
      <c r="AA159" s="259"/>
      <c r="AB159" s="259"/>
      <c r="AC159" s="259"/>
      <c r="AD159" s="259"/>
      <c r="AE159" s="259"/>
      <c r="AF159" s="259"/>
      <c r="AG159" s="259"/>
      <c r="AH159" s="259"/>
    </row>
    <row r="160" spans="1:34" ht="15">
      <c r="A160" s="658"/>
      <c r="B160" s="658"/>
      <c r="C160" s="658" t="s">
        <v>607</v>
      </c>
      <c r="D160" s="256" t="s">
        <v>496</v>
      </c>
      <c r="E160" s="305">
        <v>1160</v>
      </c>
      <c r="F160" s="305">
        <v>1160</v>
      </c>
      <c r="G160" s="258"/>
      <c r="H160" s="258"/>
      <c r="I160" s="258"/>
      <c r="J160" s="305">
        <v>409</v>
      </c>
      <c r="K160" s="258"/>
      <c r="L160" s="258"/>
      <c r="M160" s="258"/>
      <c r="N160" s="653" t="s">
        <v>607</v>
      </c>
      <c r="O160" s="653" t="s">
        <v>133</v>
      </c>
      <c r="P160" s="653" t="s">
        <v>133</v>
      </c>
      <c r="Q160" s="653" t="s">
        <v>133</v>
      </c>
      <c r="R160" s="653" t="s">
        <v>133</v>
      </c>
      <c r="S160" s="653" t="s">
        <v>133</v>
      </c>
      <c r="T160" s="653" t="s">
        <v>133</v>
      </c>
      <c r="U160" s="653" t="s">
        <v>133</v>
      </c>
      <c r="V160" s="653" t="s">
        <v>133</v>
      </c>
      <c r="W160" s="653" t="s">
        <v>502</v>
      </c>
      <c r="X160" s="674" t="s">
        <v>503</v>
      </c>
      <c r="Y160" s="634">
        <v>140135</v>
      </c>
      <c r="Z160" s="259"/>
      <c r="AA160" s="259"/>
      <c r="AB160" s="259"/>
      <c r="AC160" s="259"/>
      <c r="AD160" s="259"/>
      <c r="AE160" s="259"/>
      <c r="AF160" s="259"/>
      <c r="AG160" s="259"/>
      <c r="AH160" s="259"/>
    </row>
    <row r="161" spans="1:34" ht="15">
      <c r="A161" s="658"/>
      <c r="B161" s="658"/>
      <c r="C161" s="658"/>
      <c r="D161" s="256" t="s">
        <v>504</v>
      </c>
      <c r="E161" s="305">
        <v>327646219</v>
      </c>
      <c r="F161" s="305">
        <v>327646219</v>
      </c>
      <c r="G161" s="258"/>
      <c r="H161" s="258"/>
      <c r="I161" s="258"/>
      <c r="J161" s="305">
        <v>246994304</v>
      </c>
      <c r="K161" s="258"/>
      <c r="L161" s="258"/>
      <c r="M161" s="258"/>
      <c r="N161" s="653"/>
      <c r="O161" s="653"/>
      <c r="P161" s="653"/>
      <c r="Q161" s="653"/>
      <c r="R161" s="653"/>
      <c r="S161" s="653"/>
      <c r="T161" s="653"/>
      <c r="U161" s="653"/>
      <c r="V161" s="653"/>
      <c r="W161" s="653"/>
      <c r="X161" s="674"/>
      <c r="Y161" s="634"/>
      <c r="Z161" s="259"/>
      <c r="AA161" s="259"/>
      <c r="AB161" s="259"/>
      <c r="AC161" s="259"/>
      <c r="AD161" s="259"/>
      <c r="AE161" s="259"/>
      <c r="AF161" s="259"/>
      <c r="AG161" s="259"/>
      <c r="AH161" s="259"/>
    </row>
    <row r="162" spans="1:34" ht="15">
      <c r="A162" s="658"/>
      <c r="B162" s="658"/>
      <c r="C162" s="658"/>
      <c r="D162" s="256" t="s">
        <v>505</v>
      </c>
      <c r="E162" s="305">
        <v>0</v>
      </c>
      <c r="F162" s="305">
        <v>0</v>
      </c>
      <c r="G162" s="258"/>
      <c r="H162" s="258"/>
      <c r="I162" s="258"/>
      <c r="J162" s="305">
        <v>0</v>
      </c>
      <c r="K162" s="258"/>
      <c r="L162" s="258"/>
      <c r="M162" s="258"/>
      <c r="N162" s="653"/>
      <c r="O162" s="653"/>
      <c r="P162" s="653"/>
      <c r="Q162" s="653"/>
      <c r="R162" s="653"/>
      <c r="S162" s="653"/>
      <c r="T162" s="653"/>
      <c r="U162" s="653"/>
      <c r="V162" s="653"/>
      <c r="W162" s="653"/>
      <c r="X162" s="674"/>
      <c r="Y162" s="634"/>
      <c r="Z162" s="259"/>
      <c r="AA162" s="259"/>
      <c r="AB162" s="259"/>
      <c r="AC162" s="259"/>
      <c r="AD162" s="259"/>
      <c r="AE162" s="259"/>
      <c r="AF162" s="259"/>
      <c r="AG162" s="259"/>
      <c r="AH162" s="259"/>
    </row>
    <row r="163" spans="1:34" ht="24">
      <c r="A163" s="658"/>
      <c r="B163" s="658"/>
      <c r="C163" s="658"/>
      <c r="D163" s="256" t="s">
        <v>506</v>
      </c>
      <c r="E163" s="305">
        <v>54420179</v>
      </c>
      <c r="F163" s="305">
        <v>54420179</v>
      </c>
      <c r="G163" s="258"/>
      <c r="H163" s="258"/>
      <c r="I163" s="258"/>
      <c r="J163" s="305">
        <v>38384973</v>
      </c>
      <c r="K163" s="258"/>
      <c r="L163" s="258"/>
      <c r="M163" s="258"/>
      <c r="N163" s="653"/>
      <c r="O163" s="653"/>
      <c r="P163" s="653"/>
      <c r="Q163" s="653"/>
      <c r="R163" s="653"/>
      <c r="S163" s="653"/>
      <c r="T163" s="653"/>
      <c r="U163" s="653"/>
      <c r="V163" s="653"/>
      <c r="W163" s="653"/>
      <c r="X163" s="674"/>
      <c r="Y163" s="634"/>
      <c r="Z163" s="259"/>
      <c r="AA163" s="259"/>
      <c r="AB163" s="259"/>
      <c r="AC163" s="259"/>
      <c r="AD163" s="259"/>
      <c r="AE163" s="259"/>
      <c r="AF163" s="259"/>
      <c r="AG163" s="259"/>
      <c r="AH163" s="259"/>
    </row>
    <row r="164" spans="1:34" ht="15">
      <c r="A164" s="658"/>
      <c r="B164" s="658"/>
      <c r="C164" s="658" t="s">
        <v>608</v>
      </c>
      <c r="D164" s="256" t="s">
        <v>496</v>
      </c>
      <c r="E164" s="305">
        <v>177</v>
      </c>
      <c r="F164" s="305">
        <v>177</v>
      </c>
      <c r="G164" s="258"/>
      <c r="H164" s="258"/>
      <c r="I164" s="258"/>
      <c r="J164" s="305">
        <v>112</v>
      </c>
      <c r="K164" s="258"/>
      <c r="L164" s="258"/>
      <c r="M164" s="258"/>
      <c r="N164" s="653" t="s">
        <v>608</v>
      </c>
      <c r="O164" s="653" t="s">
        <v>133</v>
      </c>
      <c r="P164" s="653" t="s">
        <v>133</v>
      </c>
      <c r="Q164" s="653" t="s">
        <v>133</v>
      </c>
      <c r="R164" s="653" t="s">
        <v>133</v>
      </c>
      <c r="S164" s="653" t="s">
        <v>133</v>
      </c>
      <c r="T164" s="653" t="s">
        <v>133</v>
      </c>
      <c r="U164" s="653" t="s">
        <v>133</v>
      </c>
      <c r="V164" s="653" t="s">
        <v>133</v>
      </c>
      <c r="W164" s="653" t="s">
        <v>502</v>
      </c>
      <c r="X164" s="674" t="s">
        <v>503</v>
      </c>
      <c r="Y164" s="634">
        <v>93248</v>
      </c>
      <c r="Z164" s="259"/>
      <c r="AA164" s="259"/>
      <c r="AB164" s="259"/>
      <c r="AC164" s="259"/>
      <c r="AD164" s="259"/>
      <c r="AE164" s="259"/>
      <c r="AF164" s="259"/>
      <c r="AG164" s="259"/>
      <c r="AH164" s="259"/>
    </row>
    <row r="165" spans="1:34" ht="15">
      <c r="A165" s="658"/>
      <c r="B165" s="658"/>
      <c r="C165" s="658"/>
      <c r="D165" s="256" t="s">
        <v>504</v>
      </c>
      <c r="E165" s="305">
        <v>50006498</v>
      </c>
      <c r="F165" s="305">
        <v>50006498</v>
      </c>
      <c r="G165" s="258"/>
      <c r="H165" s="258"/>
      <c r="I165" s="258"/>
      <c r="J165" s="305">
        <v>67838067</v>
      </c>
      <c r="K165" s="258"/>
      <c r="L165" s="258"/>
      <c r="M165" s="258"/>
      <c r="N165" s="653"/>
      <c r="O165" s="653"/>
      <c r="P165" s="653"/>
      <c r="Q165" s="653"/>
      <c r="R165" s="653"/>
      <c r="S165" s="653"/>
      <c r="T165" s="653"/>
      <c r="U165" s="653"/>
      <c r="V165" s="653"/>
      <c r="W165" s="653"/>
      <c r="X165" s="674"/>
      <c r="Y165" s="634"/>
      <c r="Z165" s="259"/>
      <c r="AA165" s="259"/>
      <c r="AB165" s="259"/>
      <c r="AC165" s="259"/>
      <c r="AD165" s="259"/>
      <c r="AE165" s="259"/>
      <c r="AF165" s="259"/>
      <c r="AG165" s="259"/>
      <c r="AH165" s="259"/>
    </row>
    <row r="166" spans="1:34" ht="15">
      <c r="A166" s="658"/>
      <c r="B166" s="658"/>
      <c r="C166" s="658"/>
      <c r="D166" s="256" t="s">
        <v>505</v>
      </c>
      <c r="E166" s="305">
        <v>0</v>
      </c>
      <c r="F166" s="305">
        <v>0</v>
      </c>
      <c r="G166" s="258"/>
      <c r="H166" s="258"/>
      <c r="I166" s="258"/>
      <c r="J166" s="305">
        <v>0</v>
      </c>
      <c r="K166" s="258"/>
      <c r="L166" s="258"/>
      <c r="M166" s="258"/>
      <c r="N166" s="653"/>
      <c r="O166" s="653"/>
      <c r="P166" s="653"/>
      <c r="Q166" s="653"/>
      <c r="R166" s="653"/>
      <c r="S166" s="653"/>
      <c r="T166" s="653"/>
      <c r="U166" s="653"/>
      <c r="V166" s="653"/>
      <c r="W166" s="653"/>
      <c r="X166" s="674"/>
      <c r="Y166" s="634"/>
      <c r="Z166" s="259"/>
      <c r="AA166" s="259"/>
      <c r="AB166" s="259"/>
      <c r="AC166" s="259"/>
      <c r="AD166" s="259"/>
      <c r="AE166" s="259"/>
      <c r="AF166" s="259"/>
      <c r="AG166" s="259"/>
      <c r="AH166" s="259"/>
    </row>
    <row r="167" spans="1:34" ht="24">
      <c r="A167" s="658"/>
      <c r="B167" s="658"/>
      <c r="C167" s="658"/>
      <c r="D167" s="256" t="s">
        <v>506</v>
      </c>
      <c r="E167" s="305">
        <v>8305796</v>
      </c>
      <c r="F167" s="305">
        <v>8305796</v>
      </c>
      <c r="G167" s="258"/>
      <c r="H167" s="258"/>
      <c r="I167" s="258"/>
      <c r="J167" s="305">
        <v>5858447</v>
      </c>
      <c r="K167" s="258"/>
      <c r="L167" s="258"/>
      <c r="M167" s="258"/>
      <c r="N167" s="653"/>
      <c r="O167" s="653"/>
      <c r="P167" s="653"/>
      <c r="Q167" s="653"/>
      <c r="R167" s="653"/>
      <c r="S167" s="653"/>
      <c r="T167" s="653"/>
      <c r="U167" s="653"/>
      <c r="V167" s="653"/>
      <c r="W167" s="653"/>
      <c r="X167" s="674"/>
      <c r="Y167" s="634"/>
      <c r="Z167" s="259"/>
      <c r="AA167" s="259"/>
      <c r="AB167" s="259"/>
      <c r="AC167" s="259"/>
      <c r="AD167" s="259"/>
      <c r="AE167" s="259"/>
      <c r="AF167" s="259"/>
      <c r="AG167" s="259"/>
      <c r="AH167" s="259"/>
    </row>
    <row r="168" spans="1:34" ht="15">
      <c r="A168" s="658"/>
      <c r="B168" s="658"/>
      <c r="C168" s="658" t="s">
        <v>609</v>
      </c>
      <c r="D168" s="256" t="s">
        <v>496</v>
      </c>
      <c r="E168" s="305">
        <v>143</v>
      </c>
      <c r="F168" s="305">
        <v>143</v>
      </c>
      <c r="G168" s="258"/>
      <c r="H168" s="258"/>
      <c r="I168" s="258"/>
      <c r="J168" s="305">
        <v>63</v>
      </c>
      <c r="K168" s="258"/>
      <c r="L168" s="258"/>
      <c r="M168" s="258"/>
      <c r="N168" s="653" t="s">
        <v>609</v>
      </c>
      <c r="O168" s="653" t="s">
        <v>133</v>
      </c>
      <c r="P168" s="653" t="s">
        <v>133</v>
      </c>
      <c r="Q168" s="653" t="s">
        <v>133</v>
      </c>
      <c r="R168" s="653" t="s">
        <v>133</v>
      </c>
      <c r="S168" s="653" t="s">
        <v>133</v>
      </c>
      <c r="T168" s="653" t="s">
        <v>133</v>
      </c>
      <c r="U168" s="653" t="s">
        <v>133</v>
      </c>
      <c r="V168" s="653" t="s">
        <v>133</v>
      </c>
      <c r="W168" s="653" t="s">
        <v>502</v>
      </c>
      <c r="X168" s="674" t="s">
        <v>503</v>
      </c>
      <c r="Y168" s="634">
        <v>109199</v>
      </c>
      <c r="Z168" s="259"/>
      <c r="AA168" s="259"/>
      <c r="AB168" s="259"/>
      <c r="AC168" s="259"/>
      <c r="AD168" s="259"/>
      <c r="AE168" s="259"/>
      <c r="AF168" s="259"/>
      <c r="AG168" s="259"/>
      <c r="AH168" s="259"/>
    </row>
    <row r="169" spans="1:34" ht="15">
      <c r="A169" s="658"/>
      <c r="B169" s="658"/>
      <c r="C169" s="658"/>
      <c r="D169" s="256" t="s">
        <v>504</v>
      </c>
      <c r="E169" s="305">
        <v>40298462</v>
      </c>
      <c r="F169" s="305">
        <v>40298462</v>
      </c>
      <c r="G169" s="258"/>
      <c r="H169" s="258"/>
      <c r="I169" s="258"/>
      <c r="J169" s="305">
        <v>38016635</v>
      </c>
      <c r="K169" s="258"/>
      <c r="L169" s="258"/>
      <c r="M169" s="258"/>
      <c r="N169" s="653"/>
      <c r="O169" s="653"/>
      <c r="P169" s="653"/>
      <c r="Q169" s="653"/>
      <c r="R169" s="653"/>
      <c r="S169" s="653"/>
      <c r="T169" s="653"/>
      <c r="U169" s="653"/>
      <c r="V169" s="653"/>
      <c r="W169" s="653"/>
      <c r="X169" s="674"/>
      <c r="Y169" s="634"/>
      <c r="Z169" s="259"/>
      <c r="AA169" s="259"/>
      <c r="AB169" s="259"/>
      <c r="AC169" s="259"/>
      <c r="AD169" s="259"/>
      <c r="AE169" s="259"/>
      <c r="AF169" s="259"/>
      <c r="AG169" s="259"/>
      <c r="AH169" s="259"/>
    </row>
    <row r="170" spans="1:34" ht="15">
      <c r="A170" s="658"/>
      <c r="B170" s="658"/>
      <c r="C170" s="658"/>
      <c r="D170" s="256" t="s">
        <v>505</v>
      </c>
      <c r="E170" s="305">
        <v>0</v>
      </c>
      <c r="F170" s="305">
        <v>0</v>
      </c>
      <c r="G170" s="258"/>
      <c r="H170" s="258"/>
      <c r="I170" s="258"/>
      <c r="J170" s="305">
        <v>0</v>
      </c>
      <c r="K170" s="258"/>
      <c r="L170" s="258"/>
      <c r="M170" s="258"/>
      <c r="N170" s="653"/>
      <c r="O170" s="653"/>
      <c r="P170" s="653"/>
      <c r="Q170" s="653"/>
      <c r="R170" s="653"/>
      <c r="S170" s="653"/>
      <c r="T170" s="653"/>
      <c r="U170" s="653"/>
      <c r="V170" s="653"/>
      <c r="W170" s="653"/>
      <c r="X170" s="674"/>
      <c r="Y170" s="634"/>
      <c r="Z170" s="259"/>
      <c r="AA170" s="259"/>
      <c r="AB170" s="259"/>
      <c r="AC170" s="259"/>
      <c r="AD170" s="259"/>
      <c r="AE170" s="259"/>
      <c r="AF170" s="259"/>
      <c r="AG170" s="259"/>
      <c r="AH170" s="259"/>
    </row>
    <row r="171" spans="1:34" ht="24">
      <c r="A171" s="658"/>
      <c r="B171" s="658"/>
      <c r="C171" s="658"/>
      <c r="D171" s="256" t="s">
        <v>506</v>
      </c>
      <c r="E171" s="305">
        <v>6693346</v>
      </c>
      <c r="F171" s="305">
        <v>6693346</v>
      </c>
      <c r="G171" s="258"/>
      <c r="H171" s="258"/>
      <c r="I171" s="258"/>
      <c r="J171" s="305">
        <v>4721115</v>
      </c>
      <c r="K171" s="258"/>
      <c r="L171" s="258"/>
      <c r="M171" s="258"/>
      <c r="N171" s="653"/>
      <c r="O171" s="653"/>
      <c r="P171" s="653"/>
      <c r="Q171" s="653"/>
      <c r="R171" s="653"/>
      <c r="S171" s="653"/>
      <c r="T171" s="653"/>
      <c r="U171" s="653"/>
      <c r="V171" s="653"/>
      <c r="W171" s="653"/>
      <c r="X171" s="674"/>
      <c r="Y171" s="634"/>
      <c r="Z171" s="259"/>
      <c r="AA171" s="259"/>
      <c r="AB171" s="259"/>
      <c r="AC171" s="259"/>
      <c r="AD171" s="259"/>
      <c r="AE171" s="259"/>
      <c r="AF171" s="259"/>
      <c r="AG171" s="259"/>
      <c r="AH171" s="259"/>
    </row>
    <row r="172" spans="1:34" ht="15">
      <c r="A172" s="658"/>
      <c r="B172" s="658"/>
      <c r="C172" s="658" t="s">
        <v>610</v>
      </c>
      <c r="D172" s="256" t="s">
        <v>496</v>
      </c>
      <c r="E172" s="305">
        <v>1041</v>
      </c>
      <c r="F172" s="305">
        <v>1041</v>
      </c>
      <c r="G172" s="258"/>
      <c r="H172" s="258"/>
      <c r="I172" s="258"/>
      <c r="J172" s="305">
        <v>482</v>
      </c>
      <c r="K172" s="258"/>
      <c r="L172" s="258"/>
      <c r="M172" s="258"/>
      <c r="N172" s="653" t="s">
        <v>610</v>
      </c>
      <c r="O172" s="653" t="s">
        <v>133</v>
      </c>
      <c r="P172" s="653" t="s">
        <v>133</v>
      </c>
      <c r="Q172" s="653" t="s">
        <v>133</v>
      </c>
      <c r="R172" s="653" t="s">
        <v>133</v>
      </c>
      <c r="S172" s="653" t="s">
        <v>133</v>
      </c>
      <c r="T172" s="653" t="s">
        <v>133</v>
      </c>
      <c r="U172" s="653" t="s">
        <v>133</v>
      </c>
      <c r="V172" s="653" t="s">
        <v>133</v>
      </c>
      <c r="W172" s="653" t="s">
        <v>502</v>
      </c>
      <c r="X172" s="674" t="s">
        <v>503</v>
      </c>
      <c r="Y172" s="634">
        <v>218555</v>
      </c>
      <c r="Z172" s="259"/>
      <c r="AA172" s="259"/>
      <c r="AB172" s="259"/>
      <c r="AC172" s="259"/>
      <c r="AD172" s="259"/>
      <c r="AE172" s="259"/>
      <c r="AF172" s="259"/>
      <c r="AG172" s="259"/>
      <c r="AH172" s="259"/>
    </row>
    <row r="173" spans="1:34" ht="15">
      <c r="A173" s="658"/>
      <c r="B173" s="658"/>
      <c r="C173" s="658"/>
      <c r="D173" s="256" t="s">
        <v>504</v>
      </c>
      <c r="E173" s="305">
        <v>293971468</v>
      </c>
      <c r="F173" s="305">
        <v>293971468</v>
      </c>
      <c r="G173" s="258"/>
      <c r="H173" s="258"/>
      <c r="I173" s="258"/>
      <c r="J173" s="305">
        <v>290929696</v>
      </c>
      <c r="K173" s="258"/>
      <c r="L173" s="258"/>
      <c r="M173" s="258"/>
      <c r="N173" s="653"/>
      <c r="O173" s="653"/>
      <c r="P173" s="653"/>
      <c r="Q173" s="653"/>
      <c r="R173" s="653"/>
      <c r="S173" s="653"/>
      <c r="T173" s="653"/>
      <c r="U173" s="653"/>
      <c r="V173" s="653"/>
      <c r="W173" s="653"/>
      <c r="X173" s="674"/>
      <c r="Y173" s="634"/>
      <c r="Z173" s="259"/>
      <c r="AA173" s="259"/>
      <c r="AB173" s="259"/>
      <c r="AC173" s="259"/>
      <c r="AD173" s="259"/>
      <c r="AE173" s="259"/>
      <c r="AF173" s="259"/>
      <c r="AG173" s="259"/>
      <c r="AH173" s="259"/>
    </row>
    <row r="174" spans="1:34" ht="15">
      <c r="A174" s="658"/>
      <c r="B174" s="658"/>
      <c r="C174" s="658"/>
      <c r="D174" s="256" t="s">
        <v>505</v>
      </c>
      <c r="E174" s="305">
        <v>0</v>
      </c>
      <c r="F174" s="305">
        <v>0</v>
      </c>
      <c r="G174" s="258"/>
      <c r="H174" s="258"/>
      <c r="I174" s="258"/>
      <c r="J174" s="305">
        <v>0</v>
      </c>
      <c r="K174" s="258"/>
      <c r="L174" s="258"/>
      <c r="M174" s="258"/>
      <c r="N174" s="653"/>
      <c r="O174" s="653"/>
      <c r="P174" s="653"/>
      <c r="Q174" s="653"/>
      <c r="R174" s="653"/>
      <c r="S174" s="653"/>
      <c r="T174" s="653"/>
      <c r="U174" s="653"/>
      <c r="V174" s="653"/>
      <c r="W174" s="653"/>
      <c r="X174" s="674"/>
      <c r="Y174" s="634"/>
      <c r="Z174" s="259"/>
      <c r="AA174" s="259"/>
      <c r="AB174" s="259"/>
      <c r="AC174" s="259"/>
      <c r="AD174" s="259"/>
      <c r="AE174" s="259"/>
      <c r="AF174" s="259"/>
      <c r="AG174" s="259"/>
      <c r="AH174" s="259"/>
    </row>
    <row r="175" spans="1:34" ht="24">
      <c r="A175" s="658"/>
      <c r="B175" s="658"/>
      <c r="C175" s="658"/>
      <c r="D175" s="256" t="s">
        <v>506</v>
      </c>
      <c r="E175" s="305">
        <v>48826994</v>
      </c>
      <c r="F175" s="305">
        <v>48826994</v>
      </c>
      <c r="G175" s="258"/>
      <c r="H175" s="258"/>
      <c r="I175" s="258"/>
      <c r="J175" s="305">
        <v>34439850</v>
      </c>
      <c r="K175" s="258"/>
      <c r="L175" s="258"/>
      <c r="M175" s="258"/>
      <c r="N175" s="653"/>
      <c r="O175" s="653"/>
      <c r="P175" s="653"/>
      <c r="Q175" s="653"/>
      <c r="R175" s="653"/>
      <c r="S175" s="653"/>
      <c r="T175" s="653"/>
      <c r="U175" s="653"/>
      <c r="V175" s="653"/>
      <c r="W175" s="653"/>
      <c r="X175" s="674"/>
      <c r="Y175" s="634"/>
      <c r="Z175" s="259"/>
      <c r="AA175" s="259"/>
      <c r="AB175" s="259"/>
      <c r="AC175" s="259"/>
      <c r="AD175" s="259"/>
      <c r="AE175" s="259"/>
      <c r="AF175" s="259"/>
      <c r="AG175" s="259"/>
      <c r="AH175" s="259"/>
    </row>
    <row r="176" spans="1:34" ht="15">
      <c r="A176" s="658"/>
      <c r="B176" s="658"/>
      <c r="C176" s="658" t="s">
        <v>611</v>
      </c>
      <c r="D176" s="256" t="s">
        <v>496</v>
      </c>
      <c r="E176" s="305">
        <v>134</v>
      </c>
      <c r="F176" s="305">
        <v>134</v>
      </c>
      <c r="G176" s="258"/>
      <c r="H176" s="258"/>
      <c r="I176" s="258"/>
      <c r="J176" s="305">
        <v>57</v>
      </c>
      <c r="K176" s="258"/>
      <c r="L176" s="258"/>
      <c r="M176" s="258"/>
      <c r="N176" s="653" t="s">
        <v>611</v>
      </c>
      <c r="O176" s="653" t="s">
        <v>133</v>
      </c>
      <c r="P176" s="653" t="s">
        <v>133</v>
      </c>
      <c r="Q176" s="653" t="s">
        <v>133</v>
      </c>
      <c r="R176" s="653" t="s">
        <v>133</v>
      </c>
      <c r="S176" s="653" t="s">
        <v>133</v>
      </c>
      <c r="T176" s="653" t="s">
        <v>133</v>
      </c>
      <c r="U176" s="653" t="s">
        <v>133</v>
      </c>
      <c r="V176" s="653" t="s">
        <v>133</v>
      </c>
      <c r="W176" s="653" t="s">
        <v>502</v>
      </c>
      <c r="X176" s="674" t="s">
        <v>503</v>
      </c>
      <c r="Y176" s="634">
        <v>22243</v>
      </c>
      <c r="Z176" s="259"/>
      <c r="AA176" s="259"/>
      <c r="AB176" s="259"/>
      <c r="AC176" s="259"/>
      <c r="AD176" s="259"/>
      <c r="AE176" s="259"/>
      <c r="AF176" s="259"/>
      <c r="AG176" s="259"/>
      <c r="AH176" s="259"/>
    </row>
    <row r="177" spans="1:34" ht="15">
      <c r="A177" s="658"/>
      <c r="B177" s="658"/>
      <c r="C177" s="658"/>
      <c r="D177" s="256" t="s">
        <v>504</v>
      </c>
      <c r="E177" s="305">
        <v>37922016</v>
      </c>
      <c r="F177" s="305">
        <v>37922016</v>
      </c>
      <c r="G177" s="258"/>
      <c r="H177" s="258"/>
      <c r="I177" s="258"/>
      <c r="J177" s="305">
        <v>34146678</v>
      </c>
      <c r="K177" s="258"/>
      <c r="L177" s="258"/>
      <c r="M177" s="258"/>
      <c r="N177" s="653"/>
      <c r="O177" s="653"/>
      <c r="P177" s="653"/>
      <c r="Q177" s="653"/>
      <c r="R177" s="653"/>
      <c r="S177" s="653"/>
      <c r="T177" s="653"/>
      <c r="U177" s="653"/>
      <c r="V177" s="653"/>
      <c r="W177" s="653"/>
      <c r="X177" s="674"/>
      <c r="Y177" s="634"/>
      <c r="Z177" s="259"/>
      <c r="AA177" s="259"/>
      <c r="AB177" s="259"/>
      <c r="AC177" s="259"/>
      <c r="AD177" s="259"/>
      <c r="AE177" s="259"/>
      <c r="AF177" s="259"/>
      <c r="AG177" s="259"/>
      <c r="AH177" s="259"/>
    </row>
    <row r="178" spans="1:34" ht="15">
      <c r="A178" s="658"/>
      <c r="B178" s="658"/>
      <c r="C178" s="658"/>
      <c r="D178" s="256" t="s">
        <v>505</v>
      </c>
      <c r="E178" s="305">
        <v>0</v>
      </c>
      <c r="F178" s="305">
        <v>0</v>
      </c>
      <c r="G178" s="258"/>
      <c r="H178" s="258"/>
      <c r="I178" s="258"/>
      <c r="J178" s="305">
        <v>0</v>
      </c>
      <c r="K178" s="258"/>
      <c r="L178" s="258"/>
      <c r="M178" s="258"/>
      <c r="N178" s="653"/>
      <c r="O178" s="653"/>
      <c r="P178" s="653"/>
      <c r="Q178" s="653"/>
      <c r="R178" s="653"/>
      <c r="S178" s="653"/>
      <c r="T178" s="653"/>
      <c r="U178" s="653"/>
      <c r="V178" s="653"/>
      <c r="W178" s="653"/>
      <c r="X178" s="674"/>
      <c r="Y178" s="634"/>
      <c r="Z178" s="259"/>
      <c r="AA178" s="259"/>
      <c r="AB178" s="259"/>
      <c r="AC178" s="259"/>
      <c r="AD178" s="259"/>
      <c r="AE178" s="259"/>
      <c r="AF178" s="259"/>
      <c r="AG178" s="259"/>
      <c r="AH178" s="259"/>
    </row>
    <row r="179" spans="1:34" ht="24">
      <c r="A179" s="658"/>
      <c r="B179" s="658"/>
      <c r="C179" s="658"/>
      <c r="D179" s="256" t="s">
        <v>506</v>
      </c>
      <c r="E179" s="305">
        <v>6298632</v>
      </c>
      <c r="F179" s="305">
        <v>6298632</v>
      </c>
      <c r="G179" s="258"/>
      <c r="H179" s="258"/>
      <c r="I179" s="258"/>
      <c r="J179" s="305">
        <v>4442705</v>
      </c>
      <c r="K179" s="258"/>
      <c r="L179" s="258"/>
      <c r="M179" s="258"/>
      <c r="N179" s="653"/>
      <c r="O179" s="653"/>
      <c r="P179" s="653"/>
      <c r="Q179" s="653"/>
      <c r="R179" s="653"/>
      <c r="S179" s="653"/>
      <c r="T179" s="653"/>
      <c r="U179" s="653"/>
      <c r="V179" s="653"/>
      <c r="W179" s="653"/>
      <c r="X179" s="674"/>
      <c r="Y179" s="634"/>
      <c r="Z179" s="259"/>
      <c r="AA179" s="259"/>
      <c r="AB179" s="259"/>
      <c r="AC179" s="259"/>
      <c r="AD179" s="259"/>
      <c r="AE179" s="259"/>
      <c r="AF179" s="259"/>
      <c r="AG179" s="259"/>
      <c r="AH179" s="259"/>
    </row>
    <row r="180" spans="1:34" ht="15">
      <c r="A180" s="658"/>
      <c r="B180" s="658"/>
      <c r="C180" s="658" t="s">
        <v>612</v>
      </c>
      <c r="D180" s="256" t="s">
        <v>496</v>
      </c>
      <c r="E180" s="305">
        <v>271</v>
      </c>
      <c r="F180" s="305">
        <v>271</v>
      </c>
      <c r="G180" s="258"/>
      <c r="H180" s="258"/>
      <c r="I180" s="258"/>
      <c r="J180" s="305">
        <v>52</v>
      </c>
      <c r="K180" s="258"/>
      <c r="L180" s="258"/>
      <c r="M180" s="258"/>
      <c r="N180" s="653" t="s">
        <v>612</v>
      </c>
      <c r="O180" s="653" t="s">
        <v>133</v>
      </c>
      <c r="P180" s="653" t="s">
        <v>133</v>
      </c>
      <c r="Q180" s="653" t="s">
        <v>133</v>
      </c>
      <c r="R180" s="653" t="s">
        <v>133</v>
      </c>
      <c r="S180" s="653" t="s">
        <v>133</v>
      </c>
      <c r="T180" s="653" t="s">
        <v>133</v>
      </c>
      <c r="U180" s="653" t="s">
        <v>133</v>
      </c>
      <c r="V180" s="653" t="s">
        <v>133</v>
      </c>
      <c r="W180" s="653" t="s">
        <v>502</v>
      </c>
      <c r="X180" s="674" t="s">
        <v>503</v>
      </c>
      <c r="Y180" s="634">
        <v>348023</v>
      </c>
      <c r="Z180" s="259"/>
      <c r="AA180" s="259"/>
      <c r="AB180" s="259"/>
      <c r="AC180" s="259"/>
      <c r="AD180" s="259"/>
      <c r="AE180" s="259"/>
      <c r="AF180" s="259"/>
      <c r="AG180" s="259"/>
      <c r="AH180" s="259"/>
    </row>
    <row r="181" spans="1:34" ht="15">
      <c r="A181" s="658"/>
      <c r="B181" s="658"/>
      <c r="C181" s="658"/>
      <c r="D181" s="256" t="s">
        <v>504</v>
      </c>
      <c r="E181" s="305">
        <v>76653035</v>
      </c>
      <c r="F181" s="305">
        <v>76653035</v>
      </c>
      <c r="G181" s="258"/>
      <c r="H181" s="258"/>
      <c r="I181" s="258"/>
      <c r="J181" s="305">
        <v>31642588</v>
      </c>
      <c r="K181" s="258"/>
      <c r="L181" s="258"/>
      <c r="M181" s="258"/>
      <c r="N181" s="653"/>
      <c r="O181" s="653"/>
      <c r="P181" s="653"/>
      <c r="Q181" s="653"/>
      <c r="R181" s="653"/>
      <c r="S181" s="653"/>
      <c r="T181" s="653"/>
      <c r="U181" s="653"/>
      <c r="V181" s="653"/>
      <c r="W181" s="653"/>
      <c r="X181" s="674"/>
      <c r="Y181" s="634"/>
      <c r="Z181" s="259"/>
      <c r="AA181" s="259"/>
      <c r="AB181" s="259"/>
      <c r="AC181" s="259"/>
      <c r="AD181" s="259"/>
      <c r="AE181" s="259"/>
      <c r="AF181" s="259"/>
      <c r="AG181" s="259"/>
      <c r="AH181" s="259"/>
    </row>
    <row r="182" spans="1:34" ht="15">
      <c r="A182" s="658"/>
      <c r="B182" s="658"/>
      <c r="C182" s="658"/>
      <c r="D182" s="256" t="s">
        <v>505</v>
      </c>
      <c r="E182" s="305">
        <v>0</v>
      </c>
      <c r="F182" s="305">
        <v>0</v>
      </c>
      <c r="G182" s="258"/>
      <c r="H182" s="258"/>
      <c r="I182" s="258"/>
      <c r="J182" s="305">
        <v>0</v>
      </c>
      <c r="K182" s="258"/>
      <c r="L182" s="258"/>
      <c r="M182" s="258"/>
      <c r="N182" s="653"/>
      <c r="O182" s="653"/>
      <c r="P182" s="653"/>
      <c r="Q182" s="653"/>
      <c r="R182" s="653"/>
      <c r="S182" s="653"/>
      <c r="T182" s="653"/>
      <c r="U182" s="653"/>
      <c r="V182" s="653"/>
      <c r="W182" s="653"/>
      <c r="X182" s="674"/>
      <c r="Y182" s="634"/>
      <c r="Z182" s="259"/>
      <c r="AA182" s="259"/>
      <c r="AB182" s="259"/>
      <c r="AC182" s="259"/>
      <c r="AD182" s="259"/>
      <c r="AE182" s="259"/>
      <c r="AF182" s="259"/>
      <c r="AG182" s="259"/>
      <c r="AH182" s="259"/>
    </row>
    <row r="183" spans="1:34" ht="24">
      <c r="A183" s="658"/>
      <c r="B183" s="658"/>
      <c r="C183" s="658"/>
      <c r="D183" s="256" t="s">
        <v>506</v>
      </c>
      <c r="E183" s="305">
        <v>12731634</v>
      </c>
      <c r="F183" s="305">
        <v>12731634</v>
      </c>
      <c r="G183" s="258"/>
      <c r="H183" s="258"/>
      <c r="I183" s="258"/>
      <c r="J183" s="305">
        <v>8980188</v>
      </c>
      <c r="K183" s="258"/>
      <c r="L183" s="258"/>
      <c r="M183" s="258"/>
      <c r="N183" s="653"/>
      <c r="O183" s="653"/>
      <c r="P183" s="653"/>
      <c r="Q183" s="653"/>
      <c r="R183" s="653"/>
      <c r="S183" s="653"/>
      <c r="T183" s="653"/>
      <c r="U183" s="653"/>
      <c r="V183" s="653"/>
      <c r="W183" s="653"/>
      <c r="X183" s="674"/>
      <c r="Y183" s="634"/>
      <c r="Z183" s="259"/>
      <c r="AA183" s="259"/>
      <c r="AB183" s="259"/>
      <c r="AC183" s="259"/>
      <c r="AD183" s="259"/>
      <c r="AE183" s="259"/>
      <c r="AF183" s="259"/>
      <c r="AG183" s="259"/>
      <c r="AH183" s="259"/>
    </row>
    <row r="184" spans="1:34" ht="15">
      <c r="A184" s="658"/>
      <c r="B184" s="658"/>
      <c r="C184" s="658" t="s">
        <v>613</v>
      </c>
      <c r="D184" s="256" t="s">
        <v>496</v>
      </c>
      <c r="E184" s="305">
        <v>480</v>
      </c>
      <c r="F184" s="305">
        <v>480</v>
      </c>
      <c r="G184" s="258"/>
      <c r="H184" s="258"/>
      <c r="I184" s="258"/>
      <c r="J184" s="305">
        <v>153</v>
      </c>
      <c r="K184" s="258"/>
      <c r="L184" s="258"/>
      <c r="M184" s="258"/>
      <c r="N184" s="653" t="s">
        <v>613</v>
      </c>
      <c r="O184" s="653" t="s">
        <v>133</v>
      </c>
      <c r="P184" s="653" t="s">
        <v>133</v>
      </c>
      <c r="Q184" s="653" t="s">
        <v>133</v>
      </c>
      <c r="R184" s="653" t="s">
        <v>133</v>
      </c>
      <c r="S184" s="653" t="s">
        <v>133</v>
      </c>
      <c r="T184" s="653" t="s">
        <v>133</v>
      </c>
      <c r="U184" s="653" t="s">
        <v>133</v>
      </c>
      <c r="V184" s="653" t="s">
        <v>133</v>
      </c>
      <c r="W184" s="653" t="s">
        <v>502</v>
      </c>
      <c r="X184" s="674" t="s">
        <v>503</v>
      </c>
      <c r="Y184" s="634">
        <v>748012</v>
      </c>
      <c r="Z184" s="259"/>
      <c r="AA184" s="259"/>
      <c r="AB184" s="259"/>
      <c r="AC184" s="259"/>
      <c r="AD184" s="259"/>
      <c r="AE184" s="259"/>
      <c r="AF184" s="259"/>
      <c r="AG184" s="259"/>
      <c r="AH184" s="259"/>
    </row>
    <row r="185" spans="1:34" ht="15">
      <c r="A185" s="658"/>
      <c r="B185" s="658"/>
      <c r="C185" s="658"/>
      <c r="D185" s="256" t="s">
        <v>504</v>
      </c>
      <c r="E185" s="305">
        <v>135508004</v>
      </c>
      <c r="F185" s="305">
        <v>135508004</v>
      </c>
      <c r="G185" s="258"/>
      <c r="H185" s="258"/>
      <c r="I185" s="258"/>
      <c r="J185" s="305">
        <v>92423675</v>
      </c>
      <c r="K185" s="258"/>
      <c r="L185" s="258"/>
      <c r="M185" s="258"/>
      <c r="N185" s="653"/>
      <c r="O185" s="653"/>
      <c r="P185" s="653"/>
      <c r="Q185" s="653"/>
      <c r="R185" s="653"/>
      <c r="S185" s="653"/>
      <c r="T185" s="653"/>
      <c r="U185" s="653"/>
      <c r="V185" s="653"/>
      <c r="W185" s="653"/>
      <c r="X185" s="674"/>
      <c r="Y185" s="634"/>
      <c r="Z185" s="259"/>
      <c r="AA185" s="259"/>
      <c r="AB185" s="259"/>
      <c r="AC185" s="259"/>
      <c r="AD185" s="259"/>
      <c r="AE185" s="259"/>
      <c r="AF185" s="259"/>
      <c r="AG185" s="259"/>
      <c r="AH185" s="259"/>
    </row>
    <row r="186" spans="1:34" ht="15">
      <c r="A186" s="658"/>
      <c r="B186" s="658"/>
      <c r="C186" s="658"/>
      <c r="D186" s="256" t="s">
        <v>505</v>
      </c>
      <c r="E186" s="305">
        <v>0</v>
      </c>
      <c r="F186" s="305">
        <v>0</v>
      </c>
      <c r="G186" s="258"/>
      <c r="H186" s="258"/>
      <c r="I186" s="258"/>
      <c r="J186" s="305">
        <v>0</v>
      </c>
      <c r="K186" s="258"/>
      <c r="L186" s="258"/>
      <c r="M186" s="258"/>
      <c r="N186" s="653"/>
      <c r="O186" s="653"/>
      <c r="P186" s="653"/>
      <c r="Q186" s="653"/>
      <c r="R186" s="653"/>
      <c r="S186" s="653"/>
      <c r="T186" s="653"/>
      <c r="U186" s="653"/>
      <c r="V186" s="653"/>
      <c r="W186" s="653"/>
      <c r="X186" s="674"/>
      <c r="Y186" s="634"/>
      <c r="Z186" s="259"/>
      <c r="AA186" s="259"/>
      <c r="AB186" s="259"/>
      <c r="AC186" s="259"/>
      <c r="AD186" s="259"/>
      <c r="AE186" s="259"/>
      <c r="AF186" s="259"/>
      <c r="AG186" s="259"/>
      <c r="AH186" s="259"/>
    </row>
    <row r="187" spans="1:34" ht="24">
      <c r="A187" s="658"/>
      <c r="B187" s="658"/>
      <c r="C187" s="658"/>
      <c r="D187" s="256" t="s">
        <v>506</v>
      </c>
      <c r="E187" s="305">
        <v>22507111</v>
      </c>
      <c r="F187" s="305">
        <v>22507111</v>
      </c>
      <c r="G187" s="258"/>
      <c r="H187" s="258"/>
      <c r="I187" s="258"/>
      <c r="J187" s="305">
        <v>15875266</v>
      </c>
      <c r="K187" s="258"/>
      <c r="L187" s="258"/>
      <c r="M187" s="258"/>
      <c r="N187" s="653"/>
      <c r="O187" s="653"/>
      <c r="P187" s="653"/>
      <c r="Q187" s="653"/>
      <c r="R187" s="653"/>
      <c r="S187" s="653"/>
      <c r="T187" s="653"/>
      <c r="U187" s="653"/>
      <c r="V187" s="653"/>
      <c r="W187" s="653"/>
      <c r="X187" s="674"/>
      <c r="Y187" s="634"/>
      <c r="Z187" s="259"/>
      <c r="AA187" s="259"/>
      <c r="AB187" s="259"/>
      <c r="AC187" s="259"/>
      <c r="AD187" s="259"/>
      <c r="AE187" s="259"/>
      <c r="AF187" s="259"/>
      <c r="AG187" s="259"/>
      <c r="AH187" s="259"/>
    </row>
    <row r="188" spans="1:34" ht="15">
      <c r="A188" s="658"/>
      <c r="B188" s="658"/>
      <c r="C188" s="675" t="s">
        <v>614</v>
      </c>
      <c r="D188" s="262" t="s">
        <v>496</v>
      </c>
      <c r="E188" s="276">
        <v>16721</v>
      </c>
      <c r="F188" s="276">
        <v>16721</v>
      </c>
      <c r="G188" s="264"/>
      <c r="H188" s="264"/>
      <c r="I188" s="264"/>
      <c r="J188" s="276">
        <v>5779</v>
      </c>
      <c r="K188" s="258"/>
      <c r="L188" s="258"/>
      <c r="M188" s="258"/>
      <c r="N188" s="653" t="s">
        <v>615</v>
      </c>
      <c r="O188" s="653" t="s">
        <v>133</v>
      </c>
      <c r="P188" s="653" t="s">
        <v>133</v>
      </c>
      <c r="Q188" s="653" t="s">
        <v>133</v>
      </c>
      <c r="R188" s="653" t="s">
        <v>133</v>
      </c>
      <c r="S188" s="653" t="s">
        <v>133</v>
      </c>
      <c r="T188" s="653" t="s">
        <v>133</v>
      </c>
      <c r="U188" s="653" t="s">
        <v>133</v>
      </c>
      <c r="V188" s="653" t="s">
        <v>133</v>
      </c>
      <c r="W188" s="653" t="s">
        <v>502</v>
      </c>
      <c r="X188" s="674" t="s">
        <v>503</v>
      </c>
      <c r="Y188" s="634">
        <v>8273319</v>
      </c>
      <c r="Z188" s="259"/>
      <c r="AA188" s="259"/>
      <c r="AB188" s="259"/>
      <c r="AC188" s="259"/>
      <c r="AD188" s="259"/>
      <c r="AE188" s="259"/>
      <c r="AF188" s="259"/>
      <c r="AG188" s="259"/>
      <c r="AH188" s="259"/>
    </row>
    <row r="189" spans="1:34" ht="24">
      <c r="A189" s="658"/>
      <c r="B189" s="658"/>
      <c r="C189" s="675"/>
      <c r="D189" s="262" t="s">
        <v>504</v>
      </c>
      <c r="E189" s="276">
        <v>4722100000</v>
      </c>
      <c r="F189" s="276">
        <v>4722100000</v>
      </c>
      <c r="G189" s="264"/>
      <c r="H189" s="264"/>
      <c r="I189" s="264"/>
      <c r="J189" s="276">
        <v>3491384000</v>
      </c>
      <c r="K189" s="258"/>
      <c r="L189" s="258"/>
      <c r="M189" s="258"/>
      <c r="N189" s="653"/>
      <c r="O189" s="653"/>
      <c r="P189" s="653"/>
      <c r="Q189" s="653"/>
      <c r="R189" s="653"/>
      <c r="S189" s="653"/>
      <c r="T189" s="653"/>
      <c r="U189" s="653"/>
      <c r="V189" s="653"/>
      <c r="W189" s="653"/>
      <c r="X189" s="674"/>
      <c r="Y189" s="634"/>
      <c r="Z189" s="259"/>
      <c r="AA189" s="259"/>
      <c r="AB189" s="259"/>
      <c r="AC189" s="259"/>
      <c r="AD189" s="259"/>
      <c r="AE189" s="259"/>
      <c r="AF189" s="259"/>
      <c r="AG189" s="259"/>
      <c r="AH189" s="259"/>
    </row>
    <row r="190" spans="1:34" ht="24">
      <c r="A190" s="658"/>
      <c r="B190" s="658"/>
      <c r="C190" s="675"/>
      <c r="D190" s="262" t="s">
        <v>505</v>
      </c>
      <c r="E190" s="276">
        <v>0</v>
      </c>
      <c r="F190" s="276">
        <v>0</v>
      </c>
      <c r="G190" s="264"/>
      <c r="H190" s="264"/>
      <c r="I190" s="264"/>
      <c r="J190" s="276">
        <v>0</v>
      </c>
      <c r="K190" s="258"/>
      <c r="L190" s="258"/>
      <c r="M190" s="258"/>
      <c r="N190" s="653"/>
      <c r="O190" s="653"/>
      <c r="P190" s="653"/>
      <c r="Q190" s="653"/>
      <c r="R190" s="653"/>
      <c r="S190" s="653"/>
      <c r="T190" s="653"/>
      <c r="U190" s="653"/>
      <c r="V190" s="653"/>
      <c r="W190" s="653"/>
      <c r="X190" s="674"/>
      <c r="Y190" s="634"/>
      <c r="Z190" s="259"/>
      <c r="AA190" s="259"/>
      <c r="AB190" s="259"/>
      <c r="AC190" s="259"/>
      <c r="AD190" s="259"/>
      <c r="AE190" s="259"/>
      <c r="AF190" s="259"/>
      <c r="AG190" s="259"/>
      <c r="AH190" s="259"/>
    </row>
    <row r="191" spans="1:34" ht="24">
      <c r="A191" s="658"/>
      <c r="B191" s="658"/>
      <c r="C191" s="675"/>
      <c r="D191" s="262" t="s">
        <v>506</v>
      </c>
      <c r="E191" s="276">
        <v>784314031</v>
      </c>
      <c r="F191" s="276">
        <v>784314031</v>
      </c>
      <c r="G191" s="264"/>
      <c r="H191" s="264"/>
      <c r="I191" s="264"/>
      <c r="J191" s="276">
        <v>553211570</v>
      </c>
      <c r="K191" s="258"/>
      <c r="L191" s="258"/>
      <c r="M191" s="258"/>
      <c r="N191" s="653"/>
      <c r="O191" s="653"/>
      <c r="P191" s="653"/>
      <c r="Q191" s="653"/>
      <c r="R191" s="653"/>
      <c r="S191" s="653"/>
      <c r="T191" s="653"/>
      <c r="U191" s="653"/>
      <c r="V191" s="653"/>
      <c r="W191" s="653"/>
      <c r="X191" s="674"/>
      <c r="Y191" s="634"/>
      <c r="Z191" s="259"/>
      <c r="AA191" s="259"/>
      <c r="AB191" s="259"/>
      <c r="AC191" s="259"/>
      <c r="AD191" s="259"/>
      <c r="AE191" s="259"/>
      <c r="AF191" s="259"/>
      <c r="AG191" s="259"/>
      <c r="AH191" s="259"/>
    </row>
    <row r="192" spans="1:34" ht="15">
      <c r="A192" s="658">
        <v>11</v>
      </c>
      <c r="B192" s="658" t="s">
        <v>275</v>
      </c>
      <c r="C192" s="686" t="s">
        <v>616</v>
      </c>
      <c r="D192" s="256" t="s">
        <v>496</v>
      </c>
      <c r="E192" s="306">
        <v>3</v>
      </c>
      <c r="F192" s="305">
        <v>3</v>
      </c>
      <c r="G192" s="258"/>
      <c r="H192" s="258"/>
      <c r="I192" s="258"/>
      <c r="J192" s="305">
        <v>0</v>
      </c>
      <c r="K192" s="258"/>
      <c r="L192" s="258"/>
      <c r="M192" s="258"/>
      <c r="N192" s="653" t="s">
        <v>615</v>
      </c>
      <c r="O192" s="653" t="s">
        <v>133</v>
      </c>
      <c r="P192" s="653" t="s">
        <v>133</v>
      </c>
      <c r="Q192" s="653" t="s">
        <v>133</v>
      </c>
      <c r="R192" s="653" t="s">
        <v>133</v>
      </c>
      <c r="S192" s="653" t="s">
        <v>133</v>
      </c>
      <c r="T192" s="653" t="s">
        <v>133</v>
      </c>
      <c r="U192" s="653" t="s">
        <v>355</v>
      </c>
      <c r="V192" s="653" t="s">
        <v>502</v>
      </c>
      <c r="W192" s="653" t="s">
        <v>502</v>
      </c>
      <c r="X192" s="674" t="s">
        <v>503</v>
      </c>
      <c r="Y192" s="634">
        <v>8273319</v>
      </c>
      <c r="Z192" s="259"/>
      <c r="AA192" s="259"/>
      <c r="AB192" s="259"/>
      <c r="AC192" s="259"/>
      <c r="AD192" s="259"/>
      <c r="AE192" s="259"/>
      <c r="AF192" s="259"/>
      <c r="AG192" s="259"/>
      <c r="AH192" s="259"/>
    </row>
    <row r="193" spans="1:34" ht="15">
      <c r="A193" s="658"/>
      <c r="B193" s="658"/>
      <c r="C193" s="687"/>
      <c r="D193" s="256" t="s">
        <v>504</v>
      </c>
      <c r="E193" s="306">
        <v>351449000</v>
      </c>
      <c r="F193" s="305">
        <v>351449000</v>
      </c>
      <c r="G193" s="258"/>
      <c r="H193" s="258"/>
      <c r="I193" s="258"/>
      <c r="J193" s="305">
        <v>295052000</v>
      </c>
      <c r="K193" s="258"/>
      <c r="L193" s="258"/>
      <c r="M193" s="258"/>
      <c r="N193" s="653"/>
      <c r="O193" s="653"/>
      <c r="P193" s="653"/>
      <c r="Q193" s="653"/>
      <c r="R193" s="653"/>
      <c r="S193" s="653"/>
      <c r="T193" s="653"/>
      <c r="U193" s="653"/>
      <c r="V193" s="653"/>
      <c r="W193" s="653"/>
      <c r="X193" s="674"/>
      <c r="Y193" s="634"/>
      <c r="Z193" s="259"/>
      <c r="AA193" s="259"/>
      <c r="AB193" s="259"/>
      <c r="AC193" s="259"/>
      <c r="AD193" s="259"/>
      <c r="AE193" s="259"/>
      <c r="AF193" s="259"/>
      <c r="AG193" s="259"/>
      <c r="AH193" s="259"/>
    </row>
    <row r="194" spans="1:34" ht="15">
      <c r="A194" s="658"/>
      <c r="B194" s="658"/>
      <c r="C194" s="687"/>
      <c r="D194" s="256" t="s">
        <v>505</v>
      </c>
      <c r="E194" s="306">
        <v>1</v>
      </c>
      <c r="F194" s="305">
        <v>1</v>
      </c>
      <c r="G194" s="258"/>
      <c r="H194" s="258"/>
      <c r="I194" s="258"/>
      <c r="J194" s="305">
        <v>0</v>
      </c>
      <c r="K194" s="258"/>
      <c r="L194" s="258"/>
      <c r="M194" s="258"/>
      <c r="N194" s="653"/>
      <c r="O194" s="653"/>
      <c r="P194" s="653"/>
      <c r="Q194" s="653"/>
      <c r="R194" s="653"/>
      <c r="S194" s="653"/>
      <c r="T194" s="653"/>
      <c r="U194" s="653"/>
      <c r="V194" s="653"/>
      <c r="W194" s="653"/>
      <c r="X194" s="674"/>
      <c r="Y194" s="634"/>
      <c r="Z194" s="259"/>
      <c r="AA194" s="259"/>
      <c r="AB194" s="259"/>
      <c r="AC194" s="259"/>
      <c r="AD194" s="259"/>
      <c r="AE194" s="259"/>
      <c r="AF194" s="259"/>
      <c r="AG194" s="259"/>
      <c r="AH194" s="259"/>
    </row>
    <row r="195" spans="1:34" ht="24">
      <c r="A195" s="658"/>
      <c r="B195" s="658"/>
      <c r="C195" s="687"/>
      <c r="D195" s="256" t="s">
        <v>506</v>
      </c>
      <c r="E195" s="306">
        <v>26016990</v>
      </c>
      <c r="F195" s="305">
        <v>26016990</v>
      </c>
      <c r="G195" s="258"/>
      <c r="H195" s="258"/>
      <c r="I195" s="258"/>
      <c r="J195" s="305">
        <v>2365000</v>
      </c>
      <c r="K195" s="258"/>
      <c r="L195" s="258"/>
      <c r="M195" s="258"/>
      <c r="N195" s="653"/>
      <c r="O195" s="653"/>
      <c r="P195" s="653"/>
      <c r="Q195" s="653"/>
      <c r="R195" s="653"/>
      <c r="S195" s="653"/>
      <c r="T195" s="653"/>
      <c r="U195" s="653"/>
      <c r="V195" s="653"/>
      <c r="W195" s="653"/>
      <c r="X195" s="674"/>
      <c r="Y195" s="634"/>
      <c r="Z195" s="259"/>
      <c r="AA195" s="259"/>
      <c r="AB195" s="259"/>
      <c r="AC195" s="259"/>
      <c r="AD195" s="259"/>
      <c r="AE195" s="259"/>
      <c r="AF195" s="259"/>
      <c r="AG195" s="259"/>
      <c r="AH195" s="259"/>
    </row>
    <row r="196" spans="1:34" ht="15">
      <c r="A196" s="658"/>
      <c r="B196" s="658"/>
      <c r="C196" s="656" t="s">
        <v>617</v>
      </c>
      <c r="D196" s="262" t="s">
        <v>496</v>
      </c>
      <c r="E196" s="276">
        <v>3</v>
      </c>
      <c r="F196" s="276">
        <v>3</v>
      </c>
      <c r="G196" s="264"/>
      <c r="H196" s="264"/>
      <c r="I196" s="264"/>
      <c r="J196" s="276">
        <v>0</v>
      </c>
      <c r="K196" s="258"/>
      <c r="L196" s="258"/>
      <c r="M196" s="258"/>
      <c r="N196" s="653" t="s">
        <v>615</v>
      </c>
      <c r="O196" s="653" t="s">
        <v>133</v>
      </c>
      <c r="P196" s="653" t="s">
        <v>133</v>
      </c>
      <c r="Q196" s="653" t="s">
        <v>133</v>
      </c>
      <c r="R196" s="653" t="s">
        <v>133</v>
      </c>
      <c r="S196" s="653" t="s">
        <v>133</v>
      </c>
      <c r="T196" s="653" t="s">
        <v>133</v>
      </c>
      <c r="U196" s="653" t="s">
        <v>355</v>
      </c>
      <c r="V196" s="653" t="s">
        <v>502</v>
      </c>
      <c r="W196" s="653" t="s">
        <v>502</v>
      </c>
      <c r="X196" s="674" t="s">
        <v>503</v>
      </c>
      <c r="Y196" s="634">
        <v>8273319</v>
      </c>
      <c r="Z196" s="259"/>
      <c r="AA196" s="259"/>
      <c r="AB196" s="259"/>
      <c r="AC196" s="259"/>
      <c r="AD196" s="259"/>
      <c r="AE196" s="259"/>
      <c r="AF196" s="259"/>
      <c r="AG196" s="259"/>
      <c r="AH196" s="259"/>
    </row>
    <row r="197" spans="1:34" ht="24">
      <c r="A197" s="658"/>
      <c r="B197" s="658"/>
      <c r="C197" s="670"/>
      <c r="D197" s="262" t="s">
        <v>504</v>
      </c>
      <c r="E197" s="276">
        <v>351449000</v>
      </c>
      <c r="F197" s="276">
        <v>351449000</v>
      </c>
      <c r="G197" s="264"/>
      <c r="H197" s="264"/>
      <c r="I197" s="264"/>
      <c r="J197" s="276">
        <v>295052000</v>
      </c>
      <c r="K197" s="258"/>
      <c r="L197" s="258"/>
      <c r="M197" s="258"/>
      <c r="N197" s="653"/>
      <c r="O197" s="653"/>
      <c r="P197" s="653"/>
      <c r="Q197" s="653"/>
      <c r="R197" s="653"/>
      <c r="S197" s="653"/>
      <c r="T197" s="653"/>
      <c r="U197" s="653"/>
      <c r="V197" s="653"/>
      <c r="W197" s="653"/>
      <c r="X197" s="674"/>
      <c r="Y197" s="634"/>
      <c r="Z197" s="259"/>
      <c r="AA197" s="259"/>
      <c r="AB197" s="259"/>
      <c r="AC197" s="259"/>
      <c r="AD197" s="259"/>
      <c r="AE197" s="259"/>
      <c r="AF197" s="259"/>
      <c r="AG197" s="259"/>
      <c r="AH197" s="259"/>
    </row>
    <row r="198" spans="1:34" ht="24">
      <c r="A198" s="658"/>
      <c r="B198" s="658"/>
      <c r="C198" s="670"/>
      <c r="D198" s="262" t="s">
        <v>505</v>
      </c>
      <c r="E198" s="276">
        <v>1</v>
      </c>
      <c r="F198" s="276">
        <v>1</v>
      </c>
      <c r="G198" s="264"/>
      <c r="H198" s="264"/>
      <c r="I198" s="264"/>
      <c r="J198" s="276">
        <v>0</v>
      </c>
      <c r="K198" s="258"/>
      <c r="L198" s="258"/>
      <c r="M198" s="258"/>
      <c r="N198" s="653"/>
      <c r="O198" s="653"/>
      <c r="P198" s="653"/>
      <c r="Q198" s="653"/>
      <c r="R198" s="653"/>
      <c r="S198" s="653"/>
      <c r="T198" s="653"/>
      <c r="U198" s="653"/>
      <c r="V198" s="653"/>
      <c r="W198" s="653"/>
      <c r="X198" s="674"/>
      <c r="Y198" s="634"/>
      <c r="Z198" s="259"/>
      <c r="AA198" s="259"/>
      <c r="AB198" s="259"/>
      <c r="AC198" s="259"/>
      <c r="AD198" s="259"/>
      <c r="AE198" s="259"/>
      <c r="AF198" s="259"/>
      <c r="AG198" s="259"/>
      <c r="AH198" s="259"/>
    </row>
    <row r="199" spans="1:34" ht="24">
      <c r="A199" s="658"/>
      <c r="B199" s="658"/>
      <c r="C199" s="670"/>
      <c r="D199" s="262" t="s">
        <v>506</v>
      </c>
      <c r="E199" s="276">
        <v>26016990</v>
      </c>
      <c r="F199" s="276">
        <v>26016990</v>
      </c>
      <c r="G199" s="264"/>
      <c r="H199" s="264"/>
      <c r="I199" s="264"/>
      <c r="J199" s="276">
        <v>2365000</v>
      </c>
      <c r="K199" s="258"/>
      <c r="L199" s="258"/>
      <c r="M199" s="258"/>
      <c r="N199" s="653"/>
      <c r="O199" s="653"/>
      <c r="P199" s="653"/>
      <c r="Q199" s="653"/>
      <c r="R199" s="653"/>
      <c r="S199" s="653"/>
      <c r="T199" s="653"/>
      <c r="U199" s="653"/>
      <c r="V199" s="653"/>
      <c r="W199" s="653"/>
      <c r="X199" s="674"/>
      <c r="Y199" s="634"/>
      <c r="Z199" s="259"/>
      <c r="AA199" s="259"/>
      <c r="AB199" s="259"/>
      <c r="AC199" s="259"/>
      <c r="AD199" s="259"/>
      <c r="AE199" s="259"/>
      <c r="AF199" s="259"/>
      <c r="AG199" s="259"/>
      <c r="AH199" s="259"/>
    </row>
    <row r="200" spans="1:34" ht="15">
      <c r="A200" s="658">
        <v>12</v>
      </c>
      <c r="B200" s="658" t="s">
        <v>618</v>
      </c>
      <c r="C200" s="658" t="s">
        <v>595</v>
      </c>
      <c r="D200" s="256" t="s">
        <v>496</v>
      </c>
      <c r="E200" s="305">
        <v>356</v>
      </c>
      <c r="F200" s="305">
        <v>356</v>
      </c>
      <c r="G200" s="258"/>
      <c r="H200" s="258"/>
      <c r="I200" s="258"/>
      <c r="J200" s="305">
        <v>137</v>
      </c>
      <c r="K200" s="258"/>
      <c r="L200" s="258"/>
      <c r="M200" s="258"/>
      <c r="N200" s="653" t="s">
        <v>595</v>
      </c>
      <c r="O200" s="653" t="s">
        <v>133</v>
      </c>
      <c r="P200" s="653" t="s">
        <v>133</v>
      </c>
      <c r="Q200" s="653" t="s">
        <v>133</v>
      </c>
      <c r="R200" s="653" t="s">
        <v>133</v>
      </c>
      <c r="S200" s="653" t="s">
        <v>133</v>
      </c>
      <c r="T200" s="653" t="s">
        <v>133</v>
      </c>
      <c r="U200" s="653" t="s">
        <v>133</v>
      </c>
      <c r="V200" s="653" t="s">
        <v>133</v>
      </c>
      <c r="W200" s="653" t="s">
        <v>502</v>
      </c>
      <c r="X200" s="682" t="s">
        <v>503</v>
      </c>
      <c r="Y200" s="634">
        <v>475275</v>
      </c>
      <c r="Z200" s="259"/>
      <c r="AA200" s="259"/>
      <c r="AB200" s="259"/>
      <c r="AC200" s="259"/>
      <c r="AD200" s="259"/>
      <c r="AE200" s="259"/>
      <c r="AF200" s="259"/>
      <c r="AG200" s="259"/>
      <c r="AH200" s="259"/>
    </row>
    <row r="201" spans="1:34" ht="15">
      <c r="A201" s="658"/>
      <c r="B201" s="658"/>
      <c r="C201" s="658"/>
      <c r="D201" s="256" t="s">
        <v>504</v>
      </c>
      <c r="E201" s="305">
        <v>82526248</v>
      </c>
      <c r="F201" s="305">
        <v>82526248</v>
      </c>
      <c r="G201" s="258"/>
      <c r="H201" s="258"/>
      <c r="I201" s="258"/>
      <c r="J201" s="305">
        <v>59005859</v>
      </c>
      <c r="K201" s="258"/>
      <c r="L201" s="258"/>
      <c r="M201" s="258"/>
      <c r="N201" s="653"/>
      <c r="O201" s="653"/>
      <c r="P201" s="653"/>
      <c r="Q201" s="653"/>
      <c r="R201" s="653"/>
      <c r="S201" s="653"/>
      <c r="T201" s="653"/>
      <c r="U201" s="653"/>
      <c r="V201" s="653"/>
      <c r="W201" s="653"/>
      <c r="X201" s="682"/>
      <c r="Y201" s="634"/>
      <c r="Z201" s="259"/>
      <c r="AA201" s="259"/>
      <c r="AB201" s="259"/>
      <c r="AC201" s="259"/>
      <c r="AD201" s="259"/>
      <c r="AE201" s="259"/>
      <c r="AF201" s="259"/>
      <c r="AG201" s="259"/>
      <c r="AH201" s="259"/>
    </row>
    <row r="202" spans="1:34" ht="15">
      <c r="A202" s="658"/>
      <c r="B202" s="658"/>
      <c r="C202" s="658"/>
      <c r="D202" s="256" t="s">
        <v>505</v>
      </c>
      <c r="E202" s="305">
        <v>0</v>
      </c>
      <c r="F202" s="305">
        <v>0</v>
      </c>
      <c r="G202" s="258"/>
      <c r="H202" s="258"/>
      <c r="I202" s="258"/>
      <c r="J202" s="305">
        <v>0</v>
      </c>
      <c r="K202" s="258"/>
      <c r="L202" s="258"/>
      <c r="M202" s="258"/>
      <c r="N202" s="653"/>
      <c r="O202" s="653"/>
      <c r="P202" s="653"/>
      <c r="Q202" s="653"/>
      <c r="R202" s="653"/>
      <c r="S202" s="653"/>
      <c r="T202" s="653"/>
      <c r="U202" s="653"/>
      <c r="V202" s="653"/>
      <c r="W202" s="653"/>
      <c r="X202" s="682"/>
      <c r="Y202" s="634"/>
      <c r="Z202" s="259"/>
      <c r="AA202" s="259"/>
      <c r="AB202" s="259"/>
      <c r="AC202" s="259"/>
      <c r="AD202" s="259"/>
      <c r="AE202" s="259"/>
      <c r="AF202" s="259"/>
      <c r="AG202" s="259"/>
      <c r="AH202" s="259"/>
    </row>
    <row r="203" spans="1:34" ht="24">
      <c r="A203" s="658"/>
      <c r="B203" s="658"/>
      <c r="C203" s="658"/>
      <c r="D203" s="256" t="s">
        <v>506</v>
      </c>
      <c r="E203" s="305">
        <v>14426797</v>
      </c>
      <c r="F203" s="305">
        <v>14426797</v>
      </c>
      <c r="G203" s="258"/>
      <c r="H203" s="258"/>
      <c r="I203" s="258"/>
      <c r="J203" s="305">
        <v>10423512</v>
      </c>
      <c r="K203" s="258"/>
      <c r="L203" s="258"/>
      <c r="M203" s="258"/>
      <c r="N203" s="653"/>
      <c r="O203" s="653"/>
      <c r="P203" s="653"/>
      <c r="Q203" s="653"/>
      <c r="R203" s="653"/>
      <c r="S203" s="653"/>
      <c r="T203" s="653"/>
      <c r="U203" s="653"/>
      <c r="V203" s="653"/>
      <c r="W203" s="653"/>
      <c r="X203" s="682"/>
      <c r="Y203" s="634"/>
      <c r="Z203" s="259"/>
      <c r="AA203" s="259"/>
      <c r="AB203" s="259"/>
      <c r="AC203" s="259"/>
      <c r="AD203" s="259"/>
      <c r="AE203" s="259"/>
      <c r="AF203" s="259"/>
      <c r="AG203" s="259"/>
      <c r="AH203" s="259"/>
    </row>
    <row r="204" spans="1:34" ht="15">
      <c r="A204" s="658"/>
      <c r="B204" s="658"/>
      <c r="C204" s="658" t="s">
        <v>596</v>
      </c>
      <c r="D204" s="256" t="s">
        <v>496</v>
      </c>
      <c r="E204" s="305">
        <v>223</v>
      </c>
      <c r="F204" s="305">
        <v>223</v>
      </c>
      <c r="G204" s="258"/>
      <c r="H204" s="258"/>
      <c r="I204" s="258"/>
      <c r="J204" s="305">
        <v>24</v>
      </c>
      <c r="K204" s="258"/>
      <c r="L204" s="258"/>
      <c r="M204" s="258"/>
      <c r="N204" s="653" t="s">
        <v>596</v>
      </c>
      <c r="O204" s="653" t="s">
        <v>133</v>
      </c>
      <c r="P204" s="653" t="s">
        <v>133</v>
      </c>
      <c r="Q204" s="653" t="s">
        <v>133</v>
      </c>
      <c r="R204" s="653" t="s">
        <v>133</v>
      </c>
      <c r="S204" s="653" t="s">
        <v>133</v>
      </c>
      <c r="T204" s="653" t="s">
        <v>133</v>
      </c>
      <c r="U204" s="653" t="s">
        <v>133</v>
      </c>
      <c r="V204" s="653" t="s">
        <v>133</v>
      </c>
      <c r="W204" s="653" t="s">
        <v>502</v>
      </c>
      <c r="X204" s="682" t="s">
        <v>503</v>
      </c>
      <c r="Y204" s="683">
        <v>126192</v>
      </c>
      <c r="Z204" s="259"/>
      <c r="AA204" s="259"/>
      <c r="AB204" s="259"/>
      <c r="AC204" s="259"/>
      <c r="AD204" s="259"/>
      <c r="AE204" s="259"/>
      <c r="AF204" s="259"/>
      <c r="AG204" s="259"/>
      <c r="AH204" s="259"/>
    </row>
    <row r="205" spans="1:34" ht="15">
      <c r="A205" s="658"/>
      <c r="B205" s="658"/>
      <c r="C205" s="658"/>
      <c r="D205" s="256" t="s">
        <v>504</v>
      </c>
      <c r="E205" s="305">
        <v>51729868</v>
      </c>
      <c r="F205" s="305">
        <v>51729868</v>
      </c>
      <c r="G205" s="258"/>
      <c r="H205" s="258"/>
      <c r="I205" s="258"/>
      <c r="J205" s="305">
        <v>10336793</v>
      </c>
      <c r="K205" s="258"/>
      <c r="L205" s="258"/>
      <c r="M205" s="258"/>
      <c r="N205" s="653"/>
      <c r="O205" s="653"/>
      <c r="P205" s="653"/>
      <c r="Q205" s="653"/>
      <c r="R205" s="653"/>
      <c r="S205" s="653"/>
      <c r="T205" s="653"/>
      <c r="U205" s="653"/>
      <c r="V205" s="653"/>
      <c r="W205" s="653"/>
      <c r="X205" s="682"/>
      <c r="Y205" s="683"/>
      <c r="Z205" s="259"/>
      <c r="AA205" s="259"/>
      <c r="AB205" s="259"/>
      <c r="AC205" s="259"/>
      <c r="AD205" s="259"/>
      <c r="AE205" s="259"/>
      <c r="AF205" s="259"/>
      <c r="AG205" s="259"/>
      <c r="AH205" s="259"/>
    </row>
    <row r="206" spans="1:34" ht="15">
      <c r="A206" s="658"/>
      <c r="B206" s="658"/>
      <c r="C206" s="658"/>
      <c r="D206" s="256" t="s">
        <v>505</v>
      </c>
      <c r="E206" s="305">
        <v>0</v>
      </c>
      <c r="F206" s="305">
        <v>0</v>
      </c>
      <c r="G206" s="258"/>
      <c r="H206" s="258"/>
      <c r="I206" s="258"/>
      <c r="J206" s="305">
        <v>0</v>
      </c>
      <c r="K206" s="258"/>
      <c r="L206" s="258"/>
      <c r="M206" s="258"/>
      <c r="N206" s="653"/>
      <c r="O206" s="653"/>
      <c r="P206" s="653"/>
      <c r="Q206" s="653"/>
      <c r="R206" s="653"/>
      <c r="S206" s="653"/>
      <c r="T206" s="653"/>
      <c r="U206" s="653"/>
      <c r="V206" s="653"/>
      <c r="W206" s="653"/>
      <c r="X206" s="682"/>
      <c r="Y206" s="683"/>
      <c r="Z206" s="259"/>
      <c r="AA206" s="259"/>
      <c r="AB206" s="259"/>
      <c r="AC206" s="259"/>
      <c r="AD206" s="259"/>
      <c r="AE206" s="259"/>
      <c r="AF206" s="259"/>
      <c r="AG206" s="259"/>
      <c r="AH206" s="259"/>
    </row>
    <row r="207" spans="1:34" ht="24">
      <c r="A207" s="658"/>
      <c r="B207" s="658"/>
      <c r="C207" s="658"/>
      <c r="D207" s="256" t="s">
        <v>506</v>
      </c>
      <c r="E207" s="305">
        <v>9043139</v>
      </c>
      <c r="F207" s="305">
        <v>9043139</v>
      </c>
      <c r="G207" s="258"/>
      <c r="H207" s="258"/>
      <c r="I207" s="258"/>
      <c r="J207" s="305">
        <v>6533762</v>
      </c>
      <c r="K207" s="258"/>
      <c r="L207" s="258"/>
      <c r="M207" s="258"/>
      <c r="N207" s="653"/>
      <c r="O207" s="653"/>
      <c r="P207" s="653"/>
      <c r="Q207" s="653"/>
      <c r="R207" s="653"/>
      <c r="S207" s="653"/>
      <c r="T207" s="653"/>
      <c r="U207" s="653"/>
      <c r="V207" s="653"/>
      <c r="W207" s="653"/>
      <c r="X207" s="682"/>
      <c r="Y207" s="683"/>
      <c r="Z207" s="259"/>
      <c r="AA207" s="259"/>
      <c r="AB207" s="259"/>
      <c r="AC207" s="259"/>
      <c r="AD207" s="259"/>
      <c r="AE207" s="259"/>
      <c r="AF207" s="259"/>
      <c r="AG207" s="259"/>
      <c r="AH207" s="259"/>
    </row>
    <row r="208" spans="1:34" ht="15">
      <c r="A208" s="658"/>
      <c r="B208" s="658"/>
      <c r="C208" s="658" t="s">
        <v>597</v>
      </c>
      <c r="D208" s="256" t="s">
        <v>496</v>
      </c>
      <c r="E208" s="305">
        <v>66</v>
      </c>
      <c r="F208" s="305">
        <v>66</v>
      </c>
      <c r="G208" s="258"/>
      <c r="H208" s="258"/>
      <c r="I208" s="258"/>
      <c r="J208" s="305">
        <v>6</v>
      </c>
      <c r="K208" s="258"/>
      <c r="L208" s="258"/>
      <c r="M208" s="258"/>
      <c r="N208" s="653" t="s">
        <v>597</v>
      </c>
      <c r="O208" s="653" t="s">
        <v>133</v>
      </c>
      <c r="P208" s="653" t="s">
        <v>133</v>
      </c>
      <c r="Q208" s="653" t="s">
        <v>133</v>
      </c>
      <c r="R208" s="653" t="s">
        <v>133</v>
      </c>
      <c r="S208" s="653" t="s">
        <v>133</v>
      </c>
      <c r="T208" s="653" t="s">
        <v>133</v>
      </c>
      <c r="U208" s="653" t="s">
        <v>133</v>
      </c>
      <c r="V208" s="653" t="s">
        <v>133</v>
      </c>
      <c r="W208" s="653" t="s">
        <v>502</v>
      </c>
      <c r="X208" s="682" t="s">
        <v>503</v>
      </c>
      <c r="Y208" s="683">
        <v>93857</v>
      </c>
      <c r="Z208" s="259"/>
      <c r="AA208" s="259"/>
      <c r="AB208" s="259"/>
      <c r="AC208" s="259"/>
      <c r="AD208" s="259"/>
      <c r="AE208" s="259"/>
      <c r="AF208" s="259"/>
      <c r="AG208" s="259"/>
      <c r="AH208" s="259"/>
    </row>
    <row r="209" spans="1:34" ht="15">
      <c r="A209" s="658"/>
      <c r="B209" s="658"/>
      <c r="C209" s="658"/>
      <c r="D209" s="256" t="s">
        <v>504</v>
      </c>
      <c r="E209" s="305">
        <v>15297548</v>
      </c>
      <c r="F209" s="305">
        <v>15297548</v>
      </c>
      <c r="G209" s="258"/>
      <c r="H209" s="258"/>
      <c r="I209" s="258"/>
      <c r="J209" s="305">
        <v>2584198</v>
      </c>
      <c r="K209" s="258"/>
      <c r="L209" s="258"/>
      <c r="M209" s="258"/>
      <c r="N209" s="653"/>
      <c r="O209" s="653"/>
      <c r="P209" s="653"/>
      <c r="Q209" s="653"/>
      <c r="R209" s="653"/>
      <c r="S209" s="653"/>
      <c r="T209" s="653"/>
      <c r="U209" s="653"/>
      <c r="V209" s="653"/>
      <c r="W209" s="653"/>
      <c r="X209" s="682"/>
      <c r="Y209" s="683"/>
      <c r="Z209" s="259"/>
      <c r="AA209" s="259"/>
      <c r="AB209" s="259"/>
      <c r="AC209" s="259"/>
      <c r="AD209" s="259"/>
      <c r="AE209" s="259"/>
      <c r="AF209" s="259"/>
      <c r="AG209" s="259"/>
      <c r="AH209" s="259"/>
    </row>
    <row r="210" spans="1:34" ht="15">
      <c r="A210" s="658"/>
      <c r="B210" s="658"/>
      <c r="C210" s="658"/>
      <c r="D210" s="256" t="s">
        <v>505</v>
      </c>
      <c r="E210" s="305">
        <v>0</v>
      </c>
      <c r="F210" s="305">
        <v>0</v>
      </c>
      <c r="G210" s="258"/>
      <c r="H210" s="258"/>
      <c r="I210" s="258"/>
      <c r="J210" s="305">
        <v>0</v>
      </c>
      <c r="K210" s="258"/>
      <c r="L210" s="258"/>
      <c r="M210" s="258"/>
      <c r="N210" s="653"/>
      <c r="O210" s="653"/>
      <c r="P210" s="653"/>
      <c r="Q210" s="653"/>
      <c r="R210" s="653"/>
      <c r="S210" s="653"/>
      <c r="T210" s="653"/>
      <c r="U210" s="653"/>
      <c r="V210" s="653"/>
      <c r="W210" s="653"/>
      <c r="X210" s="682"/>
      <c r="Y210" s="683"/>
      <c r="Z210" s="259"/>
      <c r="AA210" s="259"/>
      <c r="AB210" s="259"/>
      <c r="AC210" s="259"/>
      <c r="AD210" s="259"/>
      <c r="AE210" s="259"/>
      <c r="AF210" s="259"/>
      <c r="AG210" s="259"/>
      <c r="AH210" s="259"/>
    </row>
    <row r="211" spans="1:34" ht="24">
      <c r="A211" s="658"/>
      <c r="B211" s="658"/>
      <c r="C211" s="658"/>
      <c r="D211" s="256" t="s">
        <v>506</v>
      </c>
      <c r="E211" s="305">
        <v>2674236</v>
      </c>
      <c r="F211" s="305">
        <v>2674236</v>
      </c>
      <c r="G211" s="258"/>
      <c r="H211" s="258"/>
      <c r="I211" s="258"/>
      <c r="J211" s="305">
        <v>1932163</v>
      </c>
      <c r="K211" s="258"/>
      <c r="L211" s="258"/>
      <c r="M211" s="258"/>
      <c r="N211" s="653"/>
      <c r="O211" s="653"/>
      <c r="P211" s="653"/>
      <c r="Q211" s="653"/>
      <c r="R211" s="653"/>
      <c r="S211" s="653"/>
      <c r="T211" s="653"/>
      <c r="U211" s="653"/>
      <c r="V211" s="653"/>
      <c r="W211" s="653"/>
      <c r="X211" s="682"/>
      <c r="Y211" s="683"/>
      <c r="Z211" s="259"/>
      <c r="AA211" s="259"/>
      <c r="AB211" s="259"/>
      <c r="AC211" s="259"/>
      <c r="AD211" s="259"/>
      <c r="AE211" s="259"/>
      <c r="AF211" s="259"/>
      <c r="AG211" s="259"/>
      <c r="AH211" s="259"/>
    </row>
    <row r="212" spans="1:34" ht="15">
      <c r="A212" s="658"/>
      <c r="B212" s="658"/>
      <c r="C212" s="658" t="s">
        <v>598</v>
      </c>
      <c r="D212" s="256" t="s">
        <v>496</v>
      </c>
      <c r="E212" s="305">
        <v>193</v>
      </c>
      <c r="F212" s="305">
        <v>193</v>
      </c>
      <c r="G212" s="258"/>
      <c r="H212" s="258"/>
      <c r="I212" s="258"/>
      <c r="J212" s="305">
        <v>17</v>
      </c>
      <c r="K212" s="258"/>
      <c r="L212" s="258"/>
      <c r="M212" s="258"/>
      <c r="N212" s="653" t="s">
        <v>598</v>
      </c>
      <c r="O212" s="653" t="s">
        <v>133</v>
      </c>
      <c r="P212" s="653" t="s">
        <v>133</v>
      </c>
      <c r="Q212" s="653" t="s">
        <v>133</v>
      </c>
      <c r="R212" s="653" t="s">
        <v>133</v>
      </c>
      <c r="S212" s="653" t="s">
        <v>133</v>
      </c>
      <c r="T212" s="653" t="s">
        <v>133</v>
      </c>
      <c r="U212" s="653" t="s">
        <v>133</v>
      </c>
      <c r="V212" s="653" t="s">
        <v>133</v>
      </c>
      <c r="W212" s="653" t="s">
        <v>502</v>
      </c>
      <c r="X212" s="682" t="s">
        <v>503</v>
      </c>
      <c r="Y212" s="683">
        <v>392220</v>
      </c>
      <c r="Z212" s="259"/>
      <c r="AA212" s="259"/>
      <c r="AB212" s="259"/>
      <c r="AC212" s="259"/>
      <c r="AD212" s="259"/>
      <c r="AE212" s="259"/>
      <c r="AF212" s="259"/>
      <c r="AG212" s="259"/>
      <c r="AH212" s="259"/>
    </row>
    <row r="213" spans="1:34" ht="15">
      <c r="A213" s="658"/>
      <c r="B213" s="658"/>
      <c r="C213" s="658"/>
      <c r="D213" s="256" t="s">
        <v>504</v>
      </c>
      <c r="E213" s="305">
        <v>44684944</v>
      </c>
      <c r="F213" s="305">
        <v>44684944</v>
      </c>
      <c r="G213" s="258"/>
      <c r="H213" s="258"/>
      <c r="I213" s="258"/>
      <c r="J213" s="305">
        <v>7321895</v>
      </c>
      <c r="K213" s="258"/>
      <c r="L213" s="258"/>
      <c r="M213" s="258"/>
      <c r="N213" s="653"/>
      <c r="O213" s="653"/>
      <c r="P213" s="653"/>
      <c r="Q213" s="653"/>
      <c r="R213" s="653"/>
      <c r="S213" s="653"/>
      <c r="T213" s="653"/>
      <c r="U213" s="653"/>
      <c r="V213" s="653"/>
      <c r="W213" s="653"/>
      <c r="X213" s="682"/>
      <c r="Y213" s="683"/>
      <c r="Z213" s="259"/>
      <c r="AA213" s="259"/>
      <c r="AB213" s="259"/>
      <c r="AC213" s="259"/>
      <c r="AD213" s="259"/>
      <c r="AE213" s="259"/>
      <c r="AF213" s="259"/>
      <c r="AG213" s="259"/>
      <c r="AH213" s="259"/>
    </row>
    <row r="214" spans="1:34" ht="15">
      <c r="A214" s="658"/>
      <c r="B214" s="658"/>
      <c r="C214" s="658"/>
      <c r="D214" s="256" t="s">
        <v>505</v>
      </c>
      <c r="E214" s="305">
        <v>0</v>
      </c>
      <c r="F214" s="305">
        <v>0</v>
      </c>
      <c r="G214" s="258"/>
      <c r="H214" s="258"/>
      <c r="I214" s="258"/>
      <c r="J214" s="305">
        <v>0</v>
      </c>
      <c r="K214" s="258"/>
      <c r="L214" s="258"/>
      <c r="M214" s="258"/>
      <c r="N214" s="653"/>
      <c r="O214" s="653"/>
      <c r="P214" s="653"/>
      <c r="Q214" s="653"/>
      <c r="R214" s="653"/>
      <c r="S214" s="653"/>
      <c r="T214" s="653"/>
      <c r="U214" s="653"/>
      <c r="V214" s="653"/>
      <c r="W214" s="653"/>
      <c r="X214" s="682"/>
      <c r="Y214" s="683"/>
      <c r="Z214" s="259"/>
      <c r="AA214" s="259"/>
      <c r="AB214" s="259"/>
      <c r="AC214" s="259"/>
      <c r="AD214" s="259"/>
      <c r="AE214" s="259"/>
      <c r="AF214" s="259"/>
      <c r="AG214" s="259"/>
      <c r="AH214" s="259"/>
    </row>
    <row r="215" spans="1:34" ht="24">
      <c r="A215" s="658"/>
      <c r="B215" s="658"/>
      <c r="C215" s="658"/>
      <c r="D215" s="256" t="s">
        <v>506</v>
      </c>
      <c r="E215" s="305">
        <v>7811583</v>
      </c>
      <c r="F215" s="305">
        <v>7811583</v>
      </c>
      <c r="G215" s="258"/>
      <c r="H215" s="258"/>
      <c r="I215" s="258"/>
      <c r="J215" s="305">
        <v>5643950</v>
      </c>
      <c r="K215" s="258"/>
      <c r="L215" s="258"/>
      <c r="M215" s="258"/>
      <c r="N215" s="653"/>
      <c r="O215" s="653"/>
      <c r="P215" s="653"/>
      <c r="Q215" s="653"/>
      <c r="R215" s="653"/>
      <c r="S215" s="653"/>
      <c r="T215" s="653"/>
      <c r="U215" s="653"/>
      <c r="V215" s="653"/>
      <c r="W215" s="653"/>
      <c r="X215" s="682"/>
      <c r="Y215" s="683"/>
      <c r="Z215" s="259"/>
      <c r="AA215" s="259"/>
      <c r="AB215" s="259"/>
      <c r="AC215" s="259"/>
      <c r="AD215" s="259"/>
      <c r="AE215" s="259"/>
      <c r="AF215" s="259"/>
      <c r="AG215" s="259"/>
      <c r="AH215" s="259"/>
    </row>
    <row r="216" spans="1:34" ht="15">
      <c r="A216" s="658"/>
      <c r="B216" s="658"/>
      <c r="C216" s="658" t="s">
        <v>599</v>
      </c>
      <c r="D216" s="256" t="s">
        <v>496</v>
      </c>
      <c r="E216" s="305">
        <v>115</v>
      </c>
      <c r="F216" s="305">
        <v>115</v>
      </c>
      <c r="G216" s="258"/>
      <c r="H216" s="258"/>
      <c r="I216" s="258"/>
      <c r="J216" s="305">
        <v>14</v>
      </c>
      <c r="K216" s="258"/>
      <c r="L216" s="258"/>
      <c r="M216" s="258"/>
      <c r="N216" s="653" t="s">
        <v>599</v>
      </c>
      <c r="O216" s="653" t="s">
        <v>133</v>
      </c>
      <c r="P216" s="653" t="s">
        <v>133</v>
      </c>
      <c r="Q216" s="653" t="s">
        <v>133</v>
      </c>
      <c r="R216" s="653" t="s">
        <v>133</v>
      </c>
      <c r="S216" s="653" t="s">
        <v>133</v>
      </c>
      <c r="T216" s="653" t="s">
        <v>133</v>
      </c>
      <c r="U216" s="653" t="s">
        <v>133</v>
      </c>
      <c r="V216" s="653" t="s">
        <v>133</v>
      </c>
      <c r="W216" s="653" t="s">
        <v>502</v>
      </c>
      <c r="X216" s="682" t="s">
        <v>503</v>
      </c>
      <c r="Y216" s="683">
        <v>342940</v>
      </c>
      <c r="Z216" s="259"/>
      <c r="AA216" s="259"/>
      <c r="AB216" s="259"/>
      <c r="AC216" s="259"/>
      <c r="AD216" s="259"/>
      <c r="AE216" s="259"/>
      <c r="AF216" s="259"/>
      <c r="AG216" s="259"/>
      <c r="AH216" s="259"/>
    </row>
    <row r="217" spans="1:34" ht="15">
      <c r="A217" s="658"/>
      <c r="B217" s="658"/>
      <c r="C217" s="658"/>
      <c r="D217" s="256" t="s">
        <v>504</v>
      </c>
      <c r="E217" s="305">
        <v>26770710</v>
      </c>
      <c r="F217" s="305">
        <v>26770710</v>
      </c>
      <c r="G217" s="258"/>
      <c r="H217" s="258"/>
      <c r="I217" s="258"/>
      <c r="J217" s="305">
        <v>6029796</v>
      </c>
      <c r="K217" s="258"/>
      <c r="L217" s="258"/>
      <c r="M217" s="258"/>
      <c r="N217" s="653"/>
      <c r="O217" s="653"/>
      <c r="P217" s="653"/>
      <c r="Q217" s="653"/>
      <c r="R217" s="653"/>
      <c r="S217" s="653"/>
      <c r="T217" s="653"/>
      <c r="U217" s="653"/>
      <c r="V217" s="653"/>
      <c r="W217" s="653"/>
      <c r="X217" s="682"/>
      <c r="Y217" s="683"/>
      <c r="Z217" s="259"/>
      <c r="AA217" s="259"/>
      <c r="AB217" s="259"/>
      <c r="AC217" s="259"/>
      <c r="AD217" s="259"/>
      <c r="AE217" s="259"/>
      <c r="AF217" s="259"/>
      <c r="AG217" s="259"/>
      <c r="AH217" s="259"/>
    </row>
    <row r="218" spans="1:34" ht="15">
      <c r="A218" s="658"/>
      <c r="B218" s="658"/>
      <c r="C218" s="658"/>
      <c r="D218" s="256" t="s">
        <v>505</v>
      </c>
      <c r="E218" s="305">
        <v>0</v>
      </c>
      <c r="F218" s="305">
        <v>0</v>
      </c>
      <c r="G218" s="258"/>
      <c r="H218" s="258"/>
      <c r="I218" s="258"/>
      <c r="J218" s="305">
        <v>0</v>
      </c>
      <c r="K218" s="258"/>
      <c r="L218" s="258"/>
      <c r="M218" s="258"/>
      <c r="N218" s="653"/>
      <c r="O218" s="653"/>
      <c r="P218" s="653"/>
      <c r="Q218" s="653"/>
      <c r="R218" s="653"/>
      <c r="S218" s="653"/>
      <c r="T218" s="653"/>
      <c r="U218" s="653"/>
      <c r="V218" s="653"/>
      <c r="W218" s="653"/>
      <c r="X218" s="682"/>
      <c r="Y218" s="683"/>
      <c r="Z218" s="259"/>
      <c r="AA218" s="259"/>
      <c r="AB218" s="259"/>
      <c r="AC218" s="259"/>
      <c r="AD218" s="259"/>
      <c r="AE218" s="259"/>
      <c r="AF218" s="259"/>
      <c r="AG218" s="259"/>
      <c r="AH218" s="259"/>
    </row>
    <row r="219" spans="1:34" ht="24">
      <c r="A219" s="658"/>
      <c r="B219" s="658"/>
      <c r="C219" s="658"/>
      <c r="D219" s="256" t="s">
        <v>506</v>
      </c>
      <c r="E219" s="305">
        <v>4679912</v>
      </c>
      <c r="F219" s="305">
        <v>4679912</v>
      </c>
      <c r="G219" s="258"/>
      <c r="H219" s="258"/>
      <c r="I219" s="258"/>
      <c r="J219" s="305">
        <v>3381286</v>
      </c>
      <c r="K219" s="258"/>
      <c r="L219" s="258"/>
      <c r="M219" s="258"/>
      <c r="N219" s="653"/>
      <c r="O219" s="653"/>
      <c r="P219" s="653"/>
      <c r="Q219" s="653"/>
      <c r="R219" s="653"/>
      <c r="S219" s="653"/>
      <c r="T219" s="653"/>
      <c r="U219" s="653"/>
      <c r="V219" s="653"/>
      <c r="W219" s="653"/>
      <c r="X219" s="682"/>
      <c r="Y219" s="683"/>
      <c r="Z219" s="259"/>
      <c r="AA219" s="259"/>
      <c r="AB219" s="259"/>
      <c r="AC219" s="259"/>
      <c r="AD219" s="259"/>
      <c r="AE219" s="259"/>
      <c r="AF219" s="259"/>
      <c r="AG219" s="259"/>
      <c r="AH219" s="259"/>
    </row>
    <row r="220" spans="1:34" ht="15">
      <c r="A220" s="658"/>
      <c r="B220" s="658"/>
      <c r="C220" s="658" t="s">
        <v>600</v>
      </c>
      <c r="D220" s="256" t="s">
        <v>496</v>
      </c>
      <c r="E220" s="305">
        <v>217</v>
      </c>
      <c r="F220" s="305">
        <v>217</v>
      </c>
      <c r="G220" s="258"/>
      <c r="H220" s="258"/>
      <c r="I220" s="258"/>
      <c r="J220" s="305">
        <v>23</v>
      </c>
      <c r="K220" s="258"/>
      <c r="L220" s="258"/>
      <c r="M220" s="258"/>
      <c r="N220" s="653" t="s">
        <v>600</v>
      </c>
      <c r="O220" s="653" t="s">
        <v>133</v>
      </c>
      <c r="P220" s="653" t="s">
        <v>133</v>
      </c>
      <c r="Q220" s="653" t="s">
        <v>133</v>
      </c>
      <c r="R220" s="653" t="s">
        <v>133</v>
      </c>
      <c r="S220" s="653" t="s">
        <v>133</v>
      </c>
      <c r="T220" s="653" t="s">
        <v>133</v>
      </c>
      <c r="U220" s="653" t="s">
        <v>133</v>
      </c>
      <c r="V220" s="653" t="s">
        <v>133</v>
      </c>
      <c r="W220" s="653" t="s">
        <v>502</v>
      </c>
      <c r="X220" s="682" t="s">
        <v>503</v>
      </c>
      <c r="Y220" s="683">
        <v>186383</v>
      </c>
      <c r="Z220" s="259"/>
      <c r="AA220" s="259"/>
      <c r="AB220" s="259"/>
      <c r="AC220" s="259"/>
      <c r="AD220" s="259"/>
      <c r="AE220" s="259"/>
      <c r="AF220" s="259"/>
      <c r="AG220" s="259"/>
      <c r="AH220" s="259"/>
    </row>
    <row r="221" spans="1:34" ht="15">
      <c r="A221" s="658"/>
      <c r="B221" s="658"/>
      <c r="C221" s="658"/>
      <c r="D221" s="256" t="s">
        <v>504</v>
      </c>
      <c r="E221" s="305">
        <v>50320883</v>
      </c>
      <c r="F221" s="305">
        <v>50320883</v>
      </c>
      <c r="G221" s="258"/>
      <c r="H221" s="258"/>
      <c r="I221" s="258"/>
      <c r="J221" s="305">
        <v>9906093</v>
      </c>
      <c r="K221" s="258"/>
      <c r="L221" s="258"/>
      <c r="M221" s="258"/>
      <c r="N221" s="653"/>
      <c r="O221" s="653"/>
      <c r="P221" s="653"/>
      <c r="Q221" s="653"/>
      <c r="R221" s="653"/>
      <c r="S221" s="653"/>
      <c r="T221" s="653"/>
      <c r="U221" s="653"/>
      <c r="V221" s="653"/>
      <c r="W221" s="653"/>
      <c r="X221" s="682"/>
      <c r="Y221" s="683"/>
      <c r="Z221" s="259"/>
      <c r="AA221" s="259"/>
      <c r="AB221" s="259"/>
      <c r="AC221" s="259"/>
      <c r="AD221" s="259"/>
      <c r="AE221" s="259"/>
      <c r="AF221" s="259"/>
      <c r="AG221" s="259"/>
      <c r="AH221" s="259"/>
    </row>
    <row r="222" spans="1:34" ht="15">
      <c r="A222" s="658"/>
      <c r="B222" s="658"/>
      <c r="C222" s="658"/>
      <c r="D222" s="256" t="s">
        <v>505</v>
      </c>
      <c r="E222" s="305">
        <v>0</v>
      </c>
      <c r="F222" s="305">
        <v>0</v>
      </c>
      <c r="G222" s="258"/>
      <c r="H222" s="258"/>
      <c r="I222" s="258"/>
      <c r="J222" s="305">
        <v>0</v>
      </c>
      <c r="K222" s="258"/>
      <c r="L222" s="258"/>
      <c r="M222" s="258"/>
      <c r="N222" s="653"/>
      <c r="O222" s="653"/>
      <c r="P222" s="653"/>
      <c r="Q222" s="653"/>
      <c r="R222" s="653"/>
      <c r="S222" s="653"/>
      <c r="T222" s="653"/>
      <c r="U222" s="653"/>
      <c r="V222" s="653"/>
      <c r="W222" s="653"/>
      <c r="X222" s="682"/>
      <c r="Y222" s="683"/>
      <c r="Z222" s="259"/>
      <c r="AA222" s="259"/>
      <c r="AB222" s="259"/>
      <c r="AC222" s="259"/>
      <c r="AD222" s="259"/>
      <c r="AE222" s="259"/>
      <c r="AF222" s="259"/>
      <c r="AG222" s="259"/>
      <c r="AH222" s="259"/>
    </row>
    <row r="223" spans="1:34" ht="24">
      <c r="A223" s="658"/>
      <c r="B223" s="658"/>
      <c r="C223" s="658"/>
      <c r="D223" s="256" t="s">
        <v>506</v>
      </c>
      <c r="E223" s="305">
        <v>8796828</v>
      </c>
      <c r="F223" s="305">
        <v>8796828</v>
      </c>
      <c r="G223" s="258"/>
      <c r="H223" s="258"/>
      <c r="I223" s="258"/>
      <c r="J223" s="305">
        <v>6355800</v>
      </c>
      <c r="K223" s="258"/>
      <c r="L223" s="258"/>
      <c r="M223" s="258"/>
      <c r="N223" s="653"/>
      <c r="O223" s="653"/>
      <c r="P223" s="653"/>
      <c r="Q223" s="653"/>
      <c r="R223" s="653"/>
      <c r="S223" s="653"/>
      <c r="T223" s="653"/>
      <c r="U223" s="653"/>
      <c r="V223" s="653"/>
      <c r="W223" s="653"/>
      <c r="X223" s="682"/>
      <c r="Y223" s="683"/>
      <c r="Z223" s="259"/>
      <c r="AA223" s="259"/>
      <c r="AB223" s="259"/>
      <c r="AC223" s="259"/>
      <c r="AD223" s="259"/>
      <c r="AE223" s="259"/>
      <c r="AF223" s="259"/>
      <c r="AG223" s="259"/>
      <c r="AH223" s="259"/>
    </row>
    <row r="224" spans="1:34" ht="15">
      <c r="A224" s="658"/>
      <c r="B224" s="658"/>
      <c r="C224" s="658" t="s">
        <v>601</v>
      </c>
      <c r="D224" s="256" t="s">
        <v>496</v>
      </c>
      <c r="E224" s="305">
        <v>1412</v>
      </c>
      <c r="F224" s="305">
        <v>1412</v>
      </c>
      <c r="G224" s="258"/>
      <c r="H224" s="258"/>
      <c r="I224" s="258"/>
      <c r="J224" s="305">
        <v>243</v>
      </c>
      <c r="K224" s="258"/>
      <c r="L224" s="258"/>
      <c r="M224" s="258"/>
      <c r="N224" s="653" t="s">
        <v>601</v>
      </c>
      <c r="O224" s="653" t="s">
        <v>133</v>
      </c>
      <c r="P224" s="653" t="s">
        <v>133</v>
      </c>
      <c r="Q224" s="653" t="s">
        <v>133</v>
      </c>
      <c r="R224" s="653" t="s">
        <v>133</v>
      </c>
      <c r="S224" s="653" t="s">
        <v>133</v>
      </c>
      <c r="T224" s="653" t="s">
        <v>133</v>
      </c>
      <c r="U224" s="653" t="s">
        <v>133</v>
      </c>
      <c r="V224" s="653" t="s">
        <v>133</v>
      </c>
      <c r="W224" s="653" t="s">
        <v>502</v>
      </c>
      <c r="X224" s="682" t="s">
        <v>503</v>
      </c>
      <c r="Y224" s="683">
        <v>753496</v>
      </c>
      <c r="Z224" s="259"/>
      <c r="AA224" s="259"/>
      <c r="AB224" s="259"/>
      <c r="AC224" s="259"/>
      <c r="AD224" s="259"/>
      <c r="AE224" s="259"/>
      <c r="AF224" s="259"/>
      <c r="AG224" s="259"/>
      <c r="AH224" s="259"/>
    </row>
    <row r="225" spans="1:34" ht="15">
      <c r="A225" s="658"/>
      <c r="B225" s="658"/>
      <c r="C225" s="658"/>
      <c r="D225" s="256" t="s">
        <v>504</v>
      </c>
      <c r="E225" s="305">
        <v>327488308</v>
      </c>
      <c r="F225" s="305">
        <v>327488308</v>
      </c>
      <c r="G225" s="258"/>
      <c r="H225" s="258"/>
      <c r="I225" s="258"/>
      <c r="J225" s="305">
        <v>104660026</v>
      </c>
      <c r="K225" s="258"/>
      <c r="L225" s="258"/>
      <c r="M225" s="258"/>
      <c r="N225" s="653"/>
      <c r="O225" s="653"/>
      <c r="P225" s="653"/>
      <c r="Q225" s="653"/>
      <c r="R225" s="653"/>
      <c r="S225" s="653"/>
      <c r="T225" s="653"/>
      <c r="U225" s="653"/>
      <c r="V225" s="653"/>
      <c r="W225" s="653"/>
      <c r="X225" s="682"/>
      <c r="Y225" s="683"/>
      <c r="Z225" s="259"/>
      <c r="AA225" s="259"/>
      <c r="AB225" s="259"/>
      <c r="AC225" s="259"/>
      <c r="AD225" s="259"/>
      <c r="AE225" s="259"/>
      <c r="AF225" s="259"/>
      <c r="AG225" s="259"/>
      <c r="AH225" s="259"/>
    </row>
    <row r="226" spans="1:34" ht="15">
      <c r="A226" s="658"/>
      <c r="B226" s="658"/>
      <c r="C226" s="658"/>
      <c r="D226" s="256" t="s">
        <v>505</v>
      </c>
      <c r="E226" s="305">
        <v>0</v>
      </c>
      <c r="F226" s="305">
        <v>0</v>
      </c>
      <c r="G226" s="258"/>
      <c r="H226" s="258"/>
      <c r="I226" s="258"/>
      <c r="J226" s="305">
        <v>0</v>
      </c>
      <c r="K226" s="258"/>
      <c r="L226" s="258"/>
      <c r="M226" s="258"/>
      <c r="N226" s="653"/>
      <c r="O226" s="653"/>
      <c r="P226" s="653"/>
      <c r="Q226" s="653"/>
      <c r="R226" s="653"/>
      <c r="S226" s="653"/>
      <c r="T226" s="653"/>
      <c r="U226" s="653"/>
      <c r="V226" s="653"/>
      <c r="W226" s="653"/>
      <c r="X226" s="682"/>
      <c r="Y226" s="683"/>
      <c r="Z226" s="259"/>
      <c r="AA226" s="259"/>
      <c r="AB226" s="259"/>
      <c r="AC226" s="259"/>
      <c r="AD226" s="259"/>
      <c r="AE226" s="259"/>
      <c r="AF226" s="259"/>
      <c r="AG226" s="259"/>
      <c r="AH226" s="259"/>
    </row>
    <row r="227" spans="1:34" ht="24">
      <c r="A227" s="658"/>
      <c r="B227" s="658"/>
      <c r="C227" s="658"/>
      <c r="D227" s="256" t="s">
        <v>506</v>
      </c>
      <c r="E227" s="305">
        <v>57249754</v>
      </c>
      <c r="F227" s="305">
        <v>57249754</v>
      </c>
      <c r="G227" s="258"/>
      <c r="H227" s="258"/>
      <c r="I227" s="258"/>
      <c r="J227" s="305">
        <v>41363547</v>
      </c>
      <c r="K227" s="258"/>
      <c r="L227" s="258"/>
      <c r="M227" s="258"/>
      <c r="N227" s="653"/>
      <c r="O227" s="653"/>
      <c r="P227" s="653"/>
      <c r="Q227" s="653"/>
      <c r="R227" s="653"/>
      <c r="S227" s="653"/>
      <c r="T227" s="653"/>
      <c r="U227" s="653"/>
      <c r="V227" s="653"/>
      <c r="W227" s="653"/>
      <c r="X227" s="682"/>
      <c r="Y227" s="683"/>
      <c r="Z227" s="259"/>
      <c r="AA227" s="259"/>
      <c r="AB227" s="259"/>
      <c r="AC227" s="259"/>
      <c r="AD227" s="259"/>
      <c r="AE227" s="259"/>
      <c r="AF227" s="259"/>
      <c r="AG227" s="259"/>
      <c r="AH227" s="259"/>
    </row>
    <row r="228" spans="1:34" ht="15">
      <c r="A228" s="658"/>
      <c r="B228" s="658"/>
      <c r="C228" s="658" t="s">
        <v>602</v>
      </c>
      <c r="D228" s="256" t="s">
        <v>496</v>
      </c>
      <c r="E228" s="305">
        <v>549</v>
      </c>
      <c r="F228" s="305">
        <v>549</v>
      </c>
      <c r="G228" s="258"/>
      <c r="H228" s="258"/>
      <c r="I228" s="258"/>
      <c r="J228" s="305">
        <v>154</v>
      </c>
      <c r="K228" s="258"/>
      <c r="L228" s="258"/>
      <c r="M228" s="258"/>
      <c r="N228" s="653" t="s">
        <v>602</v>
      </c>
      <c r="O228" s="653" t="s">
        <v>133</v>
      </c>
      <c r="P228" s="653" t="s">
        <v>133</v>
      </c>
      <c r="Q228" s="653" t="s">
        <v>133</v>
      </c>
      <c r="R228" s="653" t="s">
        <v>133</v>
      </c>
      <c r="S228" s="653" t="s">
        <v>133</v>
      </c>
      <c r="T228" s="653" t="s">
        <v>133</v>
      </c>
      <c r="U228" s="653" t="s">
        <v>133</v>
      </c>
      <c r="V228" s="653" t="s">
        <v>133</v>
      </c>
      <c r="W228" s="653" t="s">
        <v>502</v>
      </c>
      <c r="X228" s="682" t="s">
        <v>503</v>
      </c>
      <c r="Y228" s="683">
        <v>1230539</v>
      </c>
      <c r="Z228" s="259"/>
      <c r="AA228" s="259"/>
      <c r="AB228" s="259"/>
      <c r="AC228" s="259"/>
      <c r="AD228" s="259"/>
      <c r="AE228" s="259"/>
      <c r="AF228" s="259"/>
      <c r="AG228" s="259"/>
      <c r="AH228" s="259"/>
    </row>
    <row r="229" spans="1:34" ht="15">
      <c r="A229" s="658"/>
      <c r="B229" s="658"/>
      <c r="C229" s="658"/>
      <c r="D229" s="256" t="s">
        <v>504</v>
      </c>
      <c r="E229" s="305">
        <v>127412476</v>
      </c>
      <c r="F229" s="305">
        <v>127412476</v>
      </c>
      <c r="G229" s="258"/>
      <c r="H229" s="258"/>
      <c r="I229" s="258"/>
      <c r="J229" s="305">
        <v>66327753</v>
      </c>
      <c r="K229" s="258"/>
      <c r="L229" s="258"/>
      <c r="M229" s="258"/>
      <c r="N229" s="653"/>
      <c r="O229" s="653"/>
      <c r="P229" s="653"/>
      <c r="Q229" s="653"/>
      <c r="R229" s="653"/>
      <c r="S229" s="653"/>
      <c r="T229" s="653"/>
      <c r="U229" s="653"/>
      <c r="V229" s="653"/>
      <c r="W229" s="653"/>
      <c r="X229" s="682"/>
      <c r="Y229" s="683"/>
      <c r="Z229" s="259"/>
      <c r="AA229" s="259"/>
      <c r="AB229" s="259"/>
      <c r="AC229" s="259"/>
      <c r="AD229" s="259"/>
      <c r="AE229" s="259"/>
      <c r="AF229" s="259"/>
      <c r="AG229" s="259"/>
      <c r="AH229" s="259"/>
    </row>
    <row r="230" spans="1:34" ht="15">
      <c r="A230" s="658"/>
      <c r="B230" s="658"/>
      <c r="C230" s="658"/>
      <c r="D230" s="256" t="s">
        <v>505</v>
      </c>
      <c r="E230" s="305">
        <v>0</v>
      </c>
      <c r="F230" s="305">
        <v>0</v>
      </c>
      <c r="G230" s="258"/>
      <c r="H230" s="258"/>
      <c r="I230" s="258"/>
      <c r="J230" s="305">
        <v>0</v>
      </c>
      <c r="K230" s="258"/>
      <c r="L230" s="258"/>
      <c r="M230" s="258"/>
      <c r="N230" s="653"/>
      <c r="O230" s="653"/>
      <c r="P230" s="653"/>
      <c r="Q230" s="653"/>
      <c r="R230" s="653"/>
      <c r="S230" s="653"/>
      <c r="T230" s="653"/>
      <c r="U230" s="653"/>
      <c r="V230" s="653"/>
      <c r="W230" s="653"/>
      <c r="X230" s="682"/>
      <c r="Y230" s="683"/>
      <c r="Z230" s="259"/>
      <c r="AA230" s="259"/>
      <c r="AB230" s="259"/>
      <c r="AC230" s="259"/>
      <c r="AD230" s="259"/>
      <c r="AE230" s="259"/>
      <c r="AF230" s="259"/>
      <c r="AG230" s="259"/>
      <c r="AH230" s="259"/>
    </row>
    <row r="231" spans="1:34" ht="24">
      <c r="A231" s="658"/>
      <c r="B231" s="658"/>
      <c r="C231" s="658"/>
      <c r="D231" s="256" t="s">
        <v>506</v>
      </c>
      <c r="E231" s="305">
        <v>22273568</v>
      </c>
      <c r="F231" s="305">
        <v>22273568</v>
      </c>
      <c r="G231" s="258"/>
      <c r="H231" s="258"/>
      <c r="I231" s="258"/>
      <c r="J231" s="305">
        <v>16092886</v>
      </c>
      <c r="K231" s="258"/>
      <c r="L231" s="258"/>
      <c r="M231" s="258"/>
      <c r="N231" s="653"/>
      <c r="O231" s="653"/>
      <c r="P231" s="653"/>
      <c r="Q231" s="653"/>
      <c r="R231" s="653"/>
      <c r="S231" s="653"/>
      <c r="T231" s="653"/>
      <c r="U231" s="653"/>
      <c r="V231" s="653"/>
      <c r="W231" s="653"/>
      <c r="X231" s="682"/>
      <c r="Y231" s="683"/>
      <c r="Z231" s="259"/>
      <c r="AA231" s="259"/>
      <c r="AB231" s="259"/>
      <c r="AC231" s="259"/>
      <c r="AD231" s="259"/>
      <c r="AE231" s="259"/>
      <c r="AF231" s="259"/>
      <c r="AG231" s="259"/>
      <c r="AH231" s="259"/>
    </row>
    <row r="232" spans="1:34" ht="15">
      <c r="A232" s="658"/>
      <c r="B232" s="658"/>
      <c r="C232" s="658" t="s">
        <v>603</v>
      </c>
      <c r="D232" s="256" t="s">
        <v>496</v>
      </c>
      <c r="E232" s="305">
        <v>3567</v>
      </c>
      <c r="F232" s="305">
        <v>3567</v>
      </c>
      <c r="G232" s="258"/>
      <c r="H232" s="258"/>
      <c r="I232" s="258"/>
      <c r="J232" s="305">
        <v>1182</v>
      </c>
      <c r="K232" s="258"/>
      <c r="L232" s="258"/>
      <c r="M232" s="258"/>
      <c r="N232" s="653" t="s">
        <v>603</v>
      </c>
      <c r="O232" s="653" t="s">
        <v>133</v>
      </c>
      <c r="P232" s="653" t="s">
        <v>133</v>
      </c>
      <c r="Q232" s="653" t="s">
        <v>133</v>
      </c>
      <c r="R232" s="653" t="s">
        <v>133</v>
      </c>
      <c r="S232" s="653" t="s">
        <v>133</v>
      </c>
      <c r="T232" s="653" t="s">
        <v>133</v>
      </c>
      <c r="U232" s="653" t="s">
        <v>133</v>
      </c>
      <c r="V232" s="653" t="s">
        <v>133</v>
      </c>
      <c r="W232" s="653" t="s">
        <v>502</v>
      </c>
      <c r="X232" s="682" t="s">
        <v>503</v>
      </c>
      <c r="Y232" s="683">
        <v>424038</v>
      </c>
      <c r="Z232" s="259"/>
      <c r="AA232" s="259"/>
      <c r="AB232" s="259"/>
      <c r="AC232" s="259"/>
      <c r="AD232" s="259"/>
      <c r="AE232" s="259"/>
      <c r="AF232" s="259"/>
      <c r="AG232" s="259"/>
      <c r="AH232" s="259"/>
    </row>
    <row r="233" spans="1:34" ht="15">
      <c r="A233" s="658"/>
      <c r="B233" s="658"/>
      <c r="C233" s="658"/>
      <c r="D233" s="256" t="s">
        <v>504</v>
      </c>
      <c r="E233" s="305">
        <v>827476603</v>
      </c>
      <c r="F233" s="305">
        <v>827476603</v>
      </c>
      <c r="G233" s="258"/>
      <c r="H233" s="258"/>
      <c r="I233" s="258"/>
      <c r="J233" s="305">
        <v>509087041</v>
      </c>
      <c r="K233" s="258"/>
      <c r="L233" s="258"/>
      <c r="M233" s="258"/>
      <c r="N233" s="653"/>
      <c r="O233" s="653"/>
      <c r="P233" s="653"/>
      <c r="Q233" s="653"/>
      <c r="R233" s="653"/>
      <c r="S233" s="653"/>
      <c r="T233" s="653"/>
      <c r="U233" s="653"/>
      <c r="V233" s="653"/>
      <c r="W233" s="653"/>
      <c r="X233" s="682"/>
      <c r="Y233" s="683"/>
      <c r="Z233" s="259"/>
      <c r="AA233" s="259"/>
      <c r="AB233" s="259"/>
      <c r="AC233" s="259"/>
      <c r="AD233" s="259"/>
      <c r="AE233" s="259"/>
      <c r="AF233" s="259"/>
      <c r="AG233" s="259"/>
      <c r="AH233" s="259"/>
    </row>
    <row r="234" spans="1:34" ht="15">
      <c r="A234" s="658"/>
      <c r="B234" s="658"/>
      <c r="C234" s="658"/>
      <c r="D234" s="256" t="s">
        <v>505</v>
      </c>
      <c r="E234" s="305">
        <v>0</v>
      </c>
      <c r="F234" s="305">
        <v>0</v>
      </c>
      <c r="G234" s="258"/>
      <c r="H234" s="258"/>
      <c r="I234" s="258"/>
      <c r="J234" s="305">
        <v>0</v>
      </c>
      <c r="K234" s="258"/>
      <c r="L234" s="258"/>
      <c r="M234" s="258"/>
      <c r="N234" s="653"/>
      <c r="O234" s="653"/>
      <c r="P234" s="653"/>
      <c r="Q234" s="653"/>
      <c r="R234" s="653"/>
      <c r="S234" s="653"/>
      <c r="T234" s="653"/>
      <c r="U234" s="653"/>
      <c r="V234" s="653"/>
      <c r="W234" s="653"/>
      <c r="X234" s="682"/>
      <c r="Y234" s="683"/>
      <c r="Z234" s="259"/>
      <c r="AA234" s="259"/>
      <c r="AB234" s="259"/>
      <c r="AC234" s="259"/>
      <c r="AD234" s="259"/>
      <c r="AE234" s="259"/>
      <c r="AF234" s="259"/>
      <c r="AG234" s="259"/>
      <c r="AH234" s="259"/>
    </row>
    <row r="235" spans="1:34" ht="24">
      <c r="A235" s="658"/>
      <c r="B235" s="658"/>
      <c r="C235" s="658"/>
      <c r="D235" s="256" t="s">
        <v>506</v>
      </c>
      <c r="E235" s="305">
        <v>144655033</v>
      </c>
      <c r="F235" s="305">
        <v>144655033</v>
      </c>
      <c r="G235" s="258"/>
      <c r="H235" s="258"/>
      <c r="I235" s="258"/>
      <c r="J235" s="305">
        <v>104514776</v>
      </c>
      <c r="K235" s="258"/>
      <c r="L235" s="258"/>
      <c r="M235" s="258"/>
      <c r="N235" s="653"/>
      <c r="O235" s="653"/>
      <c r="P235" s="653"/>
      <c r="Q235" s="653"/>
      <c r="R235" s="653"/>
      <c r="S235" s="653"/>
      <c r="T235" s="653"/>
      <c r="U235" s="653"/>
      <c r="V235" s="653"/>
      <c r="W235" s="653"/>
      <c r="X235" s="682"/>
      <c r="Y235" s="683"/>
      <c r="Z235" s="259"/>
      <c r="AA235" s="259"/>
      <c r="AB235" s="259"/>
      <c r="AC235" s="259"/>
      <c r="AD235" s="259"/>
      <c r="AE235" s="259"/>
      <c r="AF235" s="259"/>
      <c r="AG235" s="259"/>
      <c r="AH235" s="259"/>
    </row>
    <row r="236" spans="1:34" ht="15">
      <c r="A236" s="658"/>
      <c r="B236" s="658"/>
      <c r="C236" s="658" t="s">
        <v>604</v>
      </c>
      <c r="D236" s="256" t="s">
        <v>496</v>
      </c>
      <c r="E236" s="305">
        <v>1292</v>
      </c>
      <c r="F236" s="305">
        <v>1292</v>
      </c>
      <c r="G236" s="258"/>
      <c r="H236" s="258"/>
      <c r="I236" s="258"/>
      <c r="J236" s="305">
        <v>443</v>
      </c>
      <c r="K236" s="258"/>
      <c r="L236" s="258"/>
      <c r="M236" s="258"/>
      <c r="N236" s="653" t="s">
        <v>604</v>
      </c>
      <c r="O236" s="653" t="s">
        <v>133</v>
      </c>
      <c r="P236" s="653" t="s">
        <v>133</v>
      </c>
      <c r="Q236" s="653" t="s">
        <v>133</v>
      </c>
      <c r="R236" s="653" t="s">
        <v>133</v>
      </c>
      <c r="S236" s="653" t="s">
        <v>133</v>
      </c>
      <c r="T236" s="653" t="s">
        <v>133</v>
      </c>
      <c r="U236" s="653" t="s">
        <v>133</v>
      </c>
      <c r="V236" s="653" t="s">
        <v>133</v>
      </c>
      <c r="W236" s="653" t="s">
        <v>502</v>
      </c>
      <c r="X236" s="682" t="s">
        <v>503</v>
      </c>
      <c r="Y236" s="683">
        <v>883319</v>
      </c>
      <c r="Z236" s="259"/>
      <c r="AA236" s="259"/>
      <c r="AB236" s="259"/>
      <c r="AC236" s="259"/>
      <c r="AD236" s="259"/>
      <c r="AE236" s="259"/>
      <c r="AF236" s="259"/>
      <c r="AG236" s="259"/>
      <c r="AH236" s="259"/>
    </row>
    <row r="237" spans="1:34" ht="15">
      <c r="A237" s="658"/>
      <c r="B237" s="658"/>
      <c r="C237" s="658"/>
      <c r="D237" s="256" t="s">
        <v>504</v>
      </c>
      <c r="E237" s="305">
        <v>299711180</v>
      </c>
      <c r="F237" s="305">
        <v>299711180</v>
      </c>
      <c r="G237" s="258"/>
      <c r="H237" s="258"/>
      <c r="I237" s="258"/>
      <c r="J237" s="305">
        <v>190799966</v>
      </c>
      <c r="K237" s="258"/>
      <c r="L237" s="258"/>
      <c r="M237" s="258"/>
      <c r="N237" s="653"/>
      <c r="O237" s="653"/>
      <c r="P237" s="653"/>
      <c r="Q237" s="653"/>
      <c r="R237" s="653"/>
      <c r="S237" s="653"/>
      <c r="T237" s="653"/>
      <c r="U237" s="653"/>
      <c r="V237" s="653"/>
      <c r="W237" s="653"/>
      <c r="X237" s="682"/>
      <c r="Y237" s="683"/>
      <c r="Z237" s="259"/>
      <c r="AA237" s="259"/>
      <c r="AB237" s="259"/>
      <c r="AC237" s="259"/>
      <c r="AD237" s="259"/>
      <c r="AE237" s="259"/>
      <c r="AF237" s="259"/>
      <c r="AG237" s="259"/>
      <c r="AH237" s="259"/>
    </row>
    <row r="238" spans="1:34" ht="15">
      <c r="A238" s="658"/>
      <c r="B238" s="658"/>
      <c r="C238" s="658"/>
      <c r="D238" s="256" t="s">
        <v>505</v>
      </c>
      <c r="E238" s="305">
        <v>0</v>
      </c>
      <c r="F238" s="305">
        <v>0</v>
      </c>
      <c r="G238" s="258"/>
      <c r="H238" s="258"/>
      <c r="I238" s="258"/>
      <c r="J238" s="305">
        <v>0</v>
      </c>
      <c r="K238" s="258"/>
      <c r="L238" s="258"/>
      <c r="M238" s="258"/>
      <c r="N238" s="653"/>
      <c r="O238" s="653"/>
      <c r="P238" s="653"/>
      <c r="Q238" s="653"/>
      <c r="R238" s="653"/>
      <c r="S238" s="653"/>
      <c r="T238" s="653"/>
      <c r="U238" s="653"/>
      <c r="V238" s="653"/>
      <c r="W238" s="653"/>
      <c r="X238" s="682"/>
      <c r="Y238" s="683"/>
      <c r="Z238" s="259"/>
      <c r="AA238" s="259"/>
      <c r="AB238" s="259"/>
      <c r="AC238" s="259"/>
      <c r="AD238" s="259"/>
      <c r="AE238" s="259"/>
      <c r="AF238" s="259"/>
      <c r="AG238" s="259"/>
      <c r="AH238" s="259"/>
    </row>
    <row r="239" spans="1:34" ht="24">
      <c r="A239" s="658"/>
      <c r="B239" s="658"/>
      <c r="C239" s="658"/>
      <c r="D239" s="256" t="s">
        <v>506</v>
      </c>
      <c r="E239" s="305">
        <v>52393905</v>
      </c>
      <c r="F239" s="305">
        <v>52393905</v>
      </c>
      <c r="G239" s="258"/>
      <c r="H239" s="258"/>
      <c r="I239" s="258"/>
      <c r="J239" s="305">
        <v>37855145</v>
      </c>
      <c r="K239" s="258"/>
      <c r="L239" s="258"/>
      <c r="M239" s="258"/>
      <c r="N239" s="653"/>
      <c r="O239" s="653"/>
      <c r="P239" s="653"/>
      <c r="Q239" s="653"/>
      <c r="R239" s="653"/>
      <c r="S239" s="653"/>
      <c r="T239" s="653"/>
      <c r="U239" s="653"/>
      <c r="V239" s="653"/>
      <c r="W239" s="653"/>
      <c r="X239" s="682"/>
      <c r="Y239" s="683"/>
      <c r="Z239" s="259"/>
      <c r="AA239" s="259"/>
      <c r="AB239" s="259"/>
      <c r="AC239" s="259"/>
      <c r="AD239" s="259"/>
      <c r="AE239" s="259"/>
      <c r="AF239" s="259"/>
      <c r="AG239" s="259"/>
      <c r="AH239" s="259"/>
    </row>
    <row r="240" spans="1:34" ht="15">
      <c r="A240" s="658"/>
      <c r="B240" s="658"/>
      <c r="C240" s="658" t="s">
        <v>605</v>
      </c>
      <c r="D240" s="256" t="s">
        <v>496</v>
      </c>
      <c r="E240" s="305">
        <v>487</v>
      </c>
      <c r="F240" s="305">
        <v>487</v>
      </c>
      <c r="G240" s="258"/>
      <c r="H240" s="258"/>
      <c r="I240" s="258"/>
      <c r="J240" s="305">
        <v>421</v>
      </c>
      <c r="K240" s="258"/>
      <c r="L240" s="258"/>
      <c r="M240" s="258"/>
      <c r="N240" s="653" t="s">
        <v>605</v>
      </c>
      <c r="O240" s="653" t="s">
        <v>133</v>
      </c>
      <c r="P240" s="653" t="s">
        <v>133</v>
      </c>
      <c r="Q240" s="653" t="s">
        <v>133</v>
      </c>
      <c r="R240" s="653" t="s">
        <v>133</v>
      </c>
      <c r="S240" s="653" t="s">
        <v>133</v>
      </c>
      <c r="T240" s="653" t="s">
        <v>133</v>
      </c>
      <c r="U240" s="653" t="s">
        <v>133</v>
      </c>
      <c r="V240" s="653" t="s">
        <v>133</v>
      </c>
      <c r="W240" s="653" t="s">
        <v>502</v>
      </c>
      <c r="X240" s="682" t="s">
        <v>503</v>
      </c>
      <c r="Y240" s="683">
        <v>1315509</v>
      </c>
      <c r="Z240" s="259"/>
      <c r="AA240" s="259"/>
      <c r="AB240" s="259"/>
      <c r="AC240" s="259"/>
      <c r="AD240" s="259"/>
      <c r="AE240" s="259"/>
      <c r="AF240" s="259"/>
      <c r="AG240" s="259"/>
      <c r="AH240" s="259"/>
    </row>
    <row r="241" spans="1:34" ht="15">
      <c r="A241" s="658"/>
      <c r="B241" s="658"/>
      <c r="C241" s="658"/>
      <c r="D241" s="256" t="s">
        <v>504</v>
      </c>
      <c r="E241" s="305">
        <v>112920062</v>
      </c>
      <c r="F241" s="305">
        <v>112920062</v>
      </c>
      <c r="G241" s="258"/>
      <c r="H241" s="258"/>
      <c r="I241" s="258"/>
      <c r="J241" s="305">
        <v>181324573</v>
      </c>
      <c r="K241" s="258"/>
      <c r="L241" s="258"/>
      <c r="M241" s="258"/>
      <c r="N241" s="653"/>
      <c r="O241" s="653"/>
      <c r="P241" s="653"/>
      <c r="Q241" s="653"/>
      <c r="R241" s="653"/>
      <c r="S241" s="653"/>
      <c r="T241" s="653"/>
      <c r="U241" s="653"/>
      <c r="V241" s="653"/>
      <c r="W241" s="653"/>
      <c r="X241" s="682"/>
      <c r="Y241" s="683"/>
      <c r="Z241" s="259"/>
      <c r="AA241" s="259"/>
      <c r="AB241" s="259"/>
      <c r="AC241" s="259"/>
      <c r="AD241" s="259"/>
      <c r="AE241" s="259"/>
      <c r="AF241" s="259"/>
      <c r="AG241" s="259"/>
      <c r="AH241" s="259"/>
    </row>
    <row r="242" spans="1:34" ht="15">
      <c r="A242" s="658"/>
      <c r="B242" s="658"/>
      <c r="C242" s="658"/>
      <c r="D242" s="256" t="s">
        <v>505</v>
      </c>
      <c r="E242" s="305">
        <v>0</v>
      </c>
      <c r="F242" s="305">
        <v>0</v>
      </c>
      <c r="G242" s="258"/>
      <c r="H242" s="258"/>
      <c r="I242" s="258"/>
      <c r="J242" s="305">
        <v>0</v>
      </c>
      <c r="K242" s="258"/>
      <c r="L242" s="258"/>
      <c r="M242" s="258"/>
      <c r="N242" s="653"/>
      <c r="O242" s="653"/>
      <c r="P242" s="653"/>
      <c r="Q242" s="653"/>
      <c r="R242" s="653"/>
      <c r="S242" s="653"/>
      <c r="T242" s="653"/>
      <c r="U242" s="653"/>
      <c r="V242" s="653"/>
      <c r="W242" s="653"/>
      <c r="X242" s="682"/>
      <c r="Y242" s="683"/>
      <c r="Z242" s="259"/>
      <c r="AA242" s="259"/>
      <c r="AB242" s="259"/>
      <c r="AC242" s="259"/>
      <c r="AD242" s="259"/>
      <c r="AE242" s="259"/>
      <c r="AF242" s="259"/>
      <c r="AG242" s="259"/>
      <c r="AH242" s="259"/>
    </row>
    <row r="243" spans="1:34" ht="24">
      <c r="A243" s="658"/>
      <c r="B243" s="658"/>
      <c r="C243" s="658"/>
      <c r="D243" s="256" t="s">
        <v>506</v>
      </c>
      <c r="E243" s="305">
        <v>19740081</v>
      </c>
      <c r="F243" s="305">
        <v>19740081</v>
      </c>
      <c r="G243" s="258"/>
      <c r="H243" s="258"/>
      <c r="I243" s="258"/>
      <c r="J243" s="305">
        <v>14262415</v>
      </c>
      <c r="K243" s="258"/>
      <c r="L243" s="258"/>
      <c r="M243" s="258"/>
      <c r="N243" s="653"/>
      <c r="O243" s="653"/>
      <c r="P243" s="653"/>
      <c r="Q243" s="653"/>
      <c r="R243" s="653"/>
      <c r="S243" s="653"/>
      <c r="T243" s="653"/>
      <c r="U243" s="653"/>
      <c r="V243" s="653"/>
      <c r="W243" s="653"/>
      <c r="X243" s="682"/>
      <c r="Y243" s="683"/>
      <c r="Z243" s="259"/>
      <c r="AA243" s="259"/>
      <c r="AB243" s="259"/>
      <c r="AC243" s="259"/>
      <c r="AD243" s="259"/>
      <c r="AE243" s="259"/>
      <c r="AF243" s="259"/>
      <c r="AG243" s="259"/>
      <c r="AH243" s="259"/>
    </row>
    <row r="244" spans="1:34" ht="15">
      <c r="A244" s="658"/>
      <c r="B244" s="658"/>
      <c r="C244" s="658" t="s">
        <v>606</v>
      </c>
      <c r="D244" s="256" t="s">
        <v>496</v>
      </c>
      <c r="E244" s="305">
        <v>441</v>
      </c>
      <c r="F244" s="305">
        <v>441</v>
      </c>
      <c r="G244" s="258"/>
      <c r="H244" s="258"/>
      <c r="I244" s="258"/>
      <c r="J244" s="305">
        <v>81</v>
      </c>
      <c r="K244" s="258"/>
      <c r="L244" s="258"/>
      <c r="M244" s="258"/>
      <c r="N244" s="653" t="s">
        <v>606</v>
      </c>
      <c r="O244" s="653" t="s">
        <v>133</v>
      </c>
      <c r="P244" s="653" t="s">
        <v>133</v>
      </c>
      <c r="Q244" s="653" t="s">
        <v>133</v>
      </c>
      <c r="R244" s="653" t="s">
        <v>133</v>
      </c>
      <c r="S244" s="653" t="s">
        <v>133</v>
      </c>
      <c r="T244" s="653" t="s">
        <v>133</v>
      </c>
      <c r="U244" s="653" t="s">
        <v>133</v>
      </c>
      <c r="V244" s="653" t="s">
        <v>133</v>
      </c>
      <c r="W244" s="653" t="s">
        <v>502</v>
      </c>
      <c r="X244" s="682" t="s">
        <v>503</v>
      </c>
      <c r="Y244" s="683">
        <v>270280</v>
      </c>
      <c r="Z244" s="259"/>
      <c r="AA244" s="259"/>
      <c r="AB244" s="259"/>
      <c r="AC244" s="259"/>
      <c r="AD244" s="259"/>
      <c r="AE244" s="259"/>
      <c r="AF244" s="259"/>
      <c r="AG244" s="259"/>
      <c r="AH244" s="259"/>
    </row>
    <row r="245" spans="1:34" ht="15">
      <c r="A245" s="658"/>
      <c r="B245" s="658"/>
      <c r="C245" s="658"/>
      <c r="D245" s="256" t="s">
        <v>504</v>
      </c>
      <c r="E245" s="305">
        <v>102252035</v>
      </c>
      <c r="F245" s="305">
        <v>102252035</v>
      </c>
      <c r="G245" s="258"/>
      <c r="H245" s="258"/>
      <c r="I245" s="258"/>
      <c r="J245" s="305">
        <v>34886675</v>
      </c>
      <c r="K245" s="258"/>
      <c r="L245" s="258"/>
      <c r="M245" s="258"/>
      <c r="N245" s="653"/>
      <c r="O245" s="653"/>
      <c r="P245" s="653"/>
      <c r="Q245" s="653"/>
      <c r="R245" s="653"/>
      <c r="S245" s="653"/>
      <c r="T245" s="653"/>
      <c r="U245" s="653"/>
      <c r="V245" s="653"/>
      <c r="W245" s="653"/>
      <c r="X245" s="682"/>
      <c r="Y245" s="683"/>
      <c r="Z245" s="259"/>
      <c r="AA245" s="259"/>
      <c r="AB245" s="259"/>
      <c r="AC245" s="259"/>
      <c r="AD245" s="259"/>
      <c r="AE245" s="259"/>
      <c r="AF245" s="259"/>
      <c r="AG245" s="259"/>
      <c r="AH245" s="259"/>
    </row>
    <row r="246" spans="1:34" ht="15">
      <c r="A246" s="658"/>
      <c r="B246" s="658"/>
      <c r="C246" s="658"/>
      <c r="D246" s="256" t="s">
        <v>505</v>
      </c>
      <c r="E246" s="305">
        <v>0</v>
      </c>
      <c r="F246" s="305">
        <v>0</v>
      </c>
      <c r="G246" s="258"/>
      <c r="H246" s="258"/>
      <c r="I246" s="258"/>
      <c r="J246" s="305">
        <v>0</v>
      </c>
      <c r="K246" s="258"/>
      <c r="L246" s="258"/>
      <c r="M246" s="258"/>
      <c r="N246" s="653"/>
      <c r="O246" s="653"/>
      <c r="P246" s="653"/>
      <c r="Q246" s="653"/>
      <c r="R246" s="653"/>
      <c r="S246" s="653"/>
      <c r="T246" s="653"/>
      <c r="U246" s="653"/>
      <c r="V246" s="653"/>
      <c r="W246" s="653"/>
      <c r="X246" s="682"/>
      <c r="Y246" s="683"/>
      <c r="Z246" s="259"/>
      <c r="AA246" s="259"/>
      <c r="AB246" s="259"/>
      <c r="AC246" s="259"/>
      <c r="AD246" s="259"/>
      <c r="AE246" s="259"/>
      <c r="AF246" s="259"/>
      <c r="AG246" s="259"/>
      <c r="AH246" s="259"/>
    </row>
    <row r="247" spans="1:34" ht="24">
      <c r="A247" s="658"/>
      <c r="B247" s="658"/>
      <c r="C247" s="658"/>
      <c r="D247" s="256" t="s">
        <v>506</v>
      </c>
      <c r="E247" s="305">
        <v>17875154</v>
      </c>
      <c r="F247" s="305">
        <v>17875154</v>
      </c>
      <c r="G247" s="258"/>
      <c r="H247" s="258"/>
      <c r="I247" s="258"/>
      <c r="J247" s="305">
        <v>12914986</v>
      </c>
      <c r="K247" s="258"/>
      <c r="L247" s="258"/>
      <c r="M247" s="258"/>
      <c r="N247" s="653"/>
      <c r="O247" s="653"/>
      <c r="P247" s="653"/>
      <c r="Q247" s="653"/>
      <c r="R247" s="653"/>
      <c r="S247" s="653"/>
      <c r="T247" s="653"/>
      <c r="U247" s="653"/>
      <c r="V247" s="653"/>
      <c r="W247" s="653"/>
      <c r="X247" s="682"/>
      <c r="Y247" s="683"/>
      <c r="Z247" s="259"/>
      <c r="AA247" s="259"/>
      <c r="AB247" s="259"/>
      <c r="AC247" s="259"/>
      <c r="AD247" s="259"/>
      <c r="AE247" s="259"/>
      <c r="AF247" s="259"/>
      <c r="AG247" s="259"/>
      <c r="AH247" s="259"/>
    </row>
    <row r="248" spans="1:34" ht="15">
      <c r="A248" s="658"/>
      <c r="B248" s="658"/>
      <c r="C248" s="658" t="s">
        <v>607</v>
      </c>
      <c r="D248" s="256" t="s">
        <v>496</v>
      </c>
      <c r="E248" s="305">
        <v>102</v>
      </c>
      <c r="F248" s="305">
        <v>102</v>
      </c>
      <c r="G248" s="258"/>
      <c r="H248" s="258"/>
      <c r="I248" s="258"/>
      <c r="J248" s="305">
        <v>38</v>
      </c>
      <c r="K248" s="258"/>
      <c r="L248" s="258"/>
      <c r="M248" s="258"/>
      <c r="N248" s="653" t="s">
        <v>607</v>
      </c>
      <c r="O248" s="653" t="s">
        <v>133</v>
      </c>
      <c r="P248" s="653" t="s">
        <v>133</v>
      </c>
      <c r="Q248" s="653" t="s">
        <v>133</v>
      </c>
      <c r="R248" s="653" t="s">
        <v>133</v>
      </c>
      <c r="S248" s="653" t="s">
        <v>133</v>
      </c>
      <c r="T248" s="653" t="s">
        <v>133</v>
      </c>
      <c r="U248" s="653" t="s">
        <v>133</v>
      </c>
      <c r="V248" s="653" t="s">
        <v>133</v>
      </c>
      <c r="W248" s="653" t="s">
        <v>502</v>
      </c>
      <c r="X248" s="682" t="s">
        <v>503</v>
      </c>
      <c r="Y248" s="683">
        <v>140135</v>
      </c>
      <c r="Z248" s="259"/>
      <c r="AA248" s="259"/>
      <c r="AB248" s="259"/>
      <c r="AC248" s="259"/>
      <c r="AD248" s="259"/>
      <c r="AE248" s="259"/>
      <c r="AF248" s="259"/>
      <c r="AG248" s="259"/>
      <c r="AH248" s="259"/>
    </row>
    <row r="249" spans="1:34" ht="15">
      <c r="A249" s="658"/>
      <c r="B249" s="658"/>
      <c r="C249" s="658"/>
      <c r="D249" s="256" t="s">
        <v>504</v>
      </c>
      <c r="E249" s="305">
        <v>23751457</v>
      </c>
      <c r="F249" s="305">
        <v>23751457</v>
      </c>
      <c r="G249" s="258"/>
      <c r="H249" s="258"/>
      <c r="I249" s="258"/>
      <c r="J249" s="305">
        <v>16366589</v>
      </c>
      <c r="K249" s="258"/>
      <c r="L249" s="258"/>
      <c r="M249" s="258"/>
      <c r="N249" s="653"/>
      <c r="O249" s="653"/>
      <c r="P249" s="653"/>
      <c r="Q249" s="653"/>
      <c r="R249" s="653"/>
      <c r="S249" s="653"/>
      <c r="T249" s="653"/>
      <c r="U249" s="653"/>
      <c r="V249" s="653"/>
      <c r="W249" s="653"/>
      <c r="X249" s="682"/>
      <c r="Y249" s="683"/>
      <c r="Z249" s="259"/>
      <c r="AA249" s="259"/>
      <c r="AB249" s="259"/>
      <c r="AC249" s="259"/>
      <c r="AD249" s="259"/>
      <c r="AE249" s="259"/>
      <c r="AF249" s="259"/>
      <c r="AG249" s="259"/>
      <c r="AH249" s="259"/>
    </row>
    <row r="250" spans="1:34" ht="15">
      <c r="A250" s="658"/>
      <c r="B250" s="658"/>
      <c r="C250" s="658"/>
      <c r="D250" s="256" t="s">
        <v>505</v>
      </c>
      <c r="E250" s="305">
        <v>0</v>
      </c>
      <c r="F250" s="305">
        <v>0</v>
      </c>
      <c r="G250" s="258"/>
      <c r="H250" s="258"/>
      <c r="I250" s="258"/>
      <c r="J250" s="305">
        <v>0</v>
      </c>
      <c r="K250" s="258"/>
      <c r="L250" s="258"/>
      <c r="M250" s="258"/>
      <c r="N250" s="653"/>
      <c r="O250" s="653"/>
      <c r="P250" s="653"/>
      <c r="Q250" s="653"/>
      <c r="R250" s="653"/>
      <c r="S250" s="653"/>
      <c r="T250" s="653"/>
      <c r="U250" s="653"/>
      <c r="V250" s="653"/>
      <c r="W250" s="653"/>
      <c r="X250" s="682"/>
      <c r="Y250" s="683"/>
      <c r="Z250" s="259"/>
      <c r="AA250" s="259"/>
      <c r="AB250" s="259"/>
      <c r="AC250" s="259"/>
      <c r="AD250" s="259"/>
      <c r="AE250" s="259"/>
      <c r="AF250" s="259"/>
      <c r="AG250" s="259"/>
      <c r="AH250" s="259"/>
    </row>
    <row r="251" spans="1:34" ht="24">
      <c r="A251" s="658"/>
      <c r="B251" s="658"/>
      <c r="C251" s="658"/>
      <c r="D251" s="256" t="s">
        <v>506</v>
      </c>
      <c r="E251" s="305">
        <v>4152103</v>
      </c>
      <c r="F251" s="305">
        <v>4152103</v>
      </c>
      <c r="G251" s="258"/>
      <c r="H251" s="258"/>
      <c r="I251" s="258"/>
      <c r="J251" s="305">
        <v>2999938</v>
      </c>
      <c r="K251" s="258"/>
      <c r="L251" s="258"/>
      <c r="M251" s="258"/>
      <c r="N251" s="653"/>
      <c r="O251" s="653"/>
      <c r="P251" s="653"/>
      <c r="Q251" s="653"/>
      <c r="R251" s="653"/>
      <c r="S251" s="653"/>
      <c r="T251" s="653"/>
      <c r="U251" s="653"/>
      <c r="V251" s="653"/>
      <c r="W251" s="653"/>
      <c r="X251" s="682"/>
      <c r="Y251" s="683"/>
      <c r="Z251" s="259"/>
      <c r="AA251" s="259"/>
      <c r="AB251" s="259"/>
      <c r="AC251" s="259"/>
      <c r="AD251" s="259"/>
      <c r="AE251" s="259"/>
      <c r="AF251" s="259"/>
      <c r="AG251" s="259"/>
      <c r="AH251" s="259"/>
    </row>
    <row r="252" spans="1:34" ht="15">
      <c r="A252" s="658"/>
      <c r="B252" s="658"/>
      <c r="C252" s="658" t="s">
        <v>608</v>
      </c>
      <c r="D252" s="256" t="s">
        <v>496</v>
      </c>
      <c r="E252" s="305">
        <v>167</v>
      </c>
      <c r="F252" s="305">
        <v>167</v>
      </c>
      <c r="G252" s="258"/>
      <c r="H252" s="258"/>
      <c r="I252" s="258"/>
      <c r="J252" s="305">
        <v>38</v>
      </c>
      <c r="K252" s="258"/>
      <c r="L252" s="258"/>
      <c r="M252" s="258"/>
      <c r="N252" s="653" t="s">
        <v>608</v>
      </c>
      <c r="O252" s="653" t="s">
        <v>133</v>
      </c>
      <c r="P252" s="653" t="s">
        <v>133</v>
      </c>
      <c r="Q252" s="653" t="s">
        <v>133</v>
      </c>
      <c r="R252" s="653" t="s">
        <v>133</v>
      </c>
      <c r="S252" s="653" t="s">
        <v>133</v>
      </c>
      <c r="T252" s="653" t="s">
        <v>133</v>
      </c>
      <c r="U252" s="653" t="s">
        <v>133</v>
      </c>
      <c r="V252" s="653" t="s">
        <v>133</v>
      </c>
      <c r="W252" s="653" t="s">
        <v>502</v>
      </c>
      <c r="X252" s="682" t="s">
        <v>503</v>
      </c>
      <c r="Y252" s="683">
        <v>93248</v>
      </c>
      <c r="Z252" s="259"/>
      <c r="AA252" s="259"/>
      <c r="AB252" s="259"/>
      <c r="AC252" s="259"/>
      <c r="AD252" s="259"/>
      <c r="AE252" s="259"/>
      <c r="AF252" s="259"/>
      <c r="AG252" s="259"/>
      <c r="AH252" s="259"/>
    </row>
    <row r="253" spans="1:34" ht="15">
      <c r="A253" s="658"/>
      <c r="B253" s="658"/>
      <c r="C253" s="658"/>
      <c r="D253" s="256" t="s">
        <v>504</v>
      </c>
      <c r="E253" s="305">
        <v>38646438</v>
      </c>
      <c r="F253" s="305">
        <v>38646438</v>
      </c>
      <c r="G253" s="258"/>
      <c r="H253" s="258"/>
      <c r="I253" s="258"/>
      <c r="J253" s="305">
        <v>16366589</v>
      </c>
      <c r="K253" s="258"/>
      <c r="L253" s="258"/>
      <c r="M253" s="258"/>
      <c r="N253" s="653"/>
      <c r="O253" s="653"/>
      <c r="P253" s="653"/>
      <c r="Q253" s="653"/>
      <c r="R253" s="653"/>
      <c r="S253" s="653"/>
      <c r="T253" s="653"/>
      <c r="U253" s="653"/>
      <c r="V253" s="653"/>
      <c r="W253" s="653"/>
      <c r="X253" s="682"/>
      <c r="Y253" s="683"/>
      <c r="Z253" s="259"/>
      <c r="AA253" s="259"/>
      <c r="AB253" s="259"/>
      <c r="AC253" s="259"/>
      <c r="AD253" s="259"/>
      <c r="AE253" s="259"/>
      <c r="AF253" s="259"/>
      <c r="AG253" s="259"/>
      <c r="AH253" s="259"/>
    </row>
    <row r="254" spans="1:34" ht="15">
      <c r="A254" s="658"/>
      <c r="B254" s="658"/>
      <c r="C254" s="658"/>
      <c r="D254" s="256" t="s">
        <v>505</v>
      </c>
      <c r="E254" s="305">
        <v>0</v>
      </c>
      <c r="F254" s="305">
        <v>0</v>
      </c>
      <c r="G254" s="258"/>
      <c r="H254" s="258"/>
      <c r="I254" s="258"/>
      <c r="J254" s="305">
        <v>0</v>
      </c>
      <c r="K254" s="258"/>
      <c r="L254" s="258"/>
      <c r="M254" s="258"/>
      <c r="N254" s="653"/>
      <c r="O254" s="653"/>
      <c r="P254" s="653"/>
      <c r="Q254" s="653"/>
      <c r="R254" s="653"/>
      <c r="S254" s="653"/>
      <c r="T254" s="653"/>
      <c r="U254" s="653"/>
      <c r="V254" s="653"/>
      <c r="W254" s="653"/>
      <c r="X254" s="682"/>
      <c r="Y254" s="683"/>
      <c r="Z254" s="259"/>
      <c r="AA254" s="259"/>
      <c r="AB254" s="259"/>
      <c r="AC254" s="259"/>
      <c r="AD254" s="259"/>
      <c r="AE254" s="259"/>
      <c r="AF254" s="259"/>
      <c r="AG254" s="259"/>
      <c r="AH254" s="259"/>
    </row>
    <row r="255" spans="1:34" ht="24">
      <c r="A255" s="658"/>
      <c r="B255" s="658"/>
      <c r="C255" s="658"/>
      <c r="D255" s="256" t="s">
        <v>506</v>
      </c>
      <c r="E255" s="305">
        <v>6755964</v>
      </c>
      <c r="F255" s="305">
        <v>6755964</v>
      </c>
      <c r="G255" s="258"/>
      <c r="H255" s="258"/>
      <c r="I255" s="258"/>
      <c r="J255" s="305">
        <v>4881254</v>
      </c>
      <c r="K255" s="258"/>
      <c r="L255" s="258"/>
      <c r="M255" s="258"/>
      <c r="N255" s="653"/>
      <c r="O255" s="653"/>
      <c r="P255" s="653"/>
      <c r="Q255" s="653"/>
      <c r="R255" s="653"/>
      <c r="S255" s="653"/>
      <c r="T255" s="653"/>
      <c r="U255" s="653"/>
      <c r="V255" s="653"/>
      <c r="W255" s="653"/>
      <c r="X255" s="682"/>
      <c r="Y255" s="683"/>
      <c r="Z255" s="259"/>
      <c r="AA255" s="259"/>
      <c r="AB255" s="259"/>
      <c r="AC255" s="259"/>
      <c r="AD255" s="259"/>
      <c r="AE255" s="259"/>
      <c r="AF255" s="259"/>
      <c r="AG255" s="259"/>
      <c r="AH255" s="259"/>
    </row>
    <row r="256" spans="1:34" ht="15">
      <c r="A256" s="658"/>
      <c r="B256" s="658"/>
      <c r="C256" s="658" t="s">
        <v>609</v>
      </c>
      <c r="D256" s="256" t="s">
        <v>496</v>
      </c>
      <c r="E256" s="305">
        <v>83</v>
      </c>
      <c r="F256" s="305">
        <v>83</v>
      </c>
      <c r="G256" s="258"/>
      <c r="H256" s="258"/>
      <c r="I256" s="258"/>
      <c r="J256" s="305">
        <v>17</v>
      </c>
      <c r="K256" s="258"/>
      <c r="L256" s="258"/>
      <c r="M256" s="258"/>
      <c r="N256" s="653" t="s">
        <v>609</v>
      </c>
      <c r="O256" s="653" t="s">
        <v>133</v>
      </c>
      <c r="P256" s="653" t="s">
        <v>133</v>
      </c>
      <c r="Q256" s="653" t="s">
        <v>133</v>
      </c>
      <c r="R256" s="653" t="s">
        <v>133</v>
      </c>
      <c r="S256" s="653" t="s">
        <v>133</v>
      </c>
      <c r="T256" s="653" t="s">
        <v>133</v>
      </c>
      <c r="U256" s="653" t="s">
        <v>133</v>
      </c>
      <c r="V256" s="653" t="s">
        <v>133</v>
      </c>
      <c r="W256" s="653" t="s">
        <v>502</v>
      </c>
      <c r="X256" s="682" t="s">
        <v>503</v>
      </c>
      <c r="Y256" s="683">
        <v>109199</v>
      </c>
      <c r="Z256" s="259"/>
      <c r="AA256" s="259"/>
      <c r="AB256" s="259"/>
      <c r="AC256" s="259"/>
      <c r="AD256" s="259"/>
      <c r="AE256" s="259"/>
      <c r="AF256" s="259"/>
      <c r="AG256" s="259"/>
      <c r="AH256" s="259"/>
    </row>
    <row r="257" spans="1:34" ht="15">
      <c r="A257" s="658"/>
      <c r="B257" s="658"/>
      <c r="C257" s="658"/>
      <c r="D257" s="256" t="s">
        <v>504</v>
      </c>
      <c r="E257" s="305">
        <v>19323219</v>
      </c>
      <c r="F257" s="305">
        <v>19323219</v>
      </c>
      <c r="G257" s="258"/>
      <c r="H257" s="258"/>
      <c r="I257" s="258"/>
      <c r="J257" s="305">
        <v>7321895</v>
      </c>
      <c r="K257" s="258"/>
      <c r="L257" s="258"/>
      <c r="M257" s="258"/>
      <c r="N257" s="653"/>
      <c r="O257" s="653"/>
      <c r="P257" s="653"/>
      <c r="Q257" s="653"/>
      <c r="R257" s="653"/>
      <c r="S257" s="653"/>
      <c r="T257" s="653"/>
      <c r="U257" s="653"/>
      <c r="V257" s="653"/>
      <c r="W257" s="653"/>
      <c r="X257" s="682"/>
      <c r="Y257" s="683"/>
      <c r="Z257" s="259"/>
      <c r="AA257" s="259"/>
      <c r="AB257" s="259"/>
      <c r="AC257" s="259"/>
      <c r="AD257" s="259"/>
      <c r="AE257" s="259"/>
      <c r="AF257" s="259"/>
      <c r="AG257" s="259"/>
      <c r="AH257" s="259"/>
    </row>
    <row r="258" spans="1:34" ht="15">
      <c r="A258" s="658"/>
      <c r="B258" s="658"/>
      <c r="C258" s="658"/>
      <c r="D258" s="256" t="s">
        <v>505</v>
      </c>
      <c r="E258" s="305">
        <v>0</v>
      </c>
      <c r="F258" s="305">
        <v>0</v>
      </c>
      <c r="G258" s="258"/>
      <c r="H258" s="258"/>
      <c r="I258" s="258"/>
      <c r="J258" s="305">
        <v>0</v>
      </c>
      <c r="K258" s="258"/>
      <c r="L258" s="258"/>
      <c r="M258" s="258"/>
      <c r="N258" s="653"/>
      <c r="O258" s="653"/>
      <c r="P258" s="653"/>
      <c r="Q258" s="653"/>
      <c r="R258" s="653"/>
      <c r="S258" s="653"/>
      <c r="T258" s="653"/>
      <c r="U258" s="653"/>
      <c r="V258" s="653"/>
      <c r="W258" s="653"/>
      <c r="X258" s="682"/>
      <c r="Y258" s="683"/>
      <c r="Z258" s="259"/>
      <c r="AA258" s="259"/>
      <c r="AB258" s="259"/>
      <c r="AC258" s="259"/>
      <c r="AD258" s="259"/>
      <c r="AE258" s="259"/>
      <c r="AF258" s="259"/>
      <c r="AG258" s="259"/>
      <c r="AH258" s="259"/>
    </row>
    <row r="259" spans="1:34" ht="24">
      <c r="A259" s="658"/>
      <c r="B259" s="658"/>
      <c r="C259" s="658"/>
      <c r="D259" s="256" t="s">
        <v>506</v>
      </c>
      <c r="E259" s="305">
        <v>3377982</v>
      </c>
      <c r="F259" s="305">
        <v>3377982</v>
      </c>
      <c r="G259" s="258"/>
      <c r="H259" s="258"/>
      <c r="I259" s="258"/>
      <c r="J259" s="305">
        <v>2440627</v>
      </c>
      <c r="K259" s="258"/>
      <c r="L259" s="258"/>
      <c r="M259" s="258"/>
      <c r="N259" s="653"/>
      <c r="O259" s="653"/>
      <c r="P259" s="653"/>
      <c r="Q259" s="653"/>
      <c r="R259" s="653"/>
      <c r="S259" s="653"/>
      <c r="T259" s="653"/>
      <c r="U259" s="653"/>
      <c r="V259" s="653"/>
      <c r="W259" s="653"/>
      <c r="X259" s="682"/>
      <c r="Y259" s="683"/>
      <c r="Z259" s="259"/>
      <c r="AA259" s="259"/>
      <c r="AB259" s="259"/>
      <c r="AC259" s="259"/>
      <c r="AD259" s="259"/>
      <c r="AE259" s="259"/>
      <c r="AF259" s="259"/>
      <c r="AG259" s="259"/>
      <c r="AH259" s="259"/>
    </row>
    <row r="260" spans="1:34" ht="15">
      <c r="A260" s="658"/>
      <c r="B260" s="658"/>
      <c r="C260" s="658" t="s">
        <v>610</v>
      </c>
      <c r="D260" s="256" t="s">
        <v>496</v>
      </c>
      <c r="E260" s="305">
        <v>373</v>
      </c>
      <c r="F260" s="305">
        <v>373</v>
      </c>
      <c r="G260" s="258"/>
      <c r="H260" s="258"/>
      <c r="I260" s="258"/>
      <c r="J260" s="305">
        <v>67</v>
      </c>
      <c r="K260" s="258"/>
      <c r="L260" s="258"/>
      <c r="M260" s="258"/>
      <c r="N260" s="653" t="s">
        <v>610</v>
      </c>
      <c r="O260" s="653" t="s">
        <v>133</v>
      </c>
      <c r="P260" s="653" t="s">
        <v>133</v>
      </c>
      <c r="Q260" s="653" t="s">
        <v>133</v>
      </c>
      <c r="R260" s="653" t="s">
        <v>133</v>
      </c>
      <c r="S260" s="653" t="s">
        <v>133</v>
      </c>
      <c r="T260" s="653" t="s">
        <v>133</v>
      </c>
      <c r="U260" s="653" t="s">
        <v>133</v>
      </c>
      <c r="V260" s="653" t="s">
        <v>133</v>
      </c>
      <c r="W260" s="653" t="s">
        <v>502</v>
      </c>
      <c r="X260" s="682" t="s">
        <v>503</v>
      </c>
      <c r="Y260" s="683">
        <v>218555</v>
      </c>
      <c r="Z260" s="259"/>
      <c r="AA260" s="259"/>
      <c r="AB260" s="259"/>
      <c r="AC260" s="259"/>
      <c r="AD260" s="259"/>
      <c r="AE260" s="259"/>
      <c r="AF260" s="259"/>
      <c r="AG260" s="259"/>
      <c r="AH260" s="259"/>
    </row>
    <row r="261" spans="1:34" ht="15">
      <c r="A261" s="658"/>
      <c r="B261" s="658"/>
      <c r="C261" s="658"/>
      <c r="D261" s="256" t="s">
        <v>504</v>
      </c>
      <c r="E261" s="305">
        <v>86551919</v>
      </c>
      <c r="F261" s="305">
        <v>86551919</v>
      </c>
      <c r="G261" s="258"/>
      <c r="H261" s="258"/>
      <c r="I261" s="258"/>
      <c r="J261" s="305">
        <v>28856880</v>
      </c>
      <c r="K261" s="258"/>
      <c r="L261" s="258"/>
      <c r="M261" s="258"/>
      <c r="N261" s="653"/>
      <c r="O261" s="653"/>
      <c r="P261" s="653"/>
      <c r="Q261" s="653"/>
      <c r="R261" s="653"/>
      <c r="S261" s="653"/>
      <c r="T261" s="653"/>
      <c r="U261" s="653"/>
      <c r="V261" s="653"/>
      <c r="W261" s="653"/>
      <c r="X261" s="682"/>
      <c r="Y261" s="683"/>
      <c r="Z261" s="259"/>
      <c r="AA261" s="259"/>
      <c r="AB261" s="259"/>
      <c r="AC261" s="259"/>
      <c r="AD261" s="259"/>
      <c r="AE261" s="259"/>
      <c r="AF261" s="259"/>
      <c r="AG261" s="259"/>
      <c r="AH261" s="259"/>
    </row>
    <row r="262" spans="1:34" ht="15">
      <c r="A262" s="658"/>
      <c r="B262" s="658"/>
      <c r="C262" s="658"/>
      <c r="D262" s="256" t="s">
        <v>505</v>
      </c>
      <c r="E262" s="305">
        <v>0</v>
      </c>
      <c r="F262" s="305">
        <v>0</v>
      </c>
      <c r="G262" s="258"/>
      <c r="H262" s="258"/>
      <c r="I262" s="258"/>
      <c r="J262" s="305">
        <v>0</v>
      </c>
      <c r="K262" s="258"/>
      <c r="L262" s="258"/>
      <c r="M262" s="258"/>
      <c r="N262" s="653"/>
      <c r="O262" s="653"/>
      <c r="P262" s="653"/>
      <c r="Q262" s="653"/>
      <c r="R262" s="653"/>
      <c r="S262" s="653"/>
      <c r="T262" s="653"/>
      <c r="U262" s="653"/>
      <c r="V262" s="653"/>
      <c r="W262" s="653"/>
      <c r="X262" s="682"/>
      <c r="Y262" s="683"/>
      <c r="Z262" s="259"/>
      <c r="AA262" s="259"/>
      <c r="AB262" s="259"/>
      <c r="AC262" s="259"/>
      <c r="AD262" s="259"/>
      <c r="AE262" s="259"/>
      <c r="AF262" s="259"/>
      <c r="AG262" s="259"/>
      <c r="AH262" s="259"/>
    </row>
    <row r="263" spans="1:34" ht="24">
      <c r="A263" s="658"/>
      <c r="B263" s="658"/>
      <c r="C263" s="658"/>
      <c r="D263" s="256" t="s">
        <v>506</v>
      </c>
      <c r="E263" s="305">
        <v>15130543</v>
      </c>
      <c r="F263" s="305">
        <v>15130543</v>
      </c>
      <c r="G263" s="258"/>
      <c r="H263" s="258"/>
      <c r="I263" s="258"/>
      <c r="J263" s="305">
        <v>10931976</v>
      </c>
      <c r="K263" s="258"/>
      <c r="L263" s="258"/>
      <c r="M263" s="258"/>
      <c r="N263" s="653"/>
      <c r="O263" s="653"/>
      <c r="P263" s="653"/>
      <c r="Q263" s="653"/>
      <c r="R263" s="653"/>
      <c r="S263" s="653"/>
      <c r="T263" s="653"/>
      <c r="U263" s="653"/>
      <c r="V263" s="653"/>
      <c r="W263" s="653"/>
      <c r="X263" s="682"/>
      <c r="Y263" s="683"/>
      <c r="Z263" s="259"/>
      <c r="AA263" s="259"/>
      <c r="AB263" s="259"/>
      <c r="AC263" s="259"/>
      <c r="AD263" s="259"/>
      <c r="AE263" s="259"/>
      <c r="AF263" s="259"/>
      <c r="AG263" s="259"/>
      <c r="AH263" s="259"/>
    </row>
    <row r="264" spans="1:34" ht="15">
      <c r="A264" s="658"/>
      <c r="B264" s="658"/>
      <c r="C264" s="658" t="s">
        <v>611</v>
      </c>
      <c r="D264" s="256" t="s">
        <v>496</v>
      </c>
      <c r="E264" s="305">
        <v>49</v>
      </c>
      <c r="F264" s="305">
        <v>49</v>
      </c>
      <c r="G264" s="258"/>
      <c r="H264" s="258"/>
      <c r="I264" s="258"/>
      <c r="J264" s="305">
        <v>5</v>
      </c>
      <c r="K264" s="258"/>
      <c r="L264" s="258"/>
      <c r="M264" s="258"/>
      <c r="N264" s="653" t="s">
        <v>611</v>
      </c>
      <c r="O264" s="653" t="s">
        <v>133</v>
      </c>
      <c r="P264" s="653" t="s">
        <v>133</v>
      </c>
      <c r="Q264" s="653" t="s">
        <v>133</v>
      </c>
      <c r="R264" s="653" t="s">
        <v>133</v>
      </c>
      <c r="S264" s="653" t="s">
        <v>133</v>
      </c>
      <c r="T264" s="653" t="s">
        <v>133</v>
      </c>
      <c r="U264" s="653" t="s">
        <v>133</v>
      </c>
      <c r="V264" s="653" t="s">
        <v>133</v>
      </c>
      <c r="W264" s="653" t="s">
        <v>502</v>
      </c>
      <c r="X264" s="682" t="s">
        <v>503</v>
      </c>
      <c r="Y264" s="683">
        <v>22243</v>
      </c>
      <c r="Z264" s="259"/>
      <c r="AA264" s="259"/>
      <c r="AB264" s="259"/>
      <c r="AC264" s="259"/>
      <c r="AD264" s="259"/>
      <c r="AE264" s="259"/>
      <c r="AF264" s="259"/>
      <c r="AG264" s="259"/>
      <c r="AH264" s="259"/>
    </row>
    <row r="265" spans="1:34" ht="15">
      <c r="A265" s="658"/>
      <c r="B265" s="658"/>
      <c r="C265" s="658"/>
      <c r="D265" s="256" t="s">
        <v>504</v>
      </c>
      <c r="E265" s="305">
        <v>11271878</v>
      </c>
      <c r="F265" s="305">
        <v>11271878</v>
      </c>
      <c r="G265" s="258"/>
      <c r="H265" s="258"/>
      <c r="I265" s="258"/>
      <c r="J265" s="305">
        <v>2153498</v>
      </c>
      <c r="K265" s="258"/>
      <c r="L265" s="258"/>
      <c r="M265" s="258"/>
      <c r="N265" s="653"/>
      <c r="O265" s="653"/>
      <c r="P265" s="653"/>
      <c r="Q265" s="653"/>
      <c r="R265" s="653"/>
      <c r="S265" s="653"/>
      <c r="T265" s="653"/>
      <c r="U265" s="653"/>
      <c r="V265" s="653"/>
      <c r="W265" s="653"/>
      <c r="X265" s="682"/>
      <c r="Y265" s="683"/>
      <c r="Z265" s="259"/>
      <c r="AA265" s="259"/>
      <c r="AB265" s="259"/>
      <c r="AC265" s="259"/>
      <c r="AD265" s="259"/>
      <c r="AE265" s="259"/>
      <c r="AF265" s="259"/>
      <c r="AG265" s="259"/>
      <c r="AH265" s="259"/>
    </row>
    <row r="266" spans="1:34" ht="15">
      <c r="A266" s="658"/>
      <c r="B266" s="658"/>
      <c r="C266" s="658"/>
      <c r="D266" s="256" t="s">
        <v>505</v>
      </c>
      <c r="E266" s="305">
        <v>0</v>
      </c>
      <c r="F266" s="305">
        <v>0</v>
      </c>
      <c r="G266" s="258"/>
      <c r="H266" s="258"/>
      <c r="I266" s="258"/>
      <c r="J266" s="305">
        <v>0</v>
      </c>
      <c r="K266" s="258"/>
      <c r="L266" s="258"/>
      <c r="M266" s="258"/>
      <c r="N266" s="653"/>
      <c r="O266" s="653"/>
      <c r="P266" s="653"/>
      <c r="Q266" s="653"/>
      <c r="R266" s="653"/>
      <c r="S266" s="653"/>
      <c r="T266" s="653"/>
      <c r="U266" s="653"/>
      <c r="V266" s="653"/>
      <c r="W266" s="653"/>
      <c r="X266" s="682"/>
      <c r="Y266" s="683"/>
      <c r="Z266" s="259"/>
      <c r="AA266" s="259"/>
      <c r="AB266" s="259"/>
      <c r="AC266" s="259"/>
      <c r="AD266" s="259"/>
      <c r="AE266" s="259"/>
      <c r="AF266" s="259"/>
      <c r="AG266" s="259"/>
      <c r="AH266" s="259"/>
    </row>
    <row r="267" spans="1:34" ht="24">
      <c r="A267" s="658"/>
      <c r="B267" s="658"/>
      <c r="C267" s="658"/>
      <c r="D267" s="256" t="s">
        <v>506</v>
      </c>
      <c r="E267" s="305">
        <v>1970489</v>
      </c>
      <c r="F267" s="305">
        <v>1970489</v>
      </c>
      <c r="G267" s="258"/>
      <c r="H267" s="258"/>
      <c r="I267" s="258"/>
      <c r="J267" s="305">
        <v>1423699</v>
      </c>
      <c r="K267" s="258"/>
      <c r="L267" s="258"/>
      <c r="M267" s="258"/>
      <c r="N267" s="653"/>
      <c r="O267" s="653"/>
      <c r="P267" s="653"/>
      <c r="Q267" s="653"/>
      <c r="R267" s="653"/>
      <c r="S267" s="653"/>
      <c r="T267" s="653"/>
      <c r="U267" s="653"/>
      <c r="V267" s="653"/>
      <c r="W267" s="653"/>
      <c r="X267" s="682"/>
      <c r="Y267" s="683"/>
      <c r="Z267" s="259"/>
      <c r="AA267" s="259"/>
      <c r="AB267" s="259"/>
      <c r="AC267" s="259"/>
      <c r="AD267" s="259"/>
      <c r="AE267" s="259"/>
      <c r="AF267" s="259"/>
      <c r="AG267" s="259"/>
      <c r="AH267" s="259"/>
    </row>
    <row r="268" spans="1:34" ht="15">
      <c r="A268" s="658"/>
      <c r="B268" s="658"/>
      <c r="C268" s="658" t="s">
        <v>612</v>
      </c>
      <c r="D268" s="256" t="s">
        <v>496</v>
      </c>
      <c r="E268" s="305">
        <v>224</v>
      </c>
      <c r="F268" s="305">
        <v>224</v>
      </c>
      <c r="G268" s="258"/>
      <c r="H268" s="258"/>
      <c r="I268" s="258"/>
      <c r="J268" s="305">
        <v>26</v>
      </c>
      <c r="K268" s="258"/>
      <c r="L268" s="258"/>
      <c r="M268" s="258"/>
      <c r="N268" s="653" t="s">
        <v>612</v>
      </c>
      <c r="O268" s="653" t="s">
        <v>133</v>
      </c>
      <c r="P268" s="653" t="s">
        <v>133</v>
      </c>
      <c r="Q268" s="653" t="s">
        <v>133</v>
      </c>
      <c r="R268" s="653" t="s">
        <v>133</v>
      </c>
      <c r="S268" s="653" t="s">
        <v>133</v>
      </c>
      <c r="T268" s="653" t="s">
        <v>133</v>
      </c>
      <c r="U268" s="653" t="s">
        <v>133</v>
      </c>
      <c r="V268" s="653" t="s">
        <v>133</v>
      </c>
      <c r="W268" s="653" t="s">
        <v>502</v>
      </c>
      <c r="X268" s="682" t="s">
        <v>503</v>
      </c>
      <c r="Y268" s="683">
        <v>348023</v>
      </c>
      <c r="Z268" s="259"/>
      <c r="AA268" s="259"/>
      <c r="AB268" s="259"/>
      <c r="AC268" s="259"/>
      <c r="AD268" s="259"/>
      <c r="AE268" s="259"/>
      <c r="AF268" s="259"/>
      <c r="AG268" s="259"/>
      <c r="AH268" s="259"/>
    </row>
    <row r="269" spans="1:34" ht="15">
      <c r="A269" s="658"/>
      <c r="B269" s="658"/>
      <c r="C269" s="658"/>
      <c r="D269" s="256" t="s">
        <v>504</v>
      </c>
      <c r="E269" s="305">
        <v>51931151</v>
      </c>
      <c r="F269" s="305">
        <v>51931151</v>
      </c>
      <c r="G269" s="258"/>
      <c r="H269" s="258"/>
      <c r="I269" s="258"/>
      <c r="J269" s="305">
        <v>11198192</v>
      </c>
      <c r="K269" s="258"/>
      <c r="L269" s="258"/>
      <c r="M269" s="258"/>
      <c r="N269" s="653"/>
      <c r="O269" s="653"/>
      <c r="P269" s="653"/>
      <c r="Q269" s="653"/>
      <c r="R269" s="653"/>
      <c r="S269" s="653"/>
      <c r="T269" s="653"/>
      <c r="U269" s="653"/>
      <c r="V269" s="653"/>
      <c r="W269" s="653"/>
      <c r="X269" s="682"/>
      <c r="Y269" s="683"/>
      <c r="Z269" s="259"/>
      <c r="AA269" s="259"/>
      <c r="AB269" s="259"/>
      <c r="AC269" s="259"/>
      <c r="AD269" s="259"/>
      <c r="AE269" s="259"/>
      <c r="AF269" s="259"/>
      <c r="AG269" s="259"/>
      <c r="AH269" s="259"/>
    </row>
    <row r="270" spans="1:34" ht="15">
      <c r="A270" s="658"/>
      <c r="B270" s="658"/>
      <c r="C270" s="658"/>
      <c r="D270" s="256" t="s">
        <v>505</v>
      </c>
      <c r="E270" s="305">
        <v>0</v>
      </c>
      <c r="F270" s="305">
        <v>0</v>
      </c>
      <c r="G270" s="258"/>
      <c r="H270" s="258"/>
      <c r="I270" s="258"/>
      <c r="J270" s="305">
        <v>0</v>
      </c>
      <c r="K270" s="258"/>
      <c r="L270" s="258"/>
      <c r="M270" s="258"/>
      <c r="N270" s="653"/>
      <c r="O270" s="653"/>
      <c r="P270" s="653"/>
      <c r="Q270" s="653"/>
      <c r="R270" s="653"/>
      <c r="S270" s="653"/>
      <c r="T270" s="653"/>
      <c r="U270" s="653"/>
      <c r="V270" s="653"/>
      <c r="W270" s="653"/>
      <c r="X270" s="682"/>
      <c r="Y270" s="683"/>
      <c r="Z270" s="259"/>
      <c r="AA270" s="259"/>
      <c r="AB270" s="259"/>
      <c r="AC270" s="259"/>
      <c r="AD270" s="259"/>
      <c r="AE270" s="259"/>
      <c r="AF270" s="259"/>
      <c r="AG270" s="259"/>
      <c r="AH270" s="259"/>
    </row>
    <row r="271" spans="1:34" ht="24">
      <c r="A271" s="658"/>
      <c r="B271" s="658"/>
      <c r="C271" s="658"/>
      <c r="D271" s="256" t="s">
        <v>506</v>
      </c>
      <c r="E271" s="305">
        <v>9078326</v>
      </c>
      <c r="F271" s="305">
        <v>9078326</v>
      </c>
      <c r="G271" s="258"/>
      <c r="H271" s="258"/>
      <c r="I271" s="258"/>
      <c r="J271" s="305">
        <v>6559186</v>
      </c>
      <c r="K271" s="258"/>
      <c r="L271" s="258"/>
      <c r="M271" s="258"/>
      <c r="N271" s="653"/>
      <c r="O271" s="653"/>
      <c r="P271" s="653"/>
      <c r="Q271" s="653"/>
      <c r="R271" s="653"/>
      <c r="S271" s="653"/>
      <c r="T271" s="653"/>
      <c r="U271" s="653"/>
      <c r="V271" s="653"/>
      <c r="W271" s="653"/>
      <c r="X271" s="682"/>
      <c r="Y271" s="683"/>
      <c r="Z271" s="259"/>
      <c r="AA271" s="259"/>
      <c r="AB271" s="259"/>
      <c r="AC271" s="259"/>
      <c r="AD271" s="259"/>
      <c r="AE271" s="259"/>
      <c r="AF271" s="259"/>
      <c r="AG271" s="259"/>
      <c r="AH271" s="259"/>
    </row>
    <row r="272" spans="1:34" ht="15">
      <c r="A272" s="658"/>
      <c r="B272" s="658"/>
      <c r="C272" s="658" t="s">
        <v>613</v>
      </c>
      <c r="D272" s="256" t="s">
        <v>496</v>
      </c>
      <c r="E272" s="305">
        <v>157</v>
      </c>
      <c r="F272" s="305">
        <v>157</v>
      </c>
      <c r="G272" s="258"/>
      <c r="H272" s="258"/>
      <c r="I272" s="258"/>
      <c r="J272" s="305">
        <v>47</v>
      </c>
      <c r="K272" s="258"/>
      <c r="L272" s="258"/>
      <c r="M272" s="258"/>
      <c r="N272" s="653" t="s">
        <v>613</v>
      </c>
      <c r="O272" s="653" t="s">
        <v>133</v>
      </c>
      <c r="P272" s="653" t="s">
        <v>133</v>
      </c>
      <c r="Q272" s="653" t="s">
        <v>133</v>
      </c>
      <c r="R272" s="653" t="s">
        <v>133</v>
      </c>
      <c r="S272" s="653" t="s">
        <v>133</v>
      </c>
      <c r="T272" s="653" t="s">
        <v>133</v>
      </c>
      <c r="U272" s="653" t="s">
        <v>133</v>
      </c>
      <c r="V272" s="653" t="s">
        <v>133</v>
      </c>
      <c r="W272" s="653" t="s">
        <v>502</v>
      </c>
      <c r="X272" s="682" t="s">
        <v>503</v>
      </c>
      <c r="Y272" s="683">
        <v>748012</v>
      </c>
      <c r="Z272" s="259"/>
      <c r="AA272" s="259"/>
      <c r="AB272" s="259"/>
      <c r="AC272" s="259"/>
      <c r="AD272" s="259"/>
      <c r="AE272" s="259"/>
      <c r="AF272" s="259"/>
      <c r="AG272" s="259"/>
      <c r="AH272" s="259"/>
    </row>
    <row r="273" spans="1:34" ht="15">
      <c r="A273" s="658"/>
      <c r="B273" s="658"/>
      <c r="C273" s="658"/>
      <c r="D273" s="256" t="s">
        <v>504</v>
      </c>
      <c r="E273" s="305">
        <v>36432319</v>
      </c>
      <c r="F273" s="305">
        <v>36432319</v>
      </c>
      <c r="G273" s="258"/>
      <c r="H273" s="258"/>
      <c r="I273" s="258"/>
      <c r="J273" s="305">
        <v>20242886</v>
      </c>
      <c r="K273" s="258"/>
      <c r="L273" s="258"/>
      <c r="M273" s="258"/>
      <c r="N273" s="653"/>
      <c r="O273" s="653"/>
      <c r="P273" s="653"/>
      <c r="Q273" s="653"/>
      <c r="R273" s="653"/>
      <c r="S273" s="653"/>
      <c r="T273" s="653"/>
      <c r="U273" s="653"/>
      <c r="V273" s="653"/>
      <c r="W273" s="653"/>
      <c r="X273" s="682"/>
      <c r="Y273" s="683"/>
      <c r="Z273" s="259"/>
      <c r="AA273" s="259"/>
      <c r="AB273" s="259"/>
      <c r="AC273" s="259"/>
      <c r="AD273" s="259"/>
      <c r="AE273" s="259"/>
      <c r="AF273" s="259"/>
      <c r="AG273" s="259"/>
      <c r="AH273" s="259"/>
    </row>
    <row r="274" spans="1:34" ht="15">
      <c r="A274" s="658"/>
      <c r="B274" s="658"/>
      <c r="C274" s="658"/>
      <c r="D274" s="256" t="s">
        <v>505</v>
      </c>
      <c r="E274" s="305">
        <v>0</v>
      </c>
      <c r="F274" s="305">
        <v>0</v>
      </c>
      <c r="G274" s="258"/>
      <c r="H274" s="258"/>
      <c r="I274" s="258"/>
      <c r="J274" s="305">
        <v>0</v>
      </c>
      <c r="K274" s="258"/>
      <c r="L274" s="258"/>
      <c r="M274" s="258"/>
      <c r="N274" s="653"/>
      <c r="O274" s="653"/>
      <c r="P274" s="653"/>
      <c r="Q274" s="653"/>
      <c r="R274" s="653"/>
      <c r="S274" s="653"/>
      <c r="T274" s="653"/>
      <c r="U274" s="653"/>
      <c r="V274" s="653"/>
      <c r="W274" s="653"/>
      <c r="X274" s="682"/>
      <c r="Y274" s="683"/>
      <c r="Z274" s="259"/>
      <c r="AA274" s="259"/>
      <c r="AB274" s="259"/>
      <c r="AC274" s="259"/>
      <c r="AD274" s="259"/>
      <c r="AE274" s="259"/>
      <c r="AF274" s="259"/>
      <c r="AG274" s="259"/>
      <c r="AH274" s="259"/>
    </row>
    <row r="275" spans="1:34" ht="24">
      <c r="A275" s="658"/>
      <c r="B275" s="658"/>
      <c r="C275" s="658"/>
      <c r="D275" s="256" t="s">
        <v>506</v>
      </c>
      <c r="E275" s="305">
        <v>6368903</v>
      </c>
      <c r="F275" s="305">
        <v>6368903</v>
      </c>
      <c r="G275" s="258"/>
      <c r="H275" s="258"/>
      <c r="I275" s="258"/>
      <c r="J275" s="305">
        <v>4601599</v>
      </c>
      <c r="K275" s="258"/>
      <c r="L275" s="258"/>
      <c r="M275" s="258"/>
      <c r="N275" s="653"/>
      <c r="O275" s="653"/>
      <c r="P275" s="653"/>
      <c r="Q275" s="653"/>
      <c r="R275" s="653"/>
      <c r="S275" s="653"/>
      <c r="T275" s="653"/>
      <c r="U275" s="653"/>
      <c r="V275" s="653"/>
      <c r="W275" s="653"/>
      <c r="X275" s="682"/>
      <c r="Y275" s="683"/>
      <c r="Z275" s="259"/>
      <c r="AA275" s="259"/>
      <c r="AB275" s="259"/>
      <c r="AC275" s="259"/>
      <c r="AD275" s="259"/>
      <c r="AE275" s="259"/>
      <c r="AF275" s="259"/>
      <c r="AG275" s="259"/>
      <c r="AH275" s="259"/>
    </row>
    <row r="276" spans="1:34" ht="15">
      <c r="A276" s="658"/>
      <c r="B276" s="658"/>
      <c r="C276" s="684" t="s">
        <v>619</v>
      </c>
      <c r="D276" s="256" t="s">
        <v>496</v>
      </c>
      <c r="E276" s="305">
        <v>1177</v>
      </c>
      <c r="F276" s="305">
        <v>1177</v>
      </c>
      <c r="G276" s="258"/>
      <c r="H276" s="258"/>
      <c r="I276" s="258"/>
      <c r="J276" s="305">
        <v>34</v>
      </c>
      <c r="K276" s="258"/>
      <c r="L276" s="258"/>
      <c r="M276" s="258"/>
      <c r="N276" s="685" t="s">
        <v>620</v>
      </c>
      <c r="O276" s="653" t="s">
        <v>133</v>
      </c>
      <c r="P276" s="653" t="s">
        <v>133</v>
      </c>
      <c r="Q276" s="653" t="s">
        <v>133</v>
      </c>
      <c r="R276" s="653" t="s">
        <v>133</v>
      </c>
      <c r="S276" s="653" t="s">
        <v>133</v>
      </c>
      <c r="T276" s="653" t="s">
        <v>133</v>
      </c>
      <c r="U276" s="653" t="s">
        <v>133</v>
      </c>
      <c r="V276" s="653" t="s">
        <v>133</v>
      </c>
      <c r="W276" s="653" t="s">
        <v>502</v>
      </c>
      <c r="X276" s="682" t="s">
        <v>503</v>
      </c>
      <c r="Y276" s="683">
        <v>7584</v>
      </c>
      <c r="Z276" s="259"/>
      <c r="AA276" s="259"/>
      <c r="AB276" s="259"/>
      <c r="AC276" s="259"/>
      <c r="AD276" s="259"/>
      <c r="AE276" s="259"/>
      <c r="AF276" s="259"/>
      <c r="AG276" s="259"/>
      <c r="AH276" s="259"/>
    </row>
    <row r="277" spans="1:34" ht="15">
      <c r="A277" s="658"/>
      <c r="B277" s="658"/>
      <c r="C277" s="684"/>
      <c r="D277" s="256" t="s">
        <v>504</v>
      </c>
      <c r="E277" s="305">
        <v>273141754</v>
      </c>
      <c r="F277" s="305">
        <v>273141754</v>
      </c>
      <c r="G277" s="258"/>
      <c r="H277" s="258"/>
      <c r="I277" s="258"/>
      <c r="J277" s="305">
        <v>14643790</v>
      </c>
      <c r="K277" s="258"/>
      <c r="L277" s="258"/>
      <c r="M277" s="258"/>
      <c r="N277" s="685"/>
      <c r="O277" s="653"/>
      <c r="P277" s="653"/>
      <c r="Q277" s="653"/>
      <c r="R277" s="653"/>
      <c r="S277" s="653"/>
      <c r="T277" s="653"/>
      <c r="U277" s="653"/>
      <c r="V277" s="653"/>
      <c r="W277" s="653"/>
      <c r="X277" s="682"/>
      <c r="Y277" s="683"/>
      <c r="Z277" s="259"/>
      <c r="AA277" s="259"/>
      <c r="AB277" s="259"/>
      <c r="AC277" s="259"/>
      <c r="AD277" s="259"/>
      <c r="AE277" s="259"/>
      <c r="AF277" s="259"/>
      <c r="AG277" s="259"/>
      <c r="AH277" s="259"/>
    </row>
    <row r="278" spans="1:34" ht="15">
      <c r="A278" s="658"/>
      <c r="B278" s="658"/>
      <c r="C278" s="684"/>
      <c r="D278" s="256" t="s">
        <v>505</v>
      </c>
      <c r="E278" s="305">
        <v>0</v>
      </c>
      <c r="F278" s="305">
        <v>0</v>
      </c>
      <c r="G278" s="258"/>
      <c r="H278" s="258"/>
      <c r="I278" s="258"/>
      <c r="J278" s="305">
        <v>0</v>
      </c>
      <c r="K278" s="258"/>
      <c r="L278" s="258"/>
      <c r="M278" s="258"/>
      <c r="N278" s="685"/>
      <c r="O278" s="653"/>
      <c r="P278" s="653"/>
      <c r="Q278" s="653"/>
      <c r="R278" s="653"/>
      <c r="S278" s="653"/>
      <c r="T278" s="653"/>
      <c r="U278" s="653"/>
      <c r="V278" s="653"/>
      <c r="W278" s="653"/>
      <c r="X278" s="682"/>
      <c r="Y278" s="683"/>
      <c r="Z278" s="259"/>
      <c r="AA278" s="259"/>
      <c r="AB278" s="259"/>
      <c r="AC278" s="259"/>
      <c r="AD278" s="259"/>
      <c r="AE278" s="259"/>
      <c r="AF278" s="259"/>
      <c r="AG278" s="259"/>
      <c r="AH278" s="259"/>
    </row>
    <row r="279" spans="1:34" ht="24">
      <c r="A279" s="658"/>
      <c r="B279" s="658"/>
      <c r="C279" s="684"/>
      <c r="D279" s="256" t="s">
        <v>506</v>
      </c>
      <c r="E279" s="305">
        <v>47749180</v>
      </c>
      <c r="F279" s="305">
        <v>47749180</v>
      </c>
      <c r="G279" s="258"/>
      <c r="H279" s="258"/>
      <c r="I279" s="258"/>
      <c r="J279" s="305">
        <v>34499283</v>
      </c>
      <c r="K279" s="258"/>
      <c r="L279" s="258"/>
      <c r="M279" s="258"/>
      <c r="N279" s="685"/>
      <c r="O279" s="653"/>
      <c r="P279" s="653"/>
      <c r="Q279" s="653"/>
      <c r="R279" s="653"/>
      <c r="S279" s="653"/>
      <c r="T279" s="653"/>
      <c r="U279" s="653"/>
      <c r="V279" s="653"/>
      <c r="W279" s="653"/>
      <c r="X279" s="682"/>
      <c r="Y279" s="683"/>
      <c r="Z279" s="259"/>
      <c r="AA279" s="259"/>
      <c r="AB279" s="259"/>
      <c r="AC279" s="259"/>
      <c r="AD279" s="259"/>
      <c r="AE279" s="259"/>
      <c r="AF279" s="259"/>
      <c r="AG279" s="259"/>
      <c r="AH279" s="259"/>
    </row>
    <row r="280" spans="1:34" ht="15">
      <c r="A280" s="658"/>
      <c r="B280" s="658"/>
      <c r="C280" s="675" t="s">
        <v>621</v>
      </c>
      <c r="D280" s="262" t="s">
        <v>496</v>
      </c>
      <c r="E280" s="276">
        <v>11250</v>
      </c>
      <c r="F280" s="276">
        <v>11250</v>
      </c>
      <c r="G280" s="264"/>
      <c r="H280" s="264"/>
      <c r="I280" s="264"/>
      <c r="J280" s="276">
        <v>3017</v>
      </c>
      <c r="K280" s="258"/>
      <c r="L280" s="258"/>
      <c r="M280" s="258"/>
      <c r="N280" s="653" t="s">
        <v>615</v>
      </c>
      <c r="O280" s="653" t="s">
        <v>133</v>
      </c>
      <c r="P280" s="653" t="s">
        <v>133</v>
      </c>
      <c r="Q280" s="653" t="s">
        <v>133</v>
      </c>
      <c r="R280" s="653" t="s">
        <v>133</v>
      </c>
      <c r="S280" s="653" t="s">
        <v>133</v>
      </c>
      <c r="T280" s="653" t="s">
        <v>133</v>
      </c>
      <c r="U280" s="653" t="s">
        <v>355</v>
      </c>
      <c r="V280" s="653" t="s">
        <v>502</v>
      </c>
      <c r="W280" s="653" t="s">
        <v>502</v>
      </c>
      <c r="X280" s="674" t="s">
        <v>503</v>
      </c>
      <c r="Y280" s="634">
        <v>8273319</v>
      </c>
      <c r="Z280" s="259"/>
      <c r="AA280" s="259"/>
      <c r="AB280" s="259"/>
      <c r="AC280" s="259"/>
      <c r="AD280" s="259"/>
      <c r="AE280" s="259"/>
      <c r="AF280" s="259"/>
      <c r="AG280" s="259"/>
      <c r="AH280" s="259"/>
    </row>
    <row r="281" spans="1:34" ht="24">
      <c r="A281" s="658"/>
      <c r="B281" s="658"/>
      <c r="C281" s="675"/>
      <c r="D281" s="262" t="s">
        <v>504</v>
      </c>
      <c r="E281" s="276">
        <v>2609641000</v>
      </c>
      <c r="F281" s="276">
        <v>2609641000</v>
      </c>
      <c r="G281" s="264"/>
      <c r="H281" s="264"/>
      <c r="I281" s="264"/>
      <c r="J281" s="276">
        <v>1299420987</v>
      </c>
      <c r="K281" s="258"/>
      <c r="L281" s="258"/>
      <c r="M281" s="258"/>
      <c r="N281" s="653"/>
      <c r="O281" s="653"/>
      <c r="P281" s="653"/>
      <c r="Q281" s="653"/>
      <c r="R281" s="653"/>
      <c r="S281" s="653"/>
      <c r="T281" s="653"/>
      <c r="U281" s="653"/>
      <c r="V281" s="653"/>
      <c r="W281" s="653"/>
      <c r="X281" s="674"/>
      <c r="Y281" s="634"/>
      <c r="Z281" s="259"/>
      <c r="AA281" s="259"/>
      <c r="AB281" s="259"/>
      <c r="AC281" s="259"/>
      <c r="AD281" s="259"/>
      <c r="AE281" s="259"/>
      <c r="AF281" s="259"/>
      <c r="AG281" s="259"/>
      <c r="AH281" s="259"/>
    </row>
    <row r="282" spans="1:34" ht="24">
      <c r="A282" s="658"/>
      <c r="B282" s="658"/>
      <c r="C282" s="675"/>
      <c r="D282" s="262" t="s">
        <v>505</v>
      </c>
      <c r="E282" s="276">
        <v>0</v>
      </c>
      <c r="F282" s="276">
        <v>0</v>
      </c>
      <c r="G282" s="264"/>
      <c r="H282" s="264"/>
      <c r="I282" s="264"/>
      <c r="J282" s="276">
        <v>0</v>
      </c>
      <c r="K282" s="258"/>
      <c r="L282" s="258"/>
      <c r="M282" s="258"/>
      <c r="N282" s="653"/>
      <c r="O282" s="653"/>
      <c r="P282" s="653"/>
      <c r="Q282" s="653"/>
      <c r="R282" s="653"/>
      <c r="S282" s="653"/>
      <c r="T282" s="653"/>
      <c r="U282" s="653"/>
      <c r="V282" s="653"/>
      <c r="W282" s="653"/>
      <c r="X282" s="674"/>
      <c r="Y282" s="634"/>
      <c r="Z282" s="259"/>
      <c r="AA282" s="259"/>
      <c r="AB282" s="259"/>
      <c r="AC282" s="259"/>
      <c r="AD282" s="259"/>
      <c r="AE282" s="259"/>
      <c r="AF282" s="259"/>
      <c r="AG282" s="259"/>
      <c r="AH282" s="259"/>
    </row>
    <row r="283" spans="1:34" ht="24">
      <c r="A283" s="658"/>
      <c r="B283" s="658"/>
      <c r="C283" s="675"/>
      <c r="D283" s="262" t="s">
        <v>506</v>
      </c>
      <c r="E283" s="276">
        <v>456203480</v>
      </c>
      <c r="F283" s="276">
        <v>456203480</v>
      </c>
      <c r="G283" s="264"/>
      <c r="H283" s="264"/>
      <c r="I283" s="264"/>
      <c r="J283" s="276">
        <v>329611790</v>
      </c>
      <c r="K283" s="258"/>
      <c r="L283" s="258"/>
      <c r="M283" s="258"/>
      <c r="N283" s="653"/>
      <c r="O283" s="653"/>
      <c r="P283" s="653"/>
      <c r="Q283" s="653"/>
      <c r="R283" s="653"/>
      <c r="S283" s="653"/>
      <c r="T283" s="653"/>
      <c r="U283" s="653"/>
      <c r="V283" s="653"/>
      <c r="W283" s="653"/>
      <c r="X283" s="674"/>
      <c r="Y283" s="634"/>
      <c r="Z283" s="259"/>
      <c r="AA283" s="259"/>
      <c r="AB283" s="259"/>
      <c r="AC283" s="259"/>
      <c r="AD283" s="259"/>
      <c r="AE283" s="259"/>
      <c r="AF283" s="259"/>
      <c r="AG283" s="259"/>
      <c r="AH283" s="259"/>
    </row>
    <row r="284" spans="1:34" ht="60" customHeight="1">
      <c r="A284" s="676">
        <v>13</v>
      </c>
      <c r="B284" s="679" t="s">
        <v>299</v>
      </c>
      <c r="C284" s="675" t="s">
        <v>622</v>
      </c>
      <c r="D284" s="262" t="s">
        <v>496</v>
      </c>
      <c r="E284" s="304">
        <v>0.25</v>
      </c>
      <c r="F284" s="304">
        <v>0.25</v>
      </c>
      <c r="G284" s="264"/>
      <c r="H284" s="264"/>
      <c r="I284" s="264"/>
      <c r="J284" s="307">
        <v>0.095</v>
      </c>
      <c r="K284" s="258"/>
      <c r="L284" s="258"/>
      <c r="M284" s="258"/>
      <c r="N284" s="653" t="s">
        <v>623</v>
      </c>
      <c r="O284" s="653" t="s">
        <v>624</v>
      </c>
      <c r="P284" s="653" t="s">
        <v>133</v>
      </c>
      <c r="Q284" s="653" t="s">
        <v>133</v>
      </c>
      <c r="R284" s="653" t="s">
        <v>133</v>
      </c>
      <c r="S284" s="653" t="s">
        <v>133</v>
      </c>
      <c r="T284" s="653" t="s">
        <v>133</v>
      </c>
      <c r="U284" s="653" t="s">
        <v>355</v>
      </c>
      <c r="V284" s="653" t="s">
        <v>502</v>
      </c>
      <c r="W284" s="653" t="s">
        <v>502</v>
      </c>
      <c r="X284" s="674" t="s">
        <v>503</v>
      </c>
      <c r="Y284" s="634">
        <v>8273319</v>
      </c>
      <c r="Z284" s="259"/>
      <c r="AA284" s="259"/>
      <c r="AB284" s="259"/>
      <c r="AC284" s="259"/>
      <c r="AD284" s="259"/>
      <c r="AE284" s="259"/>
      <c r="AF284" s="259"/>
      <c r="AG284" s="259"/>
      <c r="AH284" s="259"/>
    </row>
    <row r="285" spans="1:34" ht="24">
      <c r="A285" s="677"/>
      <c r="B285" s="680"/>
      <c r="C285" s="657"/>
      <c r="D285" s="262" t="s">
        <v>504</v>
      </c>
      <c r="E285" s="263">
        <v>1318450000</v>
      </c>
      <c r="F285" s="263">
        <v>1318450000</v>
      </c>
      <c r="G285" s="264"/>
      <c r="H285" s="264"/>
      <c r="I285" s="264"/>
      <c r="J285" s="288">
        <v>656094000</v>
      </c>
      <c r="K285" s="258"/>
      <c r="L285" s="258"/>
      <c r="M285" s="258"/>
      <c r="N285" s="653"/>
      <c r="O285" s="653"/>
      <c r="P285" s="653"/>
      <c r="Q285" s="653"/>
      <c r="R285" s="653"/>
      <c r="S285" s="653"/>
      <c r="T285" s="653"/>
      <c r="U285" s="653"/>
      <c r="V285" s="653"/>
      <c r="W285" s="653"/>
      <c r="X285" s="674"/>
      <c r="Y285" s="634"/>
      <c r="Z285" s="259"/>
      <c r="AA285" s="259"/>
      <c r="AB285" s="259"/>
      <c r="AC285" s="259"/>
      <c r="AD285" s="259"/>
      <c r="AE285" s="259"/>
      <c r="AF285" s="259"/>
      <c r="AG285" s="259"/>
      <c r="AH285" s="259"/>
    </row>
    <row r="286" spans="1:34" ht="24">
      <c r="A286" s="677"/>
      <c r="B286" s="680"/>
      <c r="C286" s="657"/>
      <c r="D286" s="262" t="s">
        <v>505</v>
      </c>
      <c r="E286" s="304">
        <v>0</v>
      </c>
      <c r="F286" s="304">
        <v>0</v>
      </c>
      <c r="G286" s="264"/>
      <c r="H286" s="264"/>
      <c r="I286" s="264"/>
      <c r="J286" s="295">
        <v>0</v>
      </c>
      <c r="K286" s="258"/>
      <c r="L286" s="258"/>
      <c r="M286" s="258"/>
      <c r="N286" s="653"/>
      <c r="O286" s="653"/>
      <c r="P286" s="653"/>
      <c r="Q286" s="653"/>
      <c r="R286" s="653"/>
      <c r="S286" s="653"/>
      <c r="T286" s="653"/>
      <c r="U286" s="653"/>
      <c r="V286" s="653"/>
      <c r="W286" s="653"/>
      <c r="X286" s="674"/>
      <c r="Y286" s="634"/>
      <c r="Z286" s="259"/>
      <c r="AA286" s="259"/>
      <c r="AB286" s="259"/>
      <c r="AC286" s="259"/>
      <c r="AD286" s="259"/>
      <c r="AE286" s="259"/>
      <c r="AF286" s="259"/>
      <c r="AG286" s="259"/>
      <c r="AH286" s="259"/>
    </row>
    <row r="287" spans="1:34" ht="24">
      <c r="A287" s="678"/>
      <c r="B287" s="681"/>
      <c r="C287" s="657"/>
      <c r="D287" s="262" t="s">
        <v>506</v>
      </c>
      <c r="E287" s="263">
        <v>272603812</v>
      </c>
      <c r="F287" s="263">
        <v>272603812</v>
      </c>
      <c r="G287" s="264"/>
      <c r="H287" s="264"/>
      <c r="I287" s="264"/>
      <c r="J287" s="288">
        <v>150563782</v>
      </c>
      <c r="K287" s="258"/>
      <c r="L287" s="258"/>
      <c r="M287" s="258"/>
      <c r="N287" s="653"/>
      <c r="O287" s="653"/>
      <c r="P287" s="653"/>
      <c r="Q287" s="653"/>
      <c r="R287" s="653"/>
      <c r="S287" s="653"/>
      <c r="T287" s="653"/>
      <c r="U287" s="653"/>
      <c r="V287" s="653"/>
      <c r="W287" s="653"/>
      <c r="X287" s="674"/>
      <c r="Y287" s="634"/>
      <c r="Z287" s="259"/>
      <c r="AA287" s="259"/>
      <c r="AB287" s="259"/>
      <c r="AC287" s="259"/>
      <c r="AD287" s="259"/>
      <c r="AE287" s="259"/>
      <c r="AF287" s="259"/>
      <c r="AG287" s="259"/>
      <c r="AH287" s="259"/>
    </row>
    <row r="288" spans="1:34" ht="15">
      <c r="A288" s="658">
        <v>14</v>
      </c>
      <c r="B288" s="658" t="s">
        <v>305</v>
      </c>
      <c r="C288" s="658" t="s">
        <v>625</v>
      </c>
      <c r="D288" s="256" t="s">
        <v>496</v>
      </c>
      <c r="E288" s="298">
        <v>40000</v>
      </c>
      <c r="F288" s="257">
        <v>40000</v>
      </c>
      <c r="G288" s="258"/>
      <c r="H288" s="258"/>
      <c r="I288" s="258"/>
      <c r="J288" s="305">
        <v>2488</v>
      </c>
      <c r="K288" s="258"/>
      <c r="L288" s="258"/>
      <c r="M288" s="258"/>
      <c r="N288" s="653" t="s">
        <v>615</v>
      </c>
      <c r="O288" s="653" t="s">
        <v>133</v>
      </c>
      <c r="P288" s="653" t="s">
        <v>133</v>
      </c>
      <c r="Q288" s="653" t="s">
        <v>133</v>
      </c>
      <c r="R288" s="653" t="s">
        <v>133</v>
      </c>
      <c r="S288" s="653" t="s">
        <v>133</v>
      </c>
      <c r="T288" s="653" t="s">
        <v>133</v>
      </c>
      <c r="U288" s="653" t="s">
        <v>355</v>
      </c>
      <c r="V288" s="653" t="s">
        <v>502</v>
      </c>
      <c r="W288" s="653" t="s">
        <v>502</v>
      </c>
      <c r="X288" s="674" t="s">
        <v>503</v>
      </c>
      <c r="Y288" s="634">
        <v>8273319</v>
      </c>
      <c r="Z288" s="259"/>
      <c r="AA288" s="259"/>
      <c r="AB288" s="259"/>
      <c r="AC288" s="259"/>
      <c r="AD288" s="259"/>
      <c r="AE288" s="259"/>
      <c r="AF288" s="259"/>
      <c r="AG288" s="259"/>
      <c r="AH288" s="259"/>
    </row>
    <row r="289" spans="1:34" ht="15">
      <c r="A289" s="658"/>
      <c r="B289" s="658"/>
      <c r="C289" s="654"/>
      <c r="D289" s="256" t="s">
        <v>504</v>
      </c>
      <c r="E289" s="298">
        <v>2251917000</v>
      </c>
      <c r="F289" s="257">
        <v>2251917000</v>
      </c>
      <c r="G289" s="258"/>
      <c r="H289" s="258"/>
      <c r="I289" s="258"/>
      <c r="J289" s="282">
        <v>1229652606</v>
      </c>
      <c r="K289" s="258"/>
      <c r="L289" s="258"/>
      <c r="M289" s="258"/>
      <c r="N289" s="653"/>
      <c r="O289" s="653"/>
      <c r="P289" s="653"/>
      <c r="Q289" s="653"/>
      <c r="R289" s="653"/>
      <c r="S289" s="653"/>
      <c r="T289" s="653"/>
      <c r="U289" s="653"/>
      <c r="V289" s="653"/>
      <c r="W289" s="653"/>
      <c r="X289" s="674"/>
      <c r="Y289" s="634"/>
      <c r="Z289" s="259"/>
      <c r="AA289" s="259"/>
      <c r="AB289" s="259"/>
      <c r="AC289" s="259"/>
      <c r="AD289" s="259"/>
      <c r="AE289" s="259"/>
      <c r="AF289" s="259"/>
      <c r="AG289" s="259"/>
      <c r="AH289" s="259"/>
    </row>
    <row r="290" spans="1:34" ht="15">
      <c r="A290" s="658"/>
      <c r="B290" s="658"/>
      <c r="C290" s="654"/>
      <c r="D290" s="256" t="s">
        <v>505</v>
      </c>
      <c r="E290" s="298">
        <v>5906</v>
      </c>
      <c r="F290" s="257">
        <v>5906</v>
      </c>
      <c r="G290" s="258"/>
      <c r="H290" s="258"/>
      <c r="I290" s="258"/>
      <c r="J290" s="305">
        <v>4000</v>
      </c>
      <c r="K290" s="258"/>
      <c r="L290" s="258"/>
      <c r="M290" s="258"/>
      <c r="N290" s="653"/>
      <c r="O290" s="653"/>
      <c r="P290" s="653"/>
      <c r="Q290" s="653"/>
      <c r="R290" s="653"/>
      <c r="S290" s="653"/>
      <c r="T290" s="653"/>
      <c r="U290" s="653"/>
      <c r="V290" s="653"/>
      <c r="W290" s="653"/>
      <c r="X290" s="674"/>
      <c r="Y290" s="634"/>
      <c r="Z290" s="259"/>
      <c r="AA290" s="259"/>
      <c r="AB290" s="259"/>
      <c r="AC290" s="259"/>
      <c r="AD290" s="259"/>
      <c r="AE290" s="259"/>
      <c r="AF290" s="259"/>
      <c r="AG290" s="259"/>
      <c r="AH290" s="259"/>
    </row>
    <row r="291" spans="1:34" ht="24">
      <c r="A291" s="658"/>
      <c r="B291" s="658"/>
      <c r="C291" s="654"/>
      <c r="D291" s="256" t="s">
        <v>506</v>
      </c>
      <c r="E291" s="298">
        <v>222021447</v>
      </c>
      <c r="F291" s="257">
        <v>222021447</v>
      </c>
      <c r="G291" s="258"/>
      <c r="H291" s="258"/>
      <c r="I291" s="258"/>
      <c r="J291" s="282">
        <v>163071837</v>
      </c>
      <c r="K291" s="258"/>
      <c r="L291" s="258"/>
      <c r="M291" s="258"/>
      <c r="N291" s="653"/>
      <c r="O291" s="653"/>
      <c r="P291" s="653"/>
      <c r="Q291" s="653"/>
      <c r="R291" s="653"/>
      <c r="S291" s="653"/>
      <c r="T291" s="653"/>
      <c r="U291" s="653"/>
      <c r="V291" s="653"/>
      <c r="W291" s="653"/>
      <c r="X291" s="674"/>
      <c r="Y291" s="634"/>
      <c r="Z291" s="259"/>
      <c r="AA291" s="259"/>
      <c r="AB291" s="259"/>
      <c r="AC291" s="259"/>
      <c r="AD291" s="259"/>
      <c r="AE291" s="259"/>
      <c r="AF291" s="259"/>
      <c r="AG291" s="259"/>
      <c r="AH291" s="259"/>
    </row>
    <row r="292" spans="1:34" ht="15">
      <c r="A292" s="658"/>
      <c r="B292" s="658"/>
      <c r="C292" s="675" t="s">
        <v>626</v>
      </c>
      <c r="D292" s="308" t="s">
        <v>496</v>
      </c>
      <c r="E292" s="263">
        <v>40000</v>
      </c>
      <c r="F292" s="263">
        <v>40000</v>
      </c>
      <c r="G292" s="264"/>
      <c r="H292" s="264"/>
      <c r="I292" s="264"/>
      <c r="J292" s="276">
        <v>2488</v>
      </c>
      <c r="K292" s="258"/>
      <c r="L292" s="258"/>
      <c r="M292" s="258"/>
      <c r="N292" s="653" t="s">
        <v>615</v>
      </c>
      <c r="O292" s="653" t="s">
        <v>133</v>
      </c>
      <c r="P292" s="653" t="s">
        <v>133</v>
      </c>
      <c r="Q292" s="653" t="s">
        <v>133</v>
      </c>
      <c r="R292" s="653" t="s">
        <v>133</v>
      </c>
      <c r="S292" s="653" t="s">
        <v>133</v>
      </c>
      <c r="T292" s="653" t="s">
        <v>133</v>
      </c>
      <c r="U292" s="653" t="s">
        <v>355</v>
      </c>
      <c r="V292" s="653" t="s">
        <v>502</v>
      </c>
      <c r="W292" s="653" t="s">
        <v>502</v>
      </c>
      <c r="X292" s="674" t="s">
        <v>503</v>
      </c>
      <c r="Y292" s="634">
        <v>8273319</v>
      </c>
      <c r="Z292" s="259"/>
      <c r="AA292" s="259"/>
      <c r="AB292" s="259"/>
      <c r="AC292" s="259"/>
      <c r="AD292" s="259"/>
      <c r="AE292" s="259"/>
      <c r="AF292" s="259"/>
      <c r="AG292" s="259"/>
      <c r="AH292" s="259"/>
    </row>
    <row r="293" spans="1:34" ht="15">
      <c r="A293" s="658"/>
      <c r="B293" s="658"/>
      <c r="C293" s="657"/>
      <c r="D293" s="308" t="s">
        <v>504</v>
      </c>
      <c r="E293" s="263">
        <v>2251917000</v>
      </c>
      <c r="F293" s="263">
        <v>2251917000</v>
      </c>
      <c r="G293" s="264"/>
      <c r="H293" s="264"/>
      <c r="I293" s="264"/>
      <c r="J293" s="288">
        <v>1229652606</v>
      </c>
      <c r="K293" s="258"/>
      <c r="L293" s="258"/>
      <c r="M293" s="258"/>
      <c r="N293" s="653"/>
      <c r="O293" s="653"/>
      <c r="P293" s="653"/>
      <c r="Q293" s="653"/>
      <c r="R293" s="653"/>
      <c r="S293" s="653"/>
      <c r="T293" s="653"/>
      <c r="U293" s="653"/>
      <c r="V293" s="653"/>
      <c r="W293" s="653"/>
      <c r="X293" s="674"/>
      <c r="Y293" s="634"/>
      <c r="Z293" s="259"/>
      <c r="AA293" s="259"/>
      <c r="AB293" s="259"/>
      <c r="AC293" s="259"/>
      <c r="AD293" s="259"/>
      <c r="AE293" s="259"/>
      <c r="AF293" s="259"/>
      <c r="AG293" s="259"/>
      <c r="AH293" s="259"/>
    </row>
    <row r="294" spans="1:34" ht="15">
      <c r="A294" s="658"/>
      <c r="B294" s="658"/>
      <c r="C294" s="657"/>
      <c r="D294" s="308" t="s">
        <v>505</v>
      </c>
      <c r="E294" s="263">
        <v>5906</v>
      </c>
      <c r="F294" s="263">
        <v>5906</v>
      </c>
      <c r="G294" s="264"/>
      <c r="H294" s="264"/>
      <c r="I294" s="264"/>
      <c r="J294" s="276">
        <v>4000</v>
      </c>
      <c r="K294" s="258"/>
      <c r="L294" s="258"/>
      <c r="M294" s="258"/>
      <c r="N294" s="653"/>
      <c r="O294" s="653"/>
      <c r="P294" s="653"/>
      <c r="Q294" s="653"/>
      <c r="R294" s="653"/>
      <c r="S294" s="653"/>
      <c r="T294" s="653"/>
      <c r="U294" s="653"/>
      <c r="V294" s="653"/>
      <c r="W294" s="653"/>
      <c r="X294" s="674"/>
      <c r="Y294" s="634"/>
      <c r="Z294" s="259"/>
      <c r="AA294" s="259"/>
      <c r="AB294" s="259"/>
      <c r="AC294" s="259"/>
      <c r="AD294" s="259"/>
      <c r="AE294" s="259"/>
      <c r="AF294" s="259"/>
      <c r="AG294" s="259"/>
      <c r="AH294" s="259"/>
    </row>
    <row r="295" spans="1:34" ht="24">
      <c r="A295" s="658"/>
      <c r="B295" s="658"/>
      <c r="C295" s="657"/>
      <c r="D295" s="308" t="s">
        <v>506</v>
      </c>
      <c r="E295" s="263">
        <v>222021447</v>
      </c>
      <c r="F295" s="263">
        <v>222021447</v>
      </c>
      <c r="G295" s="264"/>
      <c r="H295" s="264"/>
      <c r="I295" s="264"/>
      <c r="J295" s="288">
        <v>163071837</v>
      </c>
      <c r="K295" s="258"/>
      <c r="L295" s="258"/>
      <c r="M295" s="258"/>
      <c r="N295" s="653"/>
      <c r="O295" s="653"/>
      <c r="P295" s="653"/>
      <c r="Q295" s="653"/>
      <c r="R295" s="653"/>
      <c r="S295" s="653"/>
      <c r="T295" s="653"/>
      <c r="U295" s="653"/>
      <c r="V295" s="653"/>
      <c r="W295" s="653"/>
      <c r="X295" s="674"/>
      <c r="Y295" s="634"/>
      <c r="Z295" s="259"/>
      <c r="AA295" s="259"/>
      <c r="AB295" s="259"/>
      <c r="AC295" s="259"/>
      <c r="AD295" s="259"/>
      <c r="AE295" s="259"/>
      <c r="AF295" s="259"/>
      <c r="AG295" s="259"/>
      <c r="AH295" s="259"/>
    </row>
    <row r="296" spans="1:34" ht="15">
      <c r="A296" s="668">
        <v>15</v>
      </c>
      <c r="B296" s="669" t="s">
        <v>310</v>
      </c>
      <c r="C296" s="658" t="s">
        <v>627</v>
      </c>
      <c r="D296" s="256" t="s">
        <v>496</v>
      </c>
      <c r="E296" s="309">
        <v>1.6</v>
      </c>
      <c r="F296" s="310">
        <v>1.6</v>
      </c>
      <c r="G296" s="258"/>
      <c r="H296" s="258"/>
      <c r="I296" s="258"/>
      <c r="J296" s="293">
        <v>1.1</v>
      </c>
      <c r="K296" s="258"/>
      <c r="L296" s="258"/>
      <c r="M296" s="258"/>
      <c r="N296" s="258"/>
      <c r="O296" s="258"/>
      <c r="P296" s="261"/>
      <c r="Q296" s="258"/>
      <c r="R296" s="258"/>
      <c r="S296" s="258"/>
      <c r="T296" s="258"/>
      <c r="U296" s="258"/>
      <c r="V296" s="258"/>
      <c r="W296" s="258"/>
      <c r="X296" s="311"/>
      <c r="Y296" s="258"/>
      <c r="Z296" s="259"/>
      <c r="AA296" s="259"/>
      <c r="AB296" s="259"/>
      <c r="AC296" s="259"/>
      <c r="AD296" s="259"/>
      <c r="AE296" s="259"/>
      <c r="AF296" s="259"/>
      <c r="AG296" s="259"/>
      <c r="AH296" s="259"/>
    </row>
    <row r="297" spans="1:34" ht="15">
      <c r="A297" s="668"/>
      <c r="B297" s="669"/>
      <c r="C297" s="654"/>
      <c r="D297" s="256" t="s">
        <v>504</v>
      </c>
      <c r="E297" s="257">
        <v>1694648000</v>
      </c>
      <c r="F297" s="257">
        <v>1694648000</v>
      </c>
      <c r="G297" s="258"/>
      <c r="H297" s="258"/>
      <c r="I297" s="258"/>
      <c r="J297" s="282">
        <v>863185000</v>
      </c>
      <c r="K297" s="258"/>
      <c r="L297" s="258"/>
      <c r="M297" s="258"/>
      <c r="N297" s="258"/>
      <c r="O297" s="258"/>
      <c r="P297" s="261"/>
      <c r="Q297" s="258"/>
      <c r="R297" s="258"/>
      <c r="S297" s="258"/>
      <c r="T297" s="258"/>
      <c r="U297" s="258"/>
      <c r="V297" s="258"/>
      <c r="W297" s="258"/>
      <c r="X297" s="311"/>
      <c r="Y297" s="258"/>
      <c r="Z297" s="259"/>
      <c r="AA297" s="259"/>
      <c r="AB297" s="259"/>
      <c r="AC297" s="259"/>
      <c r="AD297" s="259"/>
      <c r="AE297" s="259"/>
      <c r="AF297" s="259"/>
      <c r="AG297" s="259"/>
      <c r="AH297" s="259"/>
    </row>
    <row r="298" spans="1:34" ht="15">
      <c r="A298" s="668"/>
      <c r="B298" s="669"/>
      <c r="C298" s="654"/>
      <c r="D298" s="256" t="s">
        <v>505</v>
      </c>
      <c r="E298" s="309">
        <v>0</v>
      </c>
      <c r="F298" s="310">
        <v>0</v>
      </c>
      <c r="G298" s="258"/>
      <c r="H298" s="258"/>
      <c r="I298" s="258"/>
      <c r="J298" s="293">
        <v>0</v>
      </c>
      <c r="K298" s="258"/>
      <c r="L298" s="258"/>
      <c r="M298" s="258"/>
      <c r="N298" s="258"/>
      <c r="O298" s="258"/>
      <c r="P298" s="261"/>
      <c r="Q298" s="258"/>
      <c r="R298" s="258"/>
      <c r="S298" s="258"/>
      <c r="T298" s="258"/>
      <c r="U298" s="258"/>
      <c r="V298" s="258"/>
      <c r="W298" s="258"/>
      <c r="X298" s="311"/>
      <c r="Y298" s="258"/>
      <c r="Z298" s="259"/>
      <c r="AA298" s="259"/>
      <c r="AB298" s="259"/>
      <c r="AC298" s="259"/>
      <c r="AD298" s="259"/>
      <c r="AE298" s="259"/>
      <c r="AF298" s="259"/>
      <c r="AG298" s="259"/>
      <c r="AH298" s="259"/>
    </row>
    <row r="299" spans="1:34" ht="24">
      <c r="A299" s="668"/>
      <c r="B299" s="669"/>
      <c r="C299" s="654"/>
      <c r="D299" s="256" t="s">
        <v>506</v>
      </c>
      <c r="E299" s="312">
        <v>177324282</v>
      </c>
      <c r="F299" s="313">
        <v>177324282</v>
      </c>
      <c r="G299" s="258"/>
      <c r="H299" s="258"/>
      <c r="I299" s="258"/>
      <c r="J299" s="282">
        <v>132044635</v>
      </c>
      <c r="K299" s="258"/>
      <c r="L299" s="258"/>
      <c r="M299" s="258"/>
      <c r="N299" s="258"/>
      <c r="O299" s="258"/>
      <c r="P299" s="261"/>
      <c r="Q299" s="258"/>
      <c r="R299" s="258"/>
      <c r="S299" s="258"/>
      <c r="T299" s="258"/>
      <c r="U299" s="258"/>
      <c r="V299" s="258"/>
      <c r="W299" s="258"/>
      <c r="X299" s="311"/>
      <c r="Y299" s="258"/>
      <c r="Z299" s="259"/>
      <c r="AA299" s="259"/>
      <c r="AB299" s="259"/>
      <c r="AC299" s="259"/>
      <c r="AD299" s="259"/>
      <c r="AE299" s="259"/>
      <c r="AF299" s="259"/>
      <c r="AG299" s="259"/>
      <c r="AH299" s="259"/>
    </row>
    <row r="300" spans="1:34" ht="15">
      <c r="A300" s="668"/>
      <c r="B300" s="669"/>
      <c r="C300" s="656" t="s">
        <v>628</v>
      </c>
      <c r="D300" s="262" t="s">
        <v>496</v>
      </c>
      <c r="E300" s="314">
        <v>1.6</v>
      </c>
      <c r="F300" s="314">
        <v>1.6</v>
      </c>
      <c r="G300" s="264"/>
      <c r="H300" s="264"/>
      <c r="I300" s="264"/>
      <c r="J300" s="295">
        <v>1.1</v>
      </c>
      <c r="K300" s="258"/>
      <c r="L300" s="258"/>
      <c r="M300" s="258"/>
      <c r="N300" s="258"/>
      <c r="O300" s="258"/>
      <c r="P300" s="261"/>
      <c r="Q300" s="258"/>
      <c r="R300" s="258"/>
      <c r="S300" s="258"/>
      <c r="T300" s="258"/>
      <c r="U300" s="258"/>
      <c r="V300" s="258"/>
      <c r="W300" s="258"/>
      <c r="X300" s="311"/>
      <c r="Y300" s="258"/>
      <c r="Z300" s="259"/>
      <c r="AA300" s="259"/>
      <c r="AB300" s="259"/>
      <c r="AC300" s="259"/>
      <c r="AD300" s="259"/>
      <c r="AE300" s="259"/>
      <c r="AF300" s="259"/>
      <c r="AG300" s="259"/>
      <c r="AH300" s="259"/>
    </row>
    <row r="301" spans="1:34" ht="24">
      <c r="A301" s="668"/>
      <c r="B301" s="669"/>
      <c r="C301" s="670"/>
      <c r="D301" s="262" t="s">
        <v>504</v>
      </c>
      <c r="E301" s="263">
        <v>1694648000</v>
      </c>
      <c r="F301" s="263">
        <v>1694648000</v>
      </c>
      <c r="G301" s="264"/>
      <c r="H301" s="264"/>
      <c r="I301" s="264"/>
      <c r="J301" s="288">
        <v>863185000</v>
      </c>
      <c r="K301" s="258"/>
      <c r="L301" s="258"/>
      <c r="M301" s="258"/>
      <c r="N301" s="258"/>
      <c r="O301" s="258"/>
      <c r="P301" s="261"/>
      <c r="Q301" s="258"/>
      <c r="R301" s="258"/>
      <c r="S301" s="258"/>
      <c r="T301" s="258"/>
      <c r="U301" s="258"/>
      <c r="V301" s="258"/>
      <c r="W301" s="258"/>
      <c r="X301" s="311"/>
      <c r="Y301" s="258"/>
      <c r="Z301" s="259"/>
      <c r="AA301" s="259"/>
      <c r="AB301" s="259"/>
      <c r="AC301" s="259"/>
      <c r="AD301" s="259"/>
      <c r="AE301" s="259"/>
      <c r="AF301" s="259"/>
      <c r="AG301" s="259"/>
      <c r="AH301" s="259"/>
    </row>
    <row r="302" spans="1:34" ht="24">
      <c r="A302" s="668"/>
      <c r="B302" s="669"/>
      <c r="C302" s="670"/>
      <c r="D302" s="262" t="s">
        <v>505</v>
      </c>
      <c r="E302" s="314">
        <v>0</v>
      </c>
      <c r="F302" s="314">
        <v>0</v>
      </c>
      <c r="G302" s="264"/>
      <c r="H302" s="264"/>
      <c r="I302" s="264"/>
      <c r="J302" s="295">
        <v>0</v>
      </c>
      <c r="K302" s="258"/>
      <c r="L302" s="258"/>
      <c r="M302" s="258"/>
      <c r="N302" s="258"/>
      <c r="O302" s="258"/>
      <c r="P302" s="261"/>
      <c r="Q302" s="258"/>
      <c r="R302" s="258"/>
      <c r="S302" s="258"/>
      <c r="T302" s="258"/>
      <c r="U302" s="258"/>
      <c r="V302" s="258"/>
      <c r="W302" s="258"/>
      <c r="X302" s="311"/>
      <c r="Y302" s="258"/>
      <c r="Z302" s="259"/>
      <c r="AA302" s="259"/>
      <c r="AB302" s="259"/>
      <c r="AC302" s="259"/>
      <c r="AD302" s="259"/>
      <c r="AE302" s="259"/>
      <c r="AF302" s="259"/>
      <c r="AG302" s="259"/>
      <c r="AH302" s="259"/>
    </row>
    <row r="303" spans="1:34" ht="24">
      <c r="A303" s="668"/>
      <c r="B303" s="669"/>
      <c r="C303" s="670"/>
      <c r="D303" s="262" t="s">
        <v>506</v>
      </c>
      <c r="E303" s="263">
        <v>177324282</v>
      </c>
      <c r="F303" s="263">
        <v>177324282</v>
      </c>
      <c r="G303" s="264"/>
      <c r="H303" s="264"/>
      <c r="I303" s="264"/>
      <c r="J303" s="288">
        <v>132044635</v>
      </c>
      <c r="K303" s="258"/>
      <c r="L303" s="258"/>
      <c r="M303" s="258"/>
      <c r="N303" s="258"/>
      <c r="O303" s="258"/>
      <c r="P303" s="261"/>
      <c r="Q303" s="258"/>
      <c r="R303" s="258"/>
      <c r="S303" s="258"/>
      <c r="T303" s="258"/>
      <c r="U303" s="258"/>
      <c r="V303" s="258"/>
      <c r="W303" s="258"/>
      <c r="X303" s="311"/>
      <c r="Y303" s="258"/>
      <c r="Z303" s="259"/>
      <c r="AA303" s="259"/>
      <c r="AB303" s="259"/>
      <c r="AC303" s="259"/>
      <c r="AD303" s="259"/>
      <c r="AE303" s="259"/>
      <c r="AF303" s="259"/>
      <c r="AG303" s="259"/>
      <c r="AH303" s="259"/>
    </row>
    <row r="304" spans="1:34" ht="15" customHeight="1">
      <c r="A304" s="658">
        <v>16</v>
      </c>
      <c r="B304" s="658" t="s">
        <v>316</v>
      </c>
      <c r="C304" s="462" t="s">
        <v>629</v>
      </c>
      <c r="D304" s="256" t="s">
        <v>496</v>
      </c>
      <c r="E304" s="260">
        <v>0.5</v>
      </c>
      <c r="F304" s="260">
        <v>1</v>
      </c>
      <c r="G304" s="258"/>
      <c r="H304" s="258"/>
      <c r="I304" s="258"/>
      <c r="J304" s="315">
        <v>1</v>
      </c>
      <c r="K304" s="258"/>
      <c r="L304" s="258"/>
      <c r="M304" s="258"/>
      <c r="N304" s="659"/>
      <c r="O304" s="659"/>
      <c r="P304" s="659"/>
      <c r="Q304" s="665" t="s">
        <v>630</v>
      </c>
      <c r="R304" s="659"/>
      <c r="S304" s="659"/>
      <c r="T304" s="659"/>
      <c r="U304" s="659"/>
      <c r="V304" s="659"/>
      <c r="W304" s="659"/>
      <c r="X304" s="659"/>
      <c r="Y304" s="659"/>
      <c r="Z304" s="259"/>
      <c r="AA304" s="259"/>
      <c r="AB304" s="259"/>
      <c r="AC304" s="259"/>
      <c r="AD304" s="259"/>
      <c r="AE304" s="259"/>
      <c r="AF304" s="259"/>
      <c r="AG304" s="259"/>
      <c r="AH304" s="259"/>
    </row>
    <row r="305" spans="1:34" ht="15">
      <c r="A305" s="658"/>
      <c r="B305" s="658"/>
      <c r="C305" s="388"/>
      <c r="D305" s="256" t="s">
        <v>504</v>
      </c>
      <c r="E305" s="298">
        <v>81078750</v>
      </c>
      <c r="F305" s="298">
        <v>81078750</v>
      </c>
      <c r="G305" s="258"/>
      <c r="H305" s="258"/>
      <c r="I305" s="258"/>
      <c r="J305" s="282">
        <v>50290250</v>
      </c>
      <c r="K305" s="258"/>
      <c r="L305" s="258"/>
      <c r="M305" s="258"/>
      <c r="N305" s="660"/>
      <c r="O305" s="660"/>
      <c r="P305" s="660"/>
      <c r="Q305" s="666"/>
      <c r="R305" s="660"/>
      <c r="S305" s="660"/>
      <c r="T305" s="660"/>
      <c r="U305" s="660"/>
      <c r="V305" s="660"/>
      <c r="W305" s="660"/>
      <c r="X305" s="660"/>
      <c r="Y305" s="660"/>
      <c r="Z305" s="259"/>
      <c r="AA305" s="259"/>
      <c r="AB305" s="259"/>
      <c r="AC305" s="259"/>
      <c r="AD305" s="259"/>
      <c r="AE305" s="259"/>
      <c r="AF305" s="259"/>
      <c r="AG305" s="259"/>
      <c r="AH305" s="259"/>
    </row>
    <row r="306" spans="1:34" ht="15">
      <c r="A306" s="658"/>
      <c r="B306" s="658"/>
      <c r="C306" s="388"/>
      <c r="D306" s="256" t="s">
        <v>505</v>
      </c>
      <c r="E306" s="257">
        <v>0</v>
      </c>
      <c r="F306" s="257">
        <v>0</v>
      </c>
      <c r="G306" s="258"/>
      <c r="H306" s="258"/>
      <c r="I306" s="258"/>
      <c r="J306" s="315">
        <v>0</v>
      </c>
      <c r="K306" s="258"/>
      <c r="L306" s="258"/>
      <c r="M306" s="258"/>
      <c r="N306" s="660"/>
      <c r="O306" s="660"/>
      <c r="P306" s="660"/>
      <c r="Q306" s="666"/>
      <c r="R306" s="660"/>
      <c r="S306" s="660"/>
      <c r="T306" s="660"/>
      <c r="U306" s="660"/>
      <c r="V306" s="660"/>
      <c r="W306" s="660"/>
      <c r="X306" s="660"/>
      <c r="Y306" s="660"/>
      <c r="Z306" s="259"/>
      <c r="AA306" s="259"/>
      <c r="AB306" s="259"/>
      <c r="AC306" s="259"/>
      <c r="AD306" s="259"/>
      <c r="AE306" s="259"/>
      <c r="AF306" s="259"/>
      <c r="AG306" s="259"/>
      <c r="AH306" s="259"/>
    </row>
    <row r="307" spans="1:34" ht="24">
      <c r="A307" s="658"/>
      <c r="B307" s="658"/>
      <c r="C307" s="389"/>
      <c r="D307" s="256" t="s">
        <v>506</v>
      </c>
      <c r="E307" s="257">
        <v>0</v>
      </c>
      <c r="F307" s="257">
        <v>0</v>
      </c>
      <c r="G307" s="258"/>
      <c r="H307" s="258"/>
      <c r="I307" s="258"/>
      <c r="J307" s="315">
        <v>0</v>
      </c>
      <c r="K307" s="258"/>
      <c r="L307" s="258"/>
      <c r="M307" s="258"/>
      <c r="N307" s="661"/>
      <c r="O307" s="661"/>
      <c r="P307" s="661"/>
      <c r="Q307" s="667"/>
      <c r="R307" s="661"/>
      <c r="S307" s="661"/>
      <c r="T307" s="661"/>
      <c r="U307" s="661"/>
      <c r="V307" s="661"/>
      <c r="W307" s="661"/>
      <c r="X307" s="661"/>
      <c r="Y307" s="661"/>
      <c r="Z307" s="259"/>
      <c r="AA307" s="259"/>
      <c r="AB307" s="259"/>
      <c r="AC307" s="259"/>
      <c r="AD307" s="259"/>
      <c r="AE307" s="259"/>
      <c r="AF307" s="259"/>
      <c r="AG307" s="259"/>
      <c r="AH307" s="259"/>
    </row>
    <row r="308" spans="1:34" ht="15">
      <c r="A308" s="658"/>
      <c r="B308" s="658"/>
      <c r="C308" s="671" t="s">
        <v>631</v>
      </c>
      <c r="D308" s="256" t="s">
        <v>496</v>
      </c>
      <c r="E308" s="317">
        <v>0.5</v>
      </c>
      <c r="F308" s="317">
        <v>0.5</v>
      </c>
      <c r="G308" s="258"/>
      <c r="H308" s="258"/>
      <c r="I308" s="258"/>
      <c r="J308" s="315">
        <v>0.5</v>
      </c>
      <c r="K308" s="258"/>
      <c r="L308" s="258"/>
      <c r="M308" s="258"/>
      <c r="N308" s="659"/>
      <c r="O308" s="659"/>
      <c r="P308" s="659"/>
      <c r="Q308" s="665" t="s">
        <v>632</v>
      </c>
      <c r="R308" s="316"/>
      <c r="S308" s="316"/>
      <c r="T308" s="316"/>
      <c r="U308" s="316"/>
      <c r="V308" s="316"/>
      <c r="W308" s="316"/>
      <c r="X308" s="316"/>
      <c r="Y308" s="316"/>
      <c r="Z308" s="259"/>
      <c r="AA308" s="259"/>
      <c r="AB308" s="259"/>
      <c r="AC308" s="259"/>
      <c r="AD308" s="259"/>
      <c r="AE308" s="259"/>
      <c r="AF308" s="259"/>
      <c r="AG308" s="259"/>
      <c r="AH308" s="259"/>
    </row>
    <row r="309" spans="1:34" ht="15">
      <c r="A309" s="658"/>
      <c r="B309" s="658"/>
      <c r="C309" s="672"/>
      <c r="D309" s="256" t="s">
        <v>504</v>
      </c>
      <c r="E309" s="257">
        <v>81078750</v>
      </c>
      <c r="F309" s="257">
        <v>81078750</v>
      </c>
      <c r="G309" s="258"/>
      <c r="H309" s="258"/>
      <c r="I309" s="258"/>
      <c r="J309" s="315">
        <v>50290250</v>
      </c>
      <c r="K309" s="258"/>
      <c r="L309" s="258"/>
      <c r="M309" s="258"/>
      <c r="N309" s="660"/>
      <c r="O309" s="660"/>
      <c r="P309" s="660"/>
      <c r="Q309" s="666"/>
      <c r="R309" s="316"/>
      <c r="S309" s="316"/>
      <c r="T309" s="316"/>
      <c r="U309" s="316"/>
      <c r="V309" s="316"/>
      <c r="W309" s="316"/>
      <c r="X309" s="316"/>
      <c r="Y309" s="316"/>
      <c r="Z309" s="259"/>
      <c r="AA309" s="259"/>
      <c r="AB309" s="259"/>
      <c r="AC309" s="259"/>
      <c r="AD309" s="259"/>
      <c r="AE309" s="259"/>
      <c r="AF309" s="259"/>
      <c r="AG309" s="259"/>
      <c r="AH309" s="259"/>
    </row>
    <row r="310" spans="1:34" ht="15">
      <c r="A310" s="658"/>
      <c r="B310" s="658"/>
      <c r="C310" s="672"/>
      <c r="D310" s="256" t="s">
        <v>505</v>
      </c>
      <c r="E310" s="257"/>
      <c r="F310" s="257"/>
      <c r="G310" s="258"/>
      <c r="H310" s="258"/>
      <c r="I310" s="258"/>
      <c r="J310" s="315"/>
      <c r="K310" s="258"/>
      <c r="L310" s="258"/>
      <c r="M310" s="258"/>
      <c r="N310" s="660"/>
      <c r="O310" s="660"/>
      <c r="P310" s="660"/>
      <c r="Q310" s="666"/>
      <c r="R310" s="316"/>
      <c r="S310" s="316"/>
      <c r="T310" s="316"/>
      <c r="U310" s="316"/>
      <c r="V310" s="316"/>
      <c r="W310" s="316"/>
      <c r="X310" s="316"/>
      <c r="Y310" s="316"/>
      <c r="Z310" s="259"/>
      <c r="AA310" s="259"/>
      <c r="AB310" s="259"/>
      <c r="AC310" s="259"/>
      <c r="AD310" s="259"/>
      <c r="AE310" s="259"/>
      <c r="AF310" s="259"/>
      <c r="AG310" s="259"/>
      <c r="AH310" s="259"/>
    </row>
    <row r="311" spans="1:34" ht="24">
      <c r="A311" s="658"/>
      <c r="B311" s="658"/>
      <c r="C311" s="673"/>
      <c r="D311" s="256" t="s">
        <v>506</v>
      </c>
      <c r="E311" s="257"/>
      <c r="F311" s="257"/>
      <c r="G311" s="258"/>
      <c r="H311" s="258"/>
      <c r="I311" s="258"/>
      <c r="J311" s="315"/>
      <c r="K311" s="258"/>
      <c r="L311" s="258"/>
      <c r="M311" s="258"/>
      <c r="N311" s="661"/>
      <c r="O311" s="661"/>
      <c r="P311" s="661"/>
      <c r="Q311" s="667"/>
      <c r="R311" s="316"/>
      <c r="S311" s="316"/>
      <c r="T311" s="316"/>
      <c r="U311" s="316"/>
      <c r="V311" s="316"/>
      <c r="W311" s="316"/>
      <c r="X311" s="316"/>
      <c r="Y311" s="316"/>
      <c r="Z311" s="259"/>
      <c r="AA311" s="259"/>
      <c r="AB311" s="259"/>
      <c r="AC311" s="259"/>
      <c r="AD311" s="259"/>
      <c r="AE311" s="259"/>
      <c r="AF311" s="259"/>
      <c r="AG311" s="259"/>
      <c r="AH311" s="259"/>
    </row>
    <row r="312" spans="1:34" ht="15" customHeight="1">
      <c r="A312" s="658"/>
      <c r="B312" s="658"/>
      <c r="C312" s="462" t="s">
        <v>633</v>
      </c>
      <c r="D312" s="256" t="s">
        <v>496</v>
      </c>
      <c r="E312" s="260">
        <v>1</v>
      </c>
      <c r="F312" s="260">
        <v>1</v>
      </c>
      <c r="G312" s="258"/>
      <c r="H312" s="258"/>
      <c r="I312" s="258"/>
      <c r="J312" s="315">
        <v>0</v>
      </c>
      <c r="K312" s="258"/>
      <c r="L312" s="258"/>
      <c r="M312" s="258"/>
      <c r="N312" s="659"/>
      <c r="O312" s="659"/>
      <c r="P312" s="659"/>
      <c r="Q312" s="665" t="s">
        <v>634</v>
      </c>
      <c r="R312" s="659"/>
      <c r="S312" s="659"/>
      <c r="T312" s="659"/>
      <c r="U312" s="659"/>
      <c r="V312" s="659"/>
      <c r="W312" s="659"/>
      <c r="X312" s="659"/>
      <c r="Y312" s="659"/>
      <c r="Z312" s="259"/>
      <c r="AA312" s="259"/>
      <c r="AB312" s="259"/>
      <c r="AC312" s="259"/>
      <c r="AD312" s="259"/>
      <c r="AE312" s="259"/>
      <c r="AF312" s="259"/>
      <c r="AG312" s="259"/>
      <c r="AH312" s="259"/>
    </row>
    <row r="313" spans="1:34" ht="15">
      <c r="A313" s="658"/>
      <c r="B313" s="658"/>
      <c r="C313" s="388"/>
      <c r="D313" s="256" t="s">
        <v>504</v>
      </c>
      <c r="E313" s="298">
        <v>162157500</v>
      </c>
      <c r="F313" s="298">
        <v>162157500</v>
      </c>
      <c r="G313" s="258"/>
      <c r="H313" s="258"/>
      <c r="I313" s="258"/>
      <c r="J313" s="315">
        <v>0</v>
      </c>
      <c r="K313" s="258"/>
      <c r="L313" s="258"/>
      <c r="M313" s="258"/>
      <c r="N313" s="660"/>
      <c r="O313" s="660"/>
      <c r="P313" s="660"/>
      <c r="Q313" s="666"/>
      <c r="R313" s="660"/>
      <c r="S313" s="660"/>
      <c r="T313" s="660"/>
      <c r="U313" s="660"/>
      <c r="V313" s="660"/>
      <c r="W313" s="660"/>
      <c r="X313" s="660"/>
      <c r="Y313" s="660"/>
      <c r="Z313" s="259"/>
      <c r="AA313" s="259"/>
      <c r="AB313" s="259"/>
      <c r="AC313" s="259"/>
      <c r="AD313" s="259"/>
      <c r="AE313" s="259"/>
      <c r="AF313" s="259"/>
      <c r="AG313" s="259"/>
      <c r="AH313" s="259"/>
    </row>
    <row r="314" spans="1:34" ht="15">
      <c r="A314" s="658"/>
      <c r="B314" s="658"/>
      <c r="C314" s="388"/>
      <c r="D314" s="256" t="s">
        <v>505</v>
      </c>
      <c r="E314" s="257">
        <v>0</v>
      </c>
      <c r="F314" s="257">
        <v>0</v>
      </c>
      <c r="G314" s="258"/>
      <c r="H314" s="258"/>
      <c r="I314" s="258"/>
      <c r="J314" s="315">
        <v>0</v>
      </c>
      <c r="K314" s="258"/>
      <c r="L314" s="258"/>
      <c r="M314" s="258"/>
      <c r="N314" s="660"/>
      <c r="O314" s="660"/>
      <c r="P314" s="660"/>
      <c r="Q314" s="666"/>
      <c r="R314" s="660"/>
      <c r="S314" s="660"/>
      <c r="T314" s="660"/>
      <c r="U314" s="660"/>
      <c r="V314" s="660"/>
      <c r="W314" s="660"/>
      <c r="X314" s="660"/>
      <c r="Y314" s="660"/>
      <c r="Z314" s="259"/>
      <c r="AA314" s="259"/>
      <c r="AB314" s="259"/>
      <c r="AC314" s="259"/>
      <c r="AD314" s="259"/>
      <c r="AE314" s="259"/>
      <c r="AF314" s="259"/>
      <c r="AG314" s="259"/>
      <c r="AH314" s="259"/>
    </row>
    <row r="315" spans="1:34" ht="24">
      <c r="A315" s="658"/>
      <c r="B315" s="658"/>
      <c r="C315" s="389"/>
      <c r="D315" s="256" t="s">
        <v>506</v>
      </c>
      <c r="E315" s="257">
        <v>0</v>
      </c>
      <c r="F315" s="257">
        <v>0</v>
      </c>
      <c r="G315" s="258"/>
      <c r="H315" s="258"/>
      <c r="I315" s="258"/>
      <c r="J315" s="315">
        <v>0</v>
      </c>
      <c r="K315" s="258"/>
      <c r="L315" s="258"/>
      <c r="M315" s="258"/>
      <c r="N315" s="661"/>
      <c r="O315" s="661"/>
      <c r="P315" s="661"/>
      <c r="Q315" s="667"/>
      <c r="R315" s="661"/>
      <c r="S315" s="661"/>
      <c r="T315" s="661"/>
      <c r="U315" s="661"/>
      <c r="V315" s="661"/>
      <c r="W315" s="661"/>
      <c r="X315" s="661"/>
      <c r="Y315" s="661"/>
      <c r="Z315" s="259"/>
      <c r="AA315" s="259"/>
      <c r="AB315" s="259"/>
      <c r="AC315" s="259"/>
      <c r="AD315" s="259"/>
      <c r="AE315" s="259"/>
      <c r="AF315" s="259"/>
      <c r="AG315" s="259"/>
      <c r="AH315" s="259"/>
    </row>
    <row r="316" spans="1:34" ht="15" customHeight="1">
      <c r="A316" s="658"/>
      <c r="B316" s="658"/>
      <c r="C316" s="462" t="s">
        <v>635</v>
      </c>
      <c r="D316" s="256" t="s">
        <v>496</v>
      </c>
      <c r="E316" s="260">
        <v>1</v>
      </c>
      <c r="F316" s="260">
        <v>1</v>
      </c>
      <c r="G316" s="258"/>
      <c r="H316" s="258"/>
      <c r="I316" s="258"/>
      <c r="J316" s="315">
        <v>0</v>
      </c>
      <c r="K316" s="258"/>
      <c r="L316" s="258"/>
      <c r="M316" s="258"/>
      <c r="N316" s="659"/>
      <c r="O316" s="659"/>
      <c r="P316" s="659"/>
      <c r="Q316" s="665" t="s">
        <v>636</v>
      </c>
      <c r="R316" s="659"/>
      <c r="S316" s="659"/>
      <c r="T316" s="659"/>
      <c r="U316" s="659"/>
      <c r="V316" s="659"/>
      <c r="W316" s="659"/>
      <c r="X316" s="659"/>
      <c r="Y316" s="659"/>
      <c r="Z316" s="259"/>
      <c r="AA316" s="259"/>
      <c r="AB316" s="259"/>
      <c r="AC316" s="259"/>
      <c r="AD316" s="259"/>
      <c r="AE316" s="259"/>
      <c r="AF316" s="259"/>
      <c r="AG316" s="259"/>
      <c r="AH316" s="259"/>
    </row>
    <row r="317" spans="1:34" ht="15">
      <c r="A317" s="658"/>
      <c r="B317" s="658"/>
      <c r="C317" s="388"/>
      <c r="D317" s="256" t="s">
        <v>504</v>
      </c>
      <c r="E317" s="298">
        <v>162157500</v>
      </c>
      <c r="F317" s="298">
        <v>162157500</v>
      </c>
      <c r="G317" s="258"/>
      <c r="H317" s="258"/>
      <c r="I317" s="258"/>
      <c r="J317" s="315">
        <v>0</v>
      </c>
      <c r="K317" s="258"/>
      <c r="L317" s="258"/>
      <c r="M317" s="258"/>
      <c r="N317" s="660"/>
      <c r="O317" s="660"/>
      <c r="P317" s="660"/>
      <c r="Q317" s="666"/>
      <c r="R317" s="660"/>
      <c r="S317" s="660"/>
      <c r="T317" s="660"/>
      <c r="U317" s="660"/>
      <c r="V317" s="660"/>
      <c r="W317" s="660"/>
      <c r="X317" s="660"/>
      <c r="Y317" s="660"/>
      <c r="Z317" s="259"/>
      <c r="AA317" s="259"/>
      <c r="AB317" s="259"/>
      <c r="AC317" s="259"/>
      <c r="AD317" s="259"/>
      <c r="AE317" s="259"/>
      <c r="AF317" s="259"/>
      <c r="AG317" s="259"/>
      <c r="AH317" s="259"/>
    </row>
    <row r="318" spans="1:34" ht="15">
      <c r="A318" s="658"/>
      <c r="B318" s="658"/>
      <c r="C318" s="388"/>
      <c r="D318" s="256" t="s">
        <v>505</v>
      </c>
      <c r="E318" s="257">
        <v>0</v>
      </c>
      <c r="F318" s="257">
        <v>0</v>
      </c>
      <c r="G318" s="258"/>
      <c r="H318" s="258"/>
      <c r="I318" s="258"/>
      <c r="J318" s="315">
        <v>0</v>
      </c>
      <c r="K318" s="258"/>
      <c r="L318" s="258"/>
      <c r="M318" s="258"/>
      <c r="N318" s="660"/>
      <c r="O318" s="660"/>
      <c r="P318" s="660"/>
      <c r="Q318" s="666"/>
      <c r="R318" s="660"/>
      <c r="S318" s="660"/>
      <c r="T318" s="660"/>
      <c r="U318" s="660"/>
      <c r="V318" s="660"/>
      <c r="W318" s="660"/>
      <c r="X318" s="660"/>
      <c r="Y318" s="660"/>
      <c r="Z318" s="259"/>
      <c r="AA318" s="259"/>
      <c r="AB318" s="259"/>
      <c r="AC318" s="259"/>
      <c r="AD318" s="259"/>
      <c r="AE318" s="259"/>
      <c r="AF318" s="259"/>
      <c r="AG318" s="259"/>
      <c r="AH318" s="259"/>
    </row>
    <row r="319" spans="1:34" ht="24">
      <c r="A319" s="658"/>
      <c r="B319" s="658"/>
      <c r="C319" s="389"/>
      <c r="D319" s="256" t="s">
        <v>506</v>
      </c>
      <c r="E319" s="257">
        <v>0</v>
      </c>
      <c r="F319" s="257">
        <v>0</v>
      </c>
      <c r="G319" s="258"/>
      <c r="H319" s="258"/>
      <c r="I319" s="258"/>
      <c r="J319" s="315">
        <v>0</v>
      </c>
      <c r="K319" s="258"/>
      <c r="L319" s="258"/>
      <c r="M319" s="258"/>
      <c r="N319" s="661"/>
      <c r="O319" s="661"/>
      <c r="P319" s="661"/>
      <c r="Q319" s="667"/>
      <c r="R319" s="661"/>
      <c r="S319" s="661"/>
      <c r="T319" s="661"/>
      <c r="U319" s="661"/>
      <c r="V319" s="661"/>
      <c r="W319" s="661"/>
      <c r="X319" s="661"/>
      <c r="Y319" s="661"/>
      <c r="Z319" s="259"/>
      <c r="AA319" s="259"/>
      <c r="AB319" s="259"/>
      <c r="AC319" s="259"/>
      <c r="AD319" s="259"/>
      <c r="AE319" s="259"/>
      <c r="AF319" s="259"/>
      <c r="AG319" s="259"/>
      <c r="AH319" s="259"/>
    </row>
    <row r="320" spans="1:34" ht="15" customHeight="1">
      <c r="A320" s="658"/>
      <c r="B320" s="658"/>
      <c r="C320" s="462" t="s">
        <v>637</v>
      </c>
      <c r="D320" s="256" t="s">
        <v>496</v>
      </c>
      <c r="E320" s="260">
        <v>1</v>
      </c>
      <c r="F320" s="260">
        <v>1</v>
      </c>
      <c r="G320" s="258"/>
      <c r="H320" s="258"/>
      <c r="I320" s="258"/>
      <c r="J320" s="315">
        <v>1</v>
      </c>
      <c r="K320" s="258"/>
      <c r="L320" s="258"/>
      <c r="M320" s="258"/>
      <c r="N320" s="659"/>
      <c r="O320" s="659"/>
      <c r="P320" s="659"/>
      <c r="Q320" s="665" t="s">
        <v>638</v>
      </c>
      <c r="R320" s="659"/>
      <c r="S320" s="659"/>
      <c r="T320" s="659"/>
      <c r="U320" s="659"/>
      <c r="V320" s="659"/>
      <c r="W320" s="659"/>
      <c r="X320" s="659"/>
      <c r="Y320" s="659"/>
      <c r="Z320" s="259"/>
      <c r="AA320" s="259"/>
      <c r="AB320" s="259"/>
      <c r="AC320" s="259"/>
      <c r="AD320" s="259"/>
      <c r="AE320" s="259"/>
      <c r="AF320" s="259"/>
      <c r="AG320" s="259"/>
      <c r="AH320" s="259"/>
    </row>
    <row r="321" spans="1:34" ht="15">
      <c r="A321" s="658"/>
      <c r="B321" s="658"/>
      <c r="C321" s="388"/>
      <c r="D321" s="256" t="s">
        <v>504</v>
      </c>
      <c r="E321" s="298">
        <v>162157500</v>
      </c>
      <c r="F321" s="298">
        <v>162157500</v>
      </c>
      <c r="G321" s="258"/>
      <c r="H321" s="258"/>
      <c r="I321" s="258"/>
      <c r="J321" s="282">
        <v>100580500</v>
      </c>
      <c r="K321" s="258"/>
      <c r="L321" s="258"/>
      <c r="M321" s="258"/>
      <c r="N321" s="660"/>
      <c r="O321" s="660"/>
      <c r="P321" s="660"/>
      <c r="Q321" s="666"/>
      <c r="R321" s="660"/>
      <c r="S321" s="660"/>
      <c r="T321" s="660"/>
      <c r="U321" s="660"/>
      <c r="V321" s="660"/>
      <c r="W321" s="660"/>
      <c r="X321" s="660"/>
      <c r="Y321" s="660"/>
      <c r="Z321" s="259"/>
      <c r="AA321" s="259"/>
      <c r="AB321" s="259"/>
      <c r="AC321" s="259"/>
      <c r="AD321" s="259"/>
      <c r="AE321" s="259"/>
      <c r="AF321" s="259"/>
      <c r="AG321" s="259"/>
      <c r="AH321" s="259"/>
    </row>
    <row r="322" spans="1:34" ht="15">
      <c r="A322" s="658"/>
      <c r="B322" s="658"/>
      <c r="C322" s="388"/>
      <c r="D322" s="256" t="s">
        <v>505</v>
      </c>
      <c r="E322" s="257">
        <v>0</v>
      </c>
      <c r="F322" s="257">
        <v>0</v>
      </c>
      <c r="G322" s="258"/>
      <c r="H322" s="258"/>
      <c r="I322" s="258"/>
      <c r="J322" s="315">
        <v>0</v>
      </c>
      <c r="K322" s="258"/>
      <c r="L322" s="258"/>
      <c r="M322" s="258"/>
      <c r="N322" s="660"/>
      <c r="O322" s="660"/>
      <c r="P322" s="660"/>
      <c r="Q322" s="666"/>
      <c r="R322" s="660"/>
      <c r="S322" s="660"/>
      <c r="T322" s="660"/>
      <c r="U322" s="660"/>
      <c r="V322" s="660"/>
      <c r="W322" s="660"/>
      <c r="X322" s="660"/>
      <c r="Y322" s="660"/>
      <c r="Z322" s="259"/>
      <c r="AA322" s="259"/>
      <c r="AB322" s="259"/>
      <c r="AC322" s="259"/>
      <c r="AD322" s="259"/>
      <c r="AE322" s="259"/>
      <c r="AF322" s="259"/>
      <c r="AG322" s="259"/>
      <c r="AH322" s="259"/>
    </row>
    <row r="323" spans="1:34" ht="24">
      <c r="A323" s="658"/>
      <c r="B323" s="658"/>
      <c r="C323" s="389"/>
      <c r="D323" s="256" t="s">
        <v>506</v>
      </c>
      <c r="E323" s="257">
        <v>0</v>
      </c>
      <c r="F323" s="257">
        <v>0</v>
      </c>
      <c r="G323" s="258"/>
      <c r="H323" s="258"/>
      <c r="I323" s="258"/>
      <c r="J323" s="315">
        <v>0</v>
      </c>
      <c r="K323" s="258"/>
      <c r="L323" s="258"/>
      <c r="M323" s="258"/>
      <c r="N323" s="661"/>
      <c r="O323" s="661"/>
      <c r="P323" s="661"/>
      <c r="Q323" s="667"/>
      <c r="R323" s="661"/>
      <c r="S323" s="661"/>
      <c r="T323" s="661"/>
      <c r="U323" s="661"/>
      <c r="V323" s="661"/>
      <c r="W323" s="661"/>
      <c r="X323" s="661"/>
      <c r="Y323" s="661"/>
      <c r="Z323" s="259"/>
      <c r="AA323" s="259"/>
      <c r="AB323" s="259"/>
      <c r="AC323" s="259"/>
      <c r="AD323" s="259"/>
      <c r="AE323" s="259"/>
      <c r="AF323" s="259"/>
      <c r="AG323" s="259"/>
      <c r="AH323" s="259"/>
    </row>
    <row r="324" spans="1:34" ht="15" customHeight="1">
      <c r="A324" s="658"/>
      <c r="B324" s="658"/>
      <c r="C324" s="462" t="s">
        <v>639</v>
      </c>
      <c r="D324" s="256" t="s">
        <v>496</v>
      </c>
      <c r="E324" s="260">
        <v>1</v>
      </c>
      <c r="F324" s="260">
        <v>1</v>
      </c>
      <c r="G324" s="258"/>
      <c r="H324" s="258"/>
      <c r="I324" s="258"/>
      <c r="J324" s="315">
        <v>1</v>
      </c>
      <c r="K324" s="258"/>
      <c r="L324" s="258"/>
      <c r="M324" s="258"/>
      <c r="N324" s="659"/>
      <c r="O324" s="659"/>
      <c r="P324" s="659"/>
      <c r="Q324" s="665" t="s">
        <v>640</v>
      </c>
      <c r="R324" s="659"/>
      <c r="S324" s="659"/>
      <c r="T324" s="659"/>
      <c r="U324" s="659"/>
      <c r="V324" s="659"/>
      <c r="W324" s="659"/>
      <c r="X324" s="659"/>
      <c r="Y324" s="659"/>
      <c r="Z324" s="259"/>
      <c r="AA324" s="259"/>
      <c r="AB324" s="259"/>
      <c r="AC324" s="259"/>
      <c r="AD324" s="259"/>
      <c r="AE324" s="259"/>
      <c r="AF324" s="259"/>
      <c r="AG324" s="259"/>
      <c r="AH324" s="259"/>
    </row>
    <row r="325" spans="1:34" ht="15">
      <c r="A325" s="658"/>
      <c r="B325" s="658"/>
      <c r="C325" s="388"/>
      <c r="D325" s="256" t="s">
        <v>504</v>
      </c>
      <c r="E325" s="257">
        <v>162157500</v>
      </c>
      <c r="F325" s="257">
        <v>162157500</v>
      </c>
      <c r="G325" s="258"/>
      <c r="H325" s="258"/>
      <c r="I325" s="258"/>
      <c r="J325" s="282">
        <v>100580500</v>
      </c>
      <c r="K325" s="258"/>
      <c r="L325" s="258"/>
      <c r="M325" s="258"/>
      <c r="N325" s="660"/>
      <c r="O325" s="660"/>
      <c r="P325" s="660"/>
      <c r="Q325" s="666"/>
      <c r="R325" s="660"/>
      <c r="S325" s="660"/>
      <c r="T325" s="660"/>
      <c r="U325" s="660"/>
      <c r="V325" s="660"/>
      <c r="W325" s="660"/>
      <c r="X325" s="660"/>
      <c r="Y325" s="660"/>
      <c r="Z325" s="259"/>
      <c r="AA325" s="259"/>
      <c r="AB325" s="259"/>
      <c r="AC325" s="259"/>
      <c r="AD325" s="259"/>
      <c r="AE325" s="259"/>
      <c r="AF325" s="259"/>
      <c r="AG325" s="259"/>
      <c r="AH325" s="259"/>
    </row>
    <row r="326" spans="1:34" ht="15">
      <c r="A326" s="658"/>
      <c r="B326" s="658"/>
      <c r="C326" s="388"/>
      <c r="D326" s="256" t="s">
        <v>505</v>
      </c>
      <c r="E326" s="257">
        <v>0</v>
      </c>
      <c r="F326" s="257">
        <v>0</v>
      </c>
      <c r="G326" s="258"/>
      <c r="H326" s="258"/>
      <c r="I326" s="258"/>
      <c r="J326" s="315">
        <v>0</v>
      </c>
      <c r="K326" s="258"/>
      <c r="L326" s="258"/>
      <c r="M326" s="258"/>
      <c r="N326" s="660"/>
      <c r="O326" s="660"/>
      <c r="P326" s="660"/>
      <c r="Q326" s="666"/>
      <c r="R326" s="660"/>
      <c r="S326" s="660"/>
      <c r="T326" s="660"/>
      <c r="U326" s="660"/>
      <c r="V326" s="660"/>
      <c r="W326" s="660"/>
      <c r="X326" s="660"/>
      <c r="Y326" s="660"/>
      <c r="Z326" s="259"/>
      <c r="AA326" s="259"/>
      <c r="AB326" s="259"/>
      <c r="AC326" s="259"/>
      <c r="AD326" s="259"/>
      <c r="AE326" s="259"/>
      <c r="AF326" s="259"/>
      <c r="AG326" s="259"/>
      <c r="AH326" s="259"/>
    </row>
    <row r="327" spans="1:34" ht="24">
      <c r="A327" s="658"/>
      <c r="B327" s="658"/>
      <c r="C327" s="389"/>
      <c r="D327" s="256" t="s">
        <v>506</v>
      </c>
      <c r="E327" s="257">
        <v>0</v>
      </c>
      <c r="F327" s="257">
        <v>0</v>
      </c>
      <c r="G327" s="258"/>
      <c r="H327" s="258"/>
      <c r="I327" s="258"/>
      <c r="J327" s="315">
        <v>0</v>
      </c>
      <c r="K327" s="258"/>
      <c r="L327" s="258"/>
      <c r="M327" s="258"/>
      <c r="N327" s="661"/>
      <c r="O327" s="661"/>
      <c r="P327" s="661"/>
      <c r="Q327" s="667"/>
      <c r="R327" s="661"/>
      <c r="S327" s="661"/>
      <c r="T327" s="661"/>
      <c r="U327" s="661"/>
      <c r="V327" s="661"/>
      <c r="W327" s="661"/>
      <c r="X327" s="661"/>
      <c r="Y327" s="661"/>
      <c r="Z327" s="259"/>
      <c r="AA327" s="259"/>
      <c r="AB327" s="259"/>
      <c r="AC327" s="259"/>
      <c r="AD327" s="259"/>
      <c r="AE327" s="259"/>
      <c r="AF327" s="259"/>
      <c r="AG327" s="259"/>
      <c r="AH327" s="259"/>
    </row>
    <row r="328" spans="1:34" ht="15" customHeight="1">
      <c r="A328" s="658"/>
      <c r="B328" s="658"/>
      <c r="C328" s="462" t="s">
        <v>641</v>
      </c>
      <c r="D328" s="256" t="s">
        <v>496</v>
      </c>
      <c r="E328" s="260">
        <v>1</v>
      </c>
      <c r="F328" s="260">
        <v>1</v>
      </c>
      <c r="G328" s="258"/>
      <c r="H328" s="258"/>
      <c r="I328" s="258"/>
      <c r="J328" s="315">
        <v>0</v>
      </c>
      <c r="K328" s="258"/>
      <c r="L328" s="258"/>
      <c r="M328" s="258"/>
      <c r="N328" s="659"/>
      <c r="O328" s="659"/>
      <c r="P328" s="659"/>
      <c r="Q328" s="665" t="s">
        <v>642</v>
      </c>
      <c r="R328" s="659"/>
      <c r="S328" s="659"/>
      <c r="T328" s="659"/>
      <c r="U328" s="659"/>
      <c r="V328" s="659"/>
      <c r="W328" s="659"/>
      <c r="X328" s="659"/>
      <c r="Y328" s="659"/>
      <c r="Z328" s="259"/>
      <c r="AA328" s="259"/>
      <c r="AB328" s="259"/>
      <c r="AC328" s="259"/>
      <c r="AD328" s="259"/>
      <c r="AE328" s="259"/>
      <c r="AF328" s="259"/>
      <c r="AG328" s="259"/>
      <c r="AH328" s="259"/>
    </row>
    <row r="329" spans="1:34" ht="15">
      <c r="A329" s="658"/>
      <c r="B329" s="658"/>
      <c r="C329" s="388"/>
      <c r="D329" s="256" t="s">
        <v>504</v>
      </c>
      <c r="E329" s="257">
        <v>162157500</v>
      </c>
      <c r="F329" s="257">
        <v>162157500</v>
      </c>
      <c r="G329" s="258"/>
      <c r="H329" s="258"/>
      <c r="I329" s="258"/>
      <c r="J329" s="315">
        <v>0</v>
      </c>
      <c r="K329" s="258"/>
      <c r="L329" s="258"/>
      <c r="M329" s="258"/>
      <c r="N329" s="660"/>
      <c r="O329" s="660"/>
      <c r="P329" s="660"/>
      <c r="Q329" s="666"/>
      <c r="R329" s="660"/>
      <c r="S329" s="660"/>
      <c r="T329" s="660"/>
      <c r="U329" s="660"/>
      <c r="V329" s="660"/>
      <c r="W329" s="660"/>
      <c r="X329" s="660"/>
      <c r="Y329" s="660"/>
      <c r="Z329" s="259"/>
      <c r="AA329" s="259"/>
      <c r="AB329" s="259"/>
      <c r="AC329" s="259"/>
      <c r="AD329" s="259"/>
      <c r="AE329" s="259"/>
      <c r="AF329" s="259"/>
      <c r="AG329" s="259"/>
      <c r="AH329" s="259"/>
    </row>
    <row r="330" spans="1:34" ht="15">
      <c r="A330" s="658"/>
      <c r="B330" s="658"/>
      <c r="C330" s="388"/>
      <c r="D330" s="256" t="s">
        <v>505</v>
      </c>
      <c r="E330" s="257">
        <v>0</v>
      </c>
      <c r="F330" s="257">
        <v>0</v>
      </c>
      <c r="G330" s="258"/>
      <c r="H330" s="258"/>
      <c r="I330" s="258"/>
      <c r="J330" s="315">
        <v>0</v>
      </c>
      <c r="K330" s="258"/>
      <c r="L330" s="258"/>
      <c r="M330" s="258"/>
      <c r="N330" s="660"/>
      <c r="O330" s="660"/>
      <c r="P330" s="660"/>
      <c r="Q330" s="666"/>
      <c r="R330" s="660"/>
      <c r="S330" s="660"/>
      <c r="T330" s="660"/>
      <c r="U330" s="660"/>
      <c r="V330" s="660"/>
      <c r="W330" s="660"/>
      <c r="X330" s="660"/>
      <c r="Y330" s="660"/>
      <c r="Z330" s="259"/>
      <c r="AA330" s="259"/>
      <c r="AB330" s="259"/>
      <c r="AC330" s="259"/>
      <c r="AD330" s="259"/>
      <c r="AE330" s="259"/>
      <c r="AF330" s="259"/>
      <c r="AG330" s="259"/>
      <c r="AH330" s="259"/>
    </row>
    <row r="331" spans="1:34" ht="24">
      <c r="A331" s="658"/>
      <c r="B331" s="658"/>
      <c r="C331" s="389"/>
      <c r="D331" s="256" t="s">
        <v>506</v>
      </c>
      <c r="E331" s="257">
        <v>0</v>
      </c>
      <c r="F331" s="257">
        <v>0</v>
      </c>
      <c r="G331" s="258"/>
      <c r="H331" s="258"/>
      <c r="I331" s="258"/>
      <c r="J331" s="315">
        <v>0</v>
      </c>
      <c r="K331" s="258"/>
      <c r="L331" s="258"/>
      <c r="M331" s="258"/>
      <c r="N331" s="661"/>
      <c r="O331" s="661"/>
      <c r="P331" s="661"/>
      <c r="Q331" s="667"/>
      <c r="R331" s="661"/>
      <c r="S331" s="661"/>
      <c r="T331" s="661"/>
      <c r="U331" s="661"/>
      <c r="V331" s="661"/>
      <c r="W331" s="661"/>
      <c r="X331" s="661"/>
      <c r="Y331" s="661"/>
      <c r="Z331" s="259"/>
      <c r="AA331" s="259"/>
      <c r="AB331" s="259"/>
      <c r="AC331" s="259"/>
      <c r="AD331" s="259"/>
      <c r="AE331" s="259"/>
      <c r="AF331" s="259"/>
      <c r="AG331" s="259"/>
      <c r="AH331" s="259"/>
    </row>
    <row r="332" spans="1:34" ht="15" customHeight="1">
      <c r="A332" s="658"/>
      <c r="B332" s="658"/>
      <c r="C332" s="462" t="s">
        <v>643</v>
      </c>
      <c r="D332" s="256" t="s">
        <v>496</v>
      </c>
      <c r="E332" s="260">
        <v>1</v>
      </c>
      <c r="F332" s="260">
        <v>1</v>
      </c>
      <c r="G332" s="258"/>
      <c r="H332" s="258"/>
      <c r="I332" s="258"/>
      <c r="J332" s="315">
        <v>0</v>
      </c>
      <c r="K332" s="258"/>
      <c r="L332" s="258"/>
      <c r="M332" s="258"/>
      <c r="N332" s="659"/>
      <c r="O332" s="659"/>
      <c r="P332" s="659"/>
      <c r="Q332" s="665" t="s">
        <v>644</v>
      </c>
      <c r="R332" s="659"/>
      <c r="S332" s="659"/>
      <c r="T332" s="659"/>
      <c r="U332" s="659"/>
      <c r="V332" s="659"/>
      <c r="W332" s="659"/>
      <c r="X332" s="659"/>
      <c r="Y332" s="659"/>
      <c r="Z332" s="259"/>
      <c r="AA332" s="259"/>
      <c r="AB332" s="259"/>
      <c r="AC332" s="259"/>
      <c r="AD332" s="259"/>
      <c r="AE332" s="259"/>
      <c r="AF332" s="259"/>
      <c r="AG332" s="259"/>
      <c r="AH332" s="259"/>
    </row>
    <row r="333" spans="1:34" ht="15">
      <c r="A333" s="658"/>
      <c r="B333" s="658"/>
      <c r="C333" s="388"/>
      <c r="D333" s="256" t="s">
        <v>504</v>
      </c>
      <c r="E333" s="257">
        <v>162157500</v>
      </c>
      <c r="F333" s="257">
        <v>162157500</v>
      </c>
      <c r="G333" s="258"/>
      <c r="H333" s="258"/>
      <c r="I333" s="258"/>
      <c r="J333" s="315">
        <v>0</v>
      </c>
      <c r="K333" s="258"/>
      <c r="L333" s="258"/>
      <c r="M333" s="258"/>
      <c r="N333" s="660"/>
      <c r="O333" s="660"/>
      <c r="P333" s="660"/>
      <c r="Q333" s="666"/>
      <c r="R333" s="660"/>
      <c r="S333" s="660"/>
      <c r="T333" s="660"/>
      <c r="U333" s="660"/>
      <c r="V333" s="660"/>
      <c r="W333" s="660"/>
      <c r="X333" s="660"/>
      <c r="Y333" s="660"/>
      <c r="Z333" s="259"/>
      <c r="AA333" s="259"/>
      <c r="AB333" s="259"/>
      <c r="AC333" s="259"/>
      <c r="AD333" s="259"/>
      <c r="AE333" s="259"/>
      <c r="AF333" s="259"/>
      <c r="AG333" s="259"/>
      <c r="AH333" s="259"/>
    </row>
    <row r="334" spans="1:34" ht="15">
      <c r="A334" s="658"/>
      <c r="B334" s="658"/>
      <c r="C334" s="388"/>
      <c r="D334" s="256" t="s">
        <v>505</v>
      </c>
      <c r="E334" s="257">
        <v>0</v>
      </c>
      <c r="F334" s="257">
        <v>0</v>
      </c>
      <c r="G334" s="258"/>
      <c r="H334" s="258"/>
      <c r="I334" s="258"/>
      <c r="J334" s="315">
        <v>0</v>
      </c>
      <c r="K334" s="258"/>
      <c r="L334" s="258"/>
      <c r="M334" s="258"/>
      <c r="N334" s="660"/>
      <c r="O334" s="660"/>
      <c r="P334" s="660"/>
      <c r="Q334" s="666"/>
      <c r="R334" s="660"/>
      <c r="S334" s="660"/>
      <c r="T334" s="660"/>
      <c r="U334" s="660"/>
      <c r="V334" s="660"/>
      <c r="W334" s="660"/>
      <c r="X334" s="660"/>
      <c r="Y334" s="660"/>
      <c r="Z334" s="259"/>
      <c r="AA334" s="259"/>
      <c r="AB334" s="259"/>
      <c r="AC334" s="259"/>
      <c r="AD334" s="259"/>
      <c r="AE334" s="259"/>
      <c r="AF334" s="259"/>
      <c r="AG334" s="259"/>
      <c r="AH334" s="259"/>
    </row>
    <row r="335" spans="1:34" ht="24">
      <c r="A335" s="658"/>
      <c r="B335" s="658"/>
      <c r="C335" s="389"/>
      <c r="D335" s="256" t="s">
        <v>506</v>
      </c>
      <c r="E335" s="257">
        <v>0</v>
      </c>
      <c r="F335" s="257">
        <v>0</v>
      </c>
      <c r="G335" s="258"/>
      <c r="H335" s="258"/>
      <c r="I335" s="258"/>
      <c r="J335" s="315">
        <v>0</v>
      </c>
      <c r="K335" s="258"/>
      <c r="L335" s="258"/>
      <c r="M335" s="258"/>
      <c r="N335" s="661"/>
      <c r="O335" s="661"/>
      <c r="P335" s="661"/>
      <c r="Q335" s="667"/>
      <c r="R335" s="661"/>
      <c r="S335" s="661"/>
      <c r="T335" s="661"/>
      <c r="U335" s="661"/>
      <c r="V335" s="661"/>
      <c r="W335" s="661"/>
      <c r="X335" s="661"/>
      <c r="Y335" s="661"/>
      <c r="Z335" s="259"/>
      <c r="AA335" s="259"/>
      <c r="AB335" s="259"/>
      <c r="AC335" s="259"/>
      <c r="AD335" s="259"/>
      <c r="AE335" s="259"/>
      <c r="AF335" s="259"/>
      <c r="AG335" s="259"/>
      <c r="AH335" s="259"/>
    </row>
    <row r="336" spans="1:34" ht="15" customHeight="1">
      <c r="A336" s="658"/>
      <c r="B336" s="658"/>
      <c r="C336" s="462" t="s">
        <v>645</v>
      </c>
      <c r="D336" s="256" t="s">
        <v>496</v>
      </c>
      <c r="E336" s="260">
        <v>1</v>
      </c>
      <c r="F336" s="260">
        <v>1</v>
      </c>
      <c r="G336" s="258"/>
      <c r="H336" s="258"/>
      <c r="I336" s="258"/>
      <c r="J336" s="315">
        <v>1</v>
      </c>
      <c r="K336" s="258"/>
      <c r="L336" s="258"/>
      <c r="M336" s="258"/>
      <c r="N336" s="659"/>
      <c r="O336" s="659"/>
      <c r="P336" s="659"/>
      <c r="Q336" s="665" t="s">
        <v>646</v>
      </c>
      <c r="R336" s="659"/>
      <c r="S336" s="659"/>
      <c r="T336" s="659"/>
      <c r="U336" s="659"/>
      <c r="V336" s="659"/>
      <c r="W336" s="659"/>
      <c r="X336" s="659"/>
      <c r="Y336" s="659"/>
      <c r="Z336" s="259"/>
      <c r="AA336" s="259"/>
      <c r="AB336" s="259"/>
      <c r="AC336" s="259"/>
      <c r="AD336" s="259"/>
      <c r="AE336" s="259"/>
      <c r="AF336" s="259"/>
      <c r="AG336" s="259"/>
      <c r="AH336" s="259"/>
    </row>
    <row r="337" spans="1:34" ht="15">
      <c r="A337" s="658"/>
      <c r="B337" s="658"/>
      <c r="C337" s="388"/>
      <c r="D337" s="256" t="s">
        <v>504</v>
      </c>
      <c r="E337" s="260">
        <v>162157500</v>
      </c>
      <c r="F337" s="260">
        <v>162157500</v>
      </c>
      <c r="G337" s="258"/>
      <c r="H337" s="258"/>
      <c r="I337" s="258"/>
      <c r="J337" s="282">
        <v>100580500</v>
      </c>
      <c r="K337" s="258"/>
      <c r="L337" s="258"/>
      <c r="M337" s="258"/>
      <c r="N337" s="660"/>
      <c r="O337" s="660"/>
      <c r="P337" s="660"/>
      <c r="Q337" s="666"/>
      <c r="R337" s="660"/>
      <c r="S337" s="660"/>
      <c r="T337" s="660"/>
      <c r="U337" s="660"/>
      <c r="V337" s="660"/>
      <c r="W337" s="660"/>
      <c r="X337" s="660"/>
      <c r="Y337" s="660"/>
      <c r="Z337" s="259"/>
      <c r="AA337" s="259"/>
      <c r="AB337" s="259"/>
      <c r="AC337" s="259"/>
      <c r="AD337" s="259"/>
      <c r="AE337" s="259"/>
      <c r="AF337" s="259"/>
      <c r="AG337" s="259"/>
      <c r="AH337" s="259"/>
    </row>
    <row r="338" spans="1:34" ht="15">
      <c r="A338" s="658"/>
      <c r="B338" s="658"/>
      <c r="C338" s="388"/>
      <c r="D338" s="256" t="s">
        <v>505</v>
      </c>
      <c r="E338" s="257">
        <v>0</v>
      </c>
      <c r="F338" s="257">
        <v>0</v>
      </c>
      <c r="G338" s="258"/>
      <c r="H338" s="258"/>
      <c r="I338" s="258"/>
      <c r="J338" s="315">
        <v>0</v>
      </c>
      <c r="K338" s="258"/>
      <c r="L338" s="258"/>
      <c r="M338" s="258"/>
      <c r="N338" s="660"/>
      <c r="O338" s="660"/>
      <c r="P338" s="660"/>
      <c r="Q338" s="666"/>
      <c r="R338" s="660"/>
      <c r="S338" s="660"/>
      <c r="T338" s="660"/>
      <c r="U338" s="660"/>
      <c r="V338" s="660"/>
      <c r="W338" s="660"/>
      <c r="X338" s="660"/>
      <c r="Y338" s="660"/>
      <c r="Z338" s="259"/>
      <c r="AA338" s="259"/>
      <c r="AB338" s="259"/>
      <c r="AC338" s="259"/>
      <c r="AD338" s="259"/>
      <c r="AE338" s="259"/>
      <c r="AF338" s="259"/>
      <c r="AG338" s="259"/>
      <c r="AH338" s="259"/>
    </row>
    <row r="339" spans="1:34" ht="24">
      <c r="A339" s="658"/>
      <c r="B339" s="658"/>
      <c r="C339" s="389"/>
      <c r="D339" s="256" t="s">
        <v>506</v>
      </c>
      <c r="E339" s="257">
        <v>0</v>
      </c>
      <c r="F339" s="257">
        <v>0</v>
      </c>
      <c r="G339" s="258"/>
      <c r="H339" s="258"/>
      <c r="I339" s="258"/>
      <c r="J339" s="315">
        <v>0</v>
      </c>
      <c r="K339" s="258"/>
      <c r="L339" s="258"/>
      <c r="M339" s="258"/>
      <c r="N339" s="661"/>
      <c r="O339" s="661"/>
      <c r="P339" s="661"/>
      <c r="Q339" s="667"/>
      <c r="R339" s="661"/>
      <c r="S339" s="661"/>
      <c r="T339" s="661"/>
      <c r="U339" s="661"/>
      <c r="V339" s="661"/>
      <c r="W339" s="661"/>
      <c r="X339" s="661"/>
      <c r="Y339" s="661"/>
      <c r="Z339" s="259"/>
      <c r="AA339" s="259"/>
      <c r="AB339" s="259"/>
      <c r="AC339" s="259"/>
      <c r="AD339" s="259"/>
      <c r="AE339" s="259"/>
      <c r="AF339" s="259"/>
      <c r="AG339" s="259"/>
      <c r="AH339" s="259"/>
    </row>
    <row r="340" spans="1:34" ht="15">
      <c r="A340" s="658"/>
      <c r="B340" s="658"/>
      <c r="C340" s="462" t="s">
        <v>647</v>
      </c>
      <c r="D340" s="256" t="s">
        <v>496</v>
      </c>
      <c r="E340" s="260">
        <v>1</v>
      </c>
      <c r="F340" s="260">
        <v>1</v>
      </c>
      <c r="G340" s="258"/>
      <c r="H340" s="258"/>
      <c r="I340" s="258"/>
      <c r="J340" s="315">
        <v>1</v>
      </c>
      <c r="K340" s="258"/>
      <c r="L340" s="258"/>
      <c r="M340" s="258"/>
      <c r="N340" s="659"/>
      <c r="O340" s="659"/>
      <c r="P340" s="659"/>
      <c r="Q340" s="665" t="s">
        <v>648</v>
      </c>
      <c r="R340" s="659"/>
      <c r="S340" s="659"/>
      <c r="T340" s="659"/>
      <c r="U340" s="659"/>
      <c r="V340" s="659"/>
      <c r="W340" s="659"/>
      <c r="X340" s="659"/>
      <c r="Y340" s="659"/>
      <c r="Z340" s="259"/>
      <c r="AA340" s="259"/>
      <c r="AB340" s="259"/>
      <c r="AC340" s="259"/>
      <c r="AD340" s="259"/>
      <c r="AE340" s="259"/>
      <c r="AF340" s="259"/>
      <c r="AG340" s="259"/>
      <c r="AH340" s="259"/>
    </row>
    <row r="341" spans="1:34" ht="15">
      <c r="A341" s="658"/>
      <c r="B341" s="658"/>
      <c r="C341" s="388"/>
      <c r="D341" s="256" t="s">
        <v>504</v>
      </c>
      <c r="E341" s="257">
        <v>162157500</v>
      </c>
      <c r="F341" s="257">
        <v>162157500</v>
      </c>
      <c r="G341" s="258"/>
      <c r="H341" s="258"/>
      <c r="I341" s="258"/>
      <c r="J341" s="282">
        <v>100580500</v>
      </c>
      <c r="K341" s="258"/>
      <c r="L341" s="258"/>
      <c r="M341" s="258"/>
      <c r="N341" s="660"/>
      <c r="O341" s="660"/>
      <c r="P341" s="660"/>
      <c r="Q341" s="666"/>
      <c r="R341" s="660"/>
      <c r="S341" s="660"/>
      <c r="T341" s="660"/>
      <c r="U341" s="660"/>
      <c r="V341" s="660"/>
      <c r="W341" s="660"/>
      <c r="X341" s="660"/>
      <c r="Y341" s="660"/>
      <c r="Z341" s="259"/>
      <c r="AA341" s="259"/>
      <c r="AB341" s="259"/>
      <c r="AC341" s="259"/>
      <c r="AD341" s="259"/>
      <c r="AE341" s="259"/>
      <c r="AF341" s="259"/>
      <c r="AG341" s="259"/>
      <c r="AH341" s="259"/>
    </row>
    <row r="342" spans="1:34" ht="15">
      <c r="A342" s="658"/>
      <c r="B342" s="658"/>
      <c r="C342" s="388"/>
      <c r="D342" s="256" t="s">
        <v>505</v>
      </c>
      <c r="E342" s="257">
        <v>0</v>
      </c>
      <c r="F342" s="257">
        <v>0</v>
      </c>
      <c r="G342" s="318"/>
      <c r="H342" s="319"/>
      <c r="I342" s="319"/>
      <c r="J342" s="315">
        <v>0</v>
      </c>
      <c r="K342" s="319"/>
      <c r="L342" s="320"/>
      <c r="M342" s="319"/>
      <c r="N342" s="660"/>
      <c r="O342" s="660"/>
      <c r="P342" s="660"/>
      <c r="Q342" s="666"/>
      <c r="R342" s="660"/>
      <c r="S342" s="660"/>
      <c r="T342" s="660"/>
      <c r="U342" s="660"/>
      <c r="V342" s="660"/>
      <c r="W342" s="660"/>
      <c r="X342" s="660"/>
      <c r="Y342" s="660"/>
      <c r="Z342" s="259"/>
      <c r="AA342" s="259"/>
      <c r="AB342" s="259"/>
      <c r="AC342" s="259"/>
      <c r="AD342" s="259"/>
      <c r="AE342" s="259"/>
      <c r="AF342" s="259"/>
      <c r="AG342" s="259"/>
      <c r="AH342" s="259"/>
    </row>
    <row r="343" spans="1:34" ht="24">
      <c r="A343" s="658"/>
      <c r="B343" s="658"/>
      <c r="C343" s="389"/>
      <c r="D343" s="256" t="s">
        <v>506</v>
      </c>
      <c r="E343" s="257">
        <v>0</v>
      </c>
      <c r="F343" s="257">
        <v>0</v>
      </c>
      <c r="G343" s="318"/>
      <c r="H343" s="319"/>
      <c r="I343" s="319"/>
      <c r="J343" s="315">
        <v>0</v>
      </c>
      <c r="K343" s="319"/>
      <c r="L343" s="318"/>
      <c r="M343" s="319"/>
      <c r="N343" s="661"/>
      <c r="O343" s="661"/>
      <c r="P343" s="661"/>
      <c r="Q343" s="667"/>
      <c r="R343" s="661"/>
      <c r="S343" s="661"/>
      <c r="T343" s="661"/>
      <c r="U343" s="661"/>
      <c r="V343" s="661"/>
      <c r="W343" s="661"/>
      <c r="X343" s="661"/>
      <c r="Y343" s="661"/>
      <c r="Z343" s="259"/>
      <c r="AA343" s="259"/>
      <c r="AB343" s="259"/>
      <c r="AC343" s="259"/>
      <c r="AD343" s="259"/>
      <c r="AE343" s="259"/>
      <c r="AF343" s="259"/>
      <c r="AG343" s="259"/>
      <c r="AH343" s="259"/>
    </row>
    <row r="344" spans="1:34" ht="15" customHeight="1">
      <c r="A344" s="658"/>
      <c r="B344" s="658"/>
      <c r="C344" s="462" t="s">
        <v>649</v>
      </c>
      <c r="D344" s="256" t="s">
        <v>496</v>
      </c>
      <c r="E344" s="260">
        <v>5</v>
      </c>
      <c r="F344" s="260">
        <v>5</v>
      </c>
      <c r="G344" s="318"/>
      <c r="H344" s="319"/>
      <c r="I344" s="319"/>
      <c r="J344" s="315">
        <v>5</v>
      </c>
      <c r="K344" s="319"/>
      <c r="L344" s="320"/>
      <c r="M344" s="319"/>
      <c r="N344" s="659"/>
      <c r="O344" s="659"/>
      <c r="P344" s="659"/>
      <c r="Q344" s="665" t="s">
        <v>650</v>
      </c>
      <c r="R344" s="659"/>
      <c r="S344" s="659"/>
      <c r="T344" s="659"/>
      <c r="U344" s="659"/>
      <c r="V344" s="659"/>
      <c r="W344" s="659"/>
      <c r="X344" s="659"/>
      <c r="Y344" s="659"/>
      <c r="Z344" s="259"/>
      <c r="AA344" s="259"/>
      <c r="AB344" s="259"/>
      <c r="AC344" s="259"/>
      <c r="AD344" s="259"/>
      <c r="AE344" s="259"/>
      <c r="AF344" s="259"/>
      <c r="AG344" s="259"/>
      <c r="AH344" s="259"/>
    </row>
    <row r="345" spans="1:34" ht="15">
      <c r="A345" s="658"/>
      <c r="B345" s="658"/>
      <c r="C345" s="388"/>
      <c r="D345" s="256" t="s">
        <v>504</v>
      </c>
      <c r="E345" s="257">
        <v>810787500</v>
      </c>
      <c r="F345" s="257">
        <v>810787500</v>
      </c>
      <c r="G345" s="318"/>
      <c r="H345" s="319"/>
      <c r="I345" s="319"/>
      <c r="J345" s="282">
        <v>502902500</v>
      </c>
      <c r="K345" s="319"/>
      <c r="L345" s="318"/>
      <c r="M345" s="319"/>
      <c r="N345" s="660"/>
      <c r="O345" s="660"/>
      <c r="P345" s="660"/>
      <c r="Q345" s="666"/>
      <c r="R345" s="660"/>
      <c r="S345" s="660"/>
      <c r="T345" s="660"/>
      <c r="U345" s="660"/>
      <c r="V345" s="660"/>
      <c r="W345" s="660"/>
      <c r="X345" s="660"/>
      <c r="Y345" s="660"/>
      <c r="Z345" s="259"/>
      <c r="AA345" s="259"/>
      <c r="AB345" s="259"/>
      <c r="AC345" s="259"/>
      <c r="AD345" s="259"/>
      <c r="AE345" s="259"/>
      <c r="AF345" s="259"/>
      <c r="AG345" s="259"/>
      <c r="AH345" s="259"/>
    </row>
    <row r="346" spans="1:34" ht="15">
      <c r="A346" s="658"/>
      <c r="B346" s="658"/>
      <c r="C346" s="388"/>
      <c r="D346" s="256" t="s">
        <v>505</v>
      </c>
      <c r="E346" s="260">
        <v>0</v>
      </c>
      <c r="F346" s="260">
        <v>0</v>
      </c>
      <c r="G346" s="318"/>
      <c r="H346" s="319"/>
      <c r="I346" s="319"/>
      <c r="J346" s="315">
        <v>0</v>
      </c>
      <c r="K346" s="319"/>
      <c r="L346" s="320"/>
      <c r="M346" s="319"/>
      <c r="N346" s="660"/>
      <c r="O346" s="660"/>
      <c r="P346" s="660"/>
      <c r="Q346" s="666"/>
      <c r="R346" s="660"/>
      <c r="S346" s="660"/>
      <c r="T346" s="660"/>
      <c r="U346" s="660"/>
      <c r="V346" s="660"/>
      <c r="W346" s="660"/>
      <c r="X346" s="660"/>
      <c r="Y346" s="660"/>
      <c r="Z346" s="259"/>
      <c r="AA346" s="259"/>
      <c r="AB346" s="259"/>
      <c r="AC346" s="259"/>
      <c r="AD346" s="259"/>
      <c r="AE346" s="259"/>
      <c r="AF346" s="259"/>
      <c r="AG346" s="259"/>
      <c r="AH346" s="259"/>
    </row>
    <row r="347" spans="1:34" ht="24">
      <c r="A347" s="658"/>
      <c r="B347" s="658"/>
      <c r="C347" s="389"/>
      <c r="D347" s="256" t="s">
        <v>506</v>
      </c>
      <c r="E347" s="260">
        <v>977978293</v>
      </c>
      <c r="F347" s="260">
        <v>977978293</v>
      </c>
      <c r="G347" s="318"/>
      <c r="H347" s="321"/>
      <c r="I347" s="321"/>
      <c r="J347" s="282">
        <v>438278478</v>
      </c>
      <c r="K347" s="321"/>
      <c r="L347" s="318"/>
      <c r="M347" s="321"/>
      <c r="N347" s="661"/>
      <c r="O347" s="661"/>
      <c r="P347" s="661"/>
      <c r="Q347" s="667"/>
      <c r="R347" s="661"/>
      <c r="S347" s="661"/>
      <c r="T347" s="661"/>
      <c r="U347" s="661"/>
      <c r="V347" s="661"/>
      <c r="W347" s="661"/>
      <c r="X347" s="661"/>
      <c r="Y347" s="661"/>
      <c r="Z347" s="259"/>
      <c r="AA347" s="259"/>
      <c r="AB347" s="259"/>
      <c r="AC347" s="259"/>
      <c r="AD347" s="259"/>
      <c r="AE347" s="259"/>
      <c r="AF347" s="259"/>
      <c r="AG347" s="259"/>
      <c r="AH347" s="259"/>
    </row>
    <row r="348" spans="1:34" ht="15">
      <c r="A348" s="658"/>
      <c r="B348" s="658"/>
      <c r="C348" s="662" t="s">
        <v>651</v>
      </c>
      <c r="D348" s="308" t="s">
        <v>496</v>
      </c>
      <c r="E348" s="266">
        <v>14</v>
      </c>
      <c r="F348" s="266">
        <v>14</v>
      </c>
      <c r="G348" s="322"/>
      <c r="H348" s="323"/>
      <c r="I348" s="323"/>
      <c r="J348" s="324">
        <v>10</v>
      </c>
      <c r="K348" s="321"/>
      <c r="L348" s="318"/>
      <c r="M348" s="321"/>
      <c r="N348" s="659"/>
      <c r="O348" s="659"/>
      <c r="P348" s="659"/>
      <c r="Q348" s="659"/>
      <c r="R348" s="659"/>
      <c r="S348" s="659"/>
      <c r="T348" s="659"/>
      <c r="U348" s="659"/>
      <c r="V348" s="659"/>
      <c r="W348" s="659"/>
      <c r="X348" s="659"/>
      <c r="Y348" s="659"/>
      <c r="Z348" s="259"/>
      <c r="AA348" s="259"/>
      <c r="AB348" s="259"/>
      <c r="AC348" s="259"/>
      <c r="AD348" s="259"/>
      <c r="AE348" s="259"/>
      <c r="AF348" s="259"/>
      <c r="AG348" s="259"/>
      <c r="AH348" s="259"/>
    </row>
    <row r="349" spans="1:34" ht="15">
      <c r="A349" s="658"/>
      <c r="B349" s="658"/>
      <c r="C349" s="663"/>
      <c r="D349" s="308" t="s">
        <v>504</v>
      </c>
      <c r="E349" s="266">
        <v>2270205000</v>
      </c>
      <c r="F349" s="266">
        <v>2270205000</v>
      </c>
      <c r="G349" s="322"/>
      <c r="H349" s="323"/>
      <c r="I349" s="323"/>
      <c r="J349" s="288">
        <v>1005805000</v>
      </c>
      <c r="K349" s="321"/>
      <c r="L349" s="318"/>
      <c r="M349" s="321"/>
      <c r="N349" s="660"/>
      <c r="O349" s="660"/>
      <c r="P349" s="660"/>
      <c r="Q349" s="660"/>
      <c r="R349" s="660"/>
      <c r="S349" s="660"/>
      <c r="T349" s="660"/>
      <c r="U349" s="660"/>
      <c r="V349" s="660"/>
      <c r="W349" s="660"/>
      <c r="X349" s="660"/>
      <c r="Y349" s="660"/>
      <c r="Z349" s="259"/>
      <c r="AA349" s="259"/>
      <c r="AB349" s="259"/>
      <c r="AC349" s="259"/>
      <c r="AD349" s="259"/>
      <c r="AE349" s="259"/>
      <c r="AF349" s="259"/>
      <c r="AG349" s="259"/>
      <c r="AH349" s="259"/>
    </row>
    <row r="350" spans="1:34" ht="15">
      <c r="A350" s="658"/>
      <c r="B350" s="658"/>
      <c r="C350" s="663"/>
      <c r="D350" s="308" t="s">
        <v>505</v>
      </c>
      <c r="E350" s="266">
        <v>0</v>
      </c>
      <c r="F350" s="266">
        <v>0</v>
      </c>
      <c r="G350" s="322"/>
      <c r="H350" s="323"/>
      <c r="I350" s="323"/>
      <c r="J350" s="325">
        <v>0</v>
      </c>
      <c r="K350" s="321"/>
      <c r="L350" s="318"/>
      <c r="M350" s="321"/>
      <c r="N350" s="660"/>
      <c r="O350" s="660"/>
      <c r="P350" s="660"/>
      <c r="Q350" s="660"/>
      <c r="R350" s="660"/>
      <c r="S350" s="660"/>
      <c r="T350" s="660"/>
      <c r="U350" s="660"/>
      <c r="V350" s="660"/>
      <c r="W350" s="660"/>
      <c r="X350" s="660"/>
      <c r="Y350" s="660"/>
      <c r="Z350" s="259"/>
      <c r="AA350" s="259"/>
      <c r="AB350" s="259"/>
      <c r="AC350" s="259"/>
      <c r="AD350" s="259"/>
      <c r="AE350" s="259"/>
      <c r="AF350" s="259"/>
      <c r="AG350" s="259"/>
      <c r="AH350" s="259"/>
    </row>
    <row r="351" spans="1:34" ht="24">
      <c r="A351" s="658"/>
      <c r="B351" s="658"/>
      <c r="C351" s="664"/>
      <c r="D351" s="308" t="s">
        <v>506</v>
      </c>
      <c r="E351" s="266">
        <v>977978293</v>
      </c>
      <c r="F351" s="266">
        <v>977978293</v>
      </c>
      <c r="G351" s="322"/>
      <c r="H351" s="323"/>
      <c r="I351" s="323"/>
      <c r="J351" s="288">
        <v>438278478</v>
      </c>
      <c r="K351" s="321"/>
      <c r="L351" s="318"/>
      <c r="M351" s="321"/>
      <c r="N351" s="661"/>
      <c r="O351" s="661"/>
      <c r="P351" s="661"/>
      <c r="Q351" s="661"/>
      <c r="R351" s="661"/>
      <c r="S351" s="661"/>
      <c r="T351" s="661"/>
      <c r="U351" s="661"/>
      <c r="V351" s="661"/>
      <c r="W351" s="661"/>
      <c r="X351" s="661"/>
      <c r="Y351" s="661"/>
      <c r="Z351" s="259"/>
      <c r="AA351" s="259"/>
      <c r="AB351" s="259"/>
      <c r="AC351" s="259"/>
      <c r="AD351" s="259"/>
      <c r="AE351" s="259"/>
      <c r="AF351" s="259"/>
      <c r="AG351" s="259"/>
      <c r="AH351" s="259"/>
    </row>
    <row r="352" spans="1:34" ht="15">
      <c r="A352" s="658">
        <v>17</v>
      </c>
      <c r="B352" s="658" t="s">
        <v>321</v>
      </c>
      <c r="C352" s="658" t="s">
        <v>652</v>
      </c>
      <c r="D352" s="256" t="s">
        <v>496</v>
      </c>
      <c r="E352" s="306">
        <v>95</v>
      </c>
      <c r="F352" s="305">
        <v>95</v>
      </c>
      <c r="G352" s="318"/>
      <c r="H352" s="321"/>
      <c r="I352" s="321"/>
      <c r="J352" s="293">
        <v>203</v>
      </c>
      <c r="K352" s="321"/>
      <c r="L352" s="318"/>
      <c r="M352" s="321"/>
      <c r="N352" s="653" t="s">
        <v>615</v>
      </c>
      <c r="O352" s="653" t="s">
        <v>133</v>
      </c>
      <c r="P352" s="653" t="s">
        <v>133</v>
      </c>
      <c r="Q352" s="653" t="s">
        <v>653</v>
      </c>
      <c r="R352" s="653" t="s">
        <v>654</v>
      </c>
      <c r="S352" s="653" t="s">
        <v>133</v>
      </c>
      <c r="T352" s="653" t="s">
        <v>133</v>
      </c>
      <c r="U352" s="655" t="s">
        <v>501</v>
      </c>
      <c r="V352" s="653" t="s">
        <v>355</v>
      </c>
      <c r="W352" s="653" t="s">
        <v>502</v>
      </c>
      <c r="X352" s="653" t="s">
        <v>503</v>
      </c>
      <c r="Y352" s="634">
        <v>8273319</v>
      </c>
      <c r="Z352" s="259"/>
      <c r="AA352" s="259"/>
      <c r="AB352" s="259"/>
      <c r="AC352" s="259"/>
      <c r="AD352" s="259"/>
      <c r="AE352" s="259"/>
      <c r="AF352" s="259"/>
      <c r="AG352" s="259"/>
      <c r="AH352" s="259"/>
    </row>
    <row r="353" spans="1:34" ht="15">
      <c r="A353" s="658"/>
      <c r="B353" s="658"/>
      <c r="C353" s="654"/>
      <c r="D353" s="256" t="s">
        <v>504</v>
      </c>
      <c r="E353" s="326">
        <v>1748540000</v>
      </c>
      <c r="F353" s="327">
        <v>1748540000</v>
      </c>
      <c r="G353" s="318"/>
      <c r="H353" s="321"/>
      <c r="I353" s="321"/>
      <c r="J353" s="282">
        <v>818899000</v>
      </c>
      <c r="K353" s="321"/>
      <c r="L353" s="318"/>
      <c r="M353" s="321"/>
      <c r="N353" s="653"/>
      <c r="O353" s="654"/>
      <c r="P353" s="654"/>
      <c r="Q353" s="654"/>
      <c r="R353" s="654"/>
      <c r="S353" s="654"/>
      <c r="T353" s="654"/>
      <c r="U353" s="655"/>
      <c r="V353" s="654"/>
      <c r="W353" s="654"/>
      <c r="X353" s="654"/>
      <c r="Y353" s="634"/>
      <c r="Z353" s="259"/>
      <c r="AA353" s="259"/>
      <c r="AB353" s="259"/>
      <c r="AC353" s="259"/>
      <c r="AD353" s="259"/>
      <c r="AE353" s="259"/>
      <c r="AF353" s="259"/>
      <c r="AG353" s="259"/>
      <c r="AH353" s="259"/>
    </row>
    <row r="354" spans="1:34" ht="15">
      <c r="A354" s="658"/>
      <c r="B354" s="658"/>
      <c r="C354" s="654"/>
      <c r="D354" s="256" t="s">
        <v>505</v>
      </c>
      <c r="E354" s="328">
        <v>0</v>
      </c>
      <c r="F354" s="329">
        <v>0</v>
      </c>
      <c r="G354" s="318"/>
      <c r="H354" s="321"/>
      <c r="I354" s="321"/>
      <c r="J354" s="293">
        <v>0</v>
      </c>
      <c r="K354" s="321"/>
      <c r="L354" s="318"/>
      <c r="M354" s="321"/>
      <c r="N354" s="653"/>
      <c r="O354" s="654"/>
      <c r="P354" s="654"/>
      <c r="Q354" s="654"/>
      <c r="R354" s="654"/>
      <c r="S354" s="654"/>
      <c r="T354" s="654"/>
      <c r="U354" s="655"/>
      <c r="V354" s="654"/>
      <c r="W354" s="654"/>
      <c r="X354" s="654"/>
      <c r="Y354" s="634"/>
      <c r="Z354" s="259"/>
      <c r="AA354" s="259"/>
      <c r="AB354" s="259"/>
      <c r="AC354" s="259"/>
      <c r="AD354" s="259"/>
      <c r="AE354" s="259"/>
      <c r="AF354" s="259"/>
      <c r="AG354" s="259"/>
      <c r="AH354" s="259"/>
    </row>
    <row r="355" spans="1:34" ht="24">
      <c r="A355" s="658"/>
      <c r="B355" s="658"/>
      <c r="C355" s="654"/>
      <c r="D355" s="256" t="s">
        <v>506</v>
      </c>
      <c r="E355" s="330">
        <v>766778918</v>
      </c>
      <c r="F355" s="331">
        <v>764920018</v>
      </c>
      <c r="G355" s="318"/>
      <c r="H355" s="321"/>
      <c r="I355" s="321"/>
      <c r="J355" s="282">
        <v>144794070</v>
      </c>
      <c r="K355" s="321"/>
      <c r="L355" s="318"/>
      <c r="M355" s="321"/>
      <c r="N355" s="653"/>
      <c r="O355" s="654"/>
      <c r="P355" s="654"/>
      <c r="Q355" s="654"/>
      <c r="R355" s="654"/>
      <c r="S355" s="654"/>
      <c r="T355" s="654"/>
      <c r="U355" s="655"/>
      <c r="V355" s="654"/>
      <c r="W355" s="654"/>
      <c r="X355" s="654"/>
      <c r="Y355" s="634"/>
      <c r="Z355" s="259"/>
      <c r="AA355" s="259"/>
      <c r="AB355" s="259"/>
      <c r="AC355" s="259"/>
      <c r="AD355" s="259"/>
      <c r="AE355" s="259"/>
      <c r="AF355" s="259"/>
      <c r="AG355" s="259"/>
      <c r="AH355" s="259"/>
    </row>
    <row r="356" spans="1:34" ht="15">
      <c r="A356" s="658"/>
      <c r="B356" s="658"/>
      <c r="C356" s="656" t="s">
        <v>655</v>
      </c>
      <c r="D356" s="262" t="s">
        <v>496</v>
      </c>
      <c r="E356" s="276">
        <v>95</v>
      </c>
      <c r="F356" s="276">
        <v>95</v>
      </c>
      <c r="G356" s="332"/>
      <c r="H356" s="333"/>
      <c r="I356" s="333"/>
      <c r="J356" s="295">
        <v>203</v>
      </c>
      <c r="K356" s="321"/>
      <c r="L356" s="318"/>
      <c r="M356" s="321"/>
      <c r="N356" s="653" t="s">
        <v>615</v>
      </c>
      <c r="O356" s="653" t="s">
        <v>133</v>
      </c>
      <c r="P356" s="653" t="s">
        <v>133</v>
      </c>
      <c r="Q356" s="653" t="s">
        <v>653</v>
      </c>
      <c r="R356" s="653" t="s">
        <v>654</v>
      </c>
      <c r="S356" s="653" t="s">
        <v>133</v>
      </c>
      <c r="T356" s="653" t="s">
        <v>133</v>
      </c>
      <c r="U356" s="655" t="s">
        <v>501</v>
      </c>
      <c r="V356" s="653" t="s">
        <v>355</v>
      </c>
      <c r="W356" s="653" t="s">
        <v>502</v>
      </c>
      <c r="X356" s="653" t="s">
        <v>503</v>
      </c>
      <c r="Y356" s="634">
        <v>8273319</v>
      </c>
      <c r="Z356" s="259"/>
      <c r="AA356" s="259"/>
      <c r="AB356" s="259"/>
      <c r="AC356" s="259"/>
      <c r="AD356" s="259"/>
      <c r="AE356" s="259"/>
      <c r="AF356" s="259"/>
      <c r="AG356" s="259"/>
      <c r="AH356" s="259"/>
    </row>
    <row r="357" spans="1:34" ht="24">
      <c r="A357" s="658"/>
      <c r="B357" s="658"/>
      <c r="C357" s="657"/>
      <c r="D357" s="262" t="s">
        <v>504</v>
      </c>
      <c r="E357" s="334">
        <v>1748540000</v>
      </c>
      <c r="F357" s="334">
        <v>1748540000</v>
      </c>
      <c r="G357" s="332"/>
      <c r="H357" s="333"/>
      <c r="I357" s="333"/>
      <c r="J357" s="288">
        <v>818899000</v>
      </c>
      <c r="K357" s="321"/>
      <c r="L357" s="318"/>
      <c r="M357" s="321"/>
      <c r="N357" s="653"/>
      <c r="O357" s="654"/>
      <c r="P357" s="654"/>
      <c r="Q357" s="654"/>
      <c r="R357" s="654"/>
      <c r="S357" s="654"/>
      <c r="T357" s="654"/>
      <c r="U357" s="655"/>
      <c r="V357" s="654"/>
      <c r="W357" s="654"/>
      <c r="X357" s="654"/>
      <c r="Y357" s="634"/>
      <c r="Z357" s="259"/>
      <c r="AA357" s="259"/>
      <c r="AB357" s="259"/>
      <c r="AC357" s="259"/>
      <c r="AD357" s="259"/>
      <c r="AE357" s="259"/>
      <c r="AF357" s="259"/>
      <c r="AG357" s="259"/>
      <c r="AH357" s="259"/>
    </row>
    <row r="358" spans="1:34" ht="24">
      <c r="A358" s="658"/>
      <c r="B358" s="658"/>
      <c r="C358" s="657"/>
      <c r="D358" s="262" t="s">
        <v>505</v>
      </c>
      <c r="E358" s="335">
        <v>0</v>
      </c>
      <c r="F358" s="335">
        <v>0</v>
      </c>
      <c r="G358" s="332"/>
      <c r="H358" s="333"/>
      <c r="I358" s="333"/>
      <c r="J358" s="295">
        <v>0</v>
      </c>
      <c r="K358" s="321"/>
      <c r="L358" s="318"/>
      <c r="M358" s="321"/>
      <c r="N358" s="653"/>
      <c r="O358" s="654"/>
      <c r="P358" s="654"/>
      <c r="Q358" s="654"/>
      <c r="R358" s="654"/>
      <c r="S358" s="654"/>
      <c r="T358" s="654"/>
      <c r="U358" s="655"/>
      <c r="V358" s="654"/>
      <c r="W358" s="654"/>
      <c r="X358" s="654"/>
      <c r="Y358" s="634"/>
      <c r="Z358" s="259"/>
      <c r="AA358" s="259"/>
      <c r="AB358" s="259"/>
      <c r="AC358" s="259"/>
      <c r="AD358" s="259"/>
      <c r="AE358" s="259"/>
      <c r="AF358" s="259"/>
      <c r="AG358" s="259"/>
      <c r="AH358" s="259"/>
    </row>
    <row r="359" spans="1:34" ht="24">
      <c r="A359" s="658"/>
      <c r="B359" s="658"/>
      <c r="C359" s="657"/>
      <c r="D359" s="262" t="s">
        <v>506</v>
      </c>
      <c r="E359" s="336">
        <v>764920018</v>
      </c>
      <c r="F359" s="336">
        <v>764920018</v>
      </c>
      <c r="G359" s="337"/>
      <c r="H359" s="333"/>
      <c r="I359" s="333"/>
      <c r="J359" s="288">
        <v>144794070</v>
      </c>
      <c r="K359" s="321"/>
      <c r="L359" s="338"/>
      <c r="M359" s="321"/>
      <c r="N359" s="653"/>
      <c r="O359" s="654"/>
      <c r="P359" s="654"/>
      <c r="Q359" s="654"/>
      <c r="R359" s="654"/>
      <c r="S359" s="654"/>
      <c r="T359" s="654"/>
      <c r="U359" s="655"/>
      <c r="V359" s="654"/>
      <c r="W359" s="654"/>
      <c r="X359" s="654"/>
      <c r="Y359" s="634"/>
      <c r="Z359" s="259"/>
      <c r="AA359" s="259"/>
      <c r="AB359" s="259"/>
      <c r="AC359" s="259"/>
      <c r="AD359" s="259"/>
      <c r="AE359" s="259"/>
      <c r="AF359" s="259"/>
      <c r="AG359" s="259"/>
      <c r="AH359" s="259"/>
    </row>
    <row r="360" spans="1:34" ht="15">
      <c r="A360" s="658">
        <v>18</v>
      </c>
      <c r="B360" s="658" t="s">
        <v>335</v>
      </c>
      <c r="C360" s="658" t="s">
        <v>656</v>
      </c>
      <c r="D360" s="256" t="s">
        <v>496</v>
      </c>
      <c r="E360" s="306">
        <v>3000</v>
      </c>
      <c r="F360" s="305">
        <v>3000</v>
      </c>
      <c r="G360" s="338"/>
      <c r="H360" s="321"/>
      <c r="I360" s="321"/>
      <c r="J360" s="293">
        <v>608</v>
      </c>
      <c r="K360" s="321"/>
      <c r="L360" s="338"/>
      <c r="M360" s="321"/>
      <c r="N360" s="653" t="s">
        <v>615</v>
      </c>
      <c r="O360" s="653" t="s">
        <v>133</v>
      </c>
      <c r="P360" s="653" t="s">
        <v>133</v>
      </c>
      <c r="Q360" s="653" t="s">
        <v>653</v>
      </c>
      <c r="R360" s="653" t="s">
        <v>654</v>
      </c>
      <c r="S360" s="653" t="s">
        <v>133</v>
      </c>
      <c r="T360" s="653" t="s">
        <v>133</v>
      </c>
      <c r="U360" s="655" t="s">
        <v>501</v>
      </c>
      <c r="V360" s="653" t="s">
        <v>355</v>
      </c>
      <c r="W360" s="653" t="s">
        <v>502</v>
      </c>
      <c r="X360" s="653" t="s">
        <v>503</v>
      </c>
      <c r="Y360" s="634">
        <v>8273319</v>
      </c>
      <c r="Z360" s="259"/>
      <c r="AA360" s="259"/>
      <c r="AB360" s="259"/>
      <c r="AC360" s="259"/>
      <c r="AD360" s="259"/>
      <c r="AE360" s="259"/>
      <c r="AF360" s="259"/>
      <c r="AG360" s="259"/>
      <c r="AH360" s="259"/>
    </row>
    <row r="361" spans="1:34" ht="15">
      <c r="A361" s="658"/>
      <c r="B361" s="658"/>
      <c r="C361" s="654"/>
      <c r="D361" s="256" t="s">
        <v>504</v>
      </c>
      <c r="E361" s="326">
        <v>1867125000</v>
      </c>
      <c r="F361" s="327">
        <v>1867125000</v>
      </c>
      <c r="G361" s="338"/>
      <c r="H361" s="321"/>
      <c r="I361" s="321"/>
      <c r="J361" s="282">
        <v>1384594000</v>
      </c>
      <c r="K361" s="321"/>
      <c r="L361" s="338"/>
      <c r="M361" s="321"/>
      <c r="N361" s="653"/>
      <c r="O361" s="654"/>
      <c r="P361" s="654"/>
      <c r="Q361" s="654"/>
      <c r="R361" s="654"/>
      <c r="S361" s="654"/>
      <c r="T361" s="654"/>
      <c r="U361" s="655"/>
      <c r="V361" s="654"/>
      <c r="W361" s="654"/>
      <c r="X361" s="654"/>
      <c r="Y361" s="634"/>
      <c r="Z361" s="259"/>
      <c r="AA361" s="259"/>
      <c r="AB361" s="259"/>
      <c r="AC361" s="259"/>
      <c r="AD361" s="259"/>
      <c r="AE361" s="259"/>
      <c r="AF361" s="259"/>
      <c r="AG361" s="259"/>
      <c r="AH361" s="259"/>
    </row>
    <row r="362" spans="1:34" ht="15">
      <c r="A362" s="658"/>
      <c r="B362" s="658"/>
      <c r="C362" s="654"/>
      <c r="D362" s="256" t="s">
        <v>505</v>
      </c>
      <c r="E362" s="328">
        <v>0</v>
      </c>
      <c r="F362" s="329">
        <v>0</v>
      </c>
      <c r="G362" s="338"/>
      <c r="H362" s="321"/>
      <c r="I362" s="321"/>
      <c r="J362" s="293">
        <v>0</v>
      </c>
      <c r="K362" s="321"/>
      <c r="L362" s="338"/>
      <c r="M362" s="321"/>
      <c r="N362" s="653"/>
      <c r="O362" s="654"/>
      <c r="P362" s="654"/>
      <c r="Q362" s="654"/>
      <c r="R362" s="654"/>
      <c r="S362" s="654"/>
      <c r="T362" s="654"/>
      <c r="U362" s="655"/>
      <c r="V362" s="654"/>
      <c r="W362" s="654"/>
      <c r="X362" s="654"/>
      <c r="Y362" s="634"/>
      <c r="Z362" s="259"/>
      <c r="AA362" s="259"/>
      <c r="AB362" s="259"/>
      <c r="AC362" s="259"/>
      <c r="AD362" s="259"/>
      <c r="AE362" s="259"/>
      <c r="AF362" s="259"/>
      <c r="AG362" s="259"/>
      <c r="AH362" s="259"/>
    </row>
    <row r="363" spans="1:34" ht="24">
      <c r="A363" s="658"/>
      <c r="B363" s="658"/>
      <c r="C363" s="654"/>
      <c r="D363" s="256" t="s">
        <v>506</v>
      </c>
      <c r="E363" s="326">
        <v>158577537</v>
      </c>
      <c r="F363" s="327">
        <v>158577537</v>
      </c>
      <c r="G363" s="338"/>
      <c r="H363" s="321"/>
      <c r="I363" s="321"/>
      <c r="J363" s="282">
        <v>147920470</v>
      </c>
      <c r="K363" s="321"/>
      <c r="L363" s="338"/>
      <c r="M363" s="321"/>
      <c r="N363" s="653"/>
      <c r="O363" s="654"/>
      <c r="P363" s="654"/>
      <c r="Q363" s="654"/>
      <c r="R363" s="654"/>
      <c r="S363" s="654"/>
      <c r="T363" s="654"/>
      <c r="U363" s="655"/>
      <c r="V363" s="654"/>
      <c r="W363" s="654"/>
      <c r="X363" s="654"/>
      <c r="Y363" s="634"/>
      <c r="Z363" s="259"/>
      <c r="AA363" s="259"/>
      <c r="AB363" s="259"/>
      <c r="AC363" s="259"/>
      <c r="AD363" s="259"/>
      <c r="AE363" s="259"/>
      <c r="AF363" s="259"/>
      <c r="AG363" s="259"/>
      <c r="AH363" s="259"/>
    </row>
    <row r="364" spans="1:34" ht="15">
      <c r="A364" s="658"/>
      <c r="B364" s="658"/>
      <c r="C364" s="656" t="s">
        <v>657</v>
      </c>
      <c r="D364" s="262" t="s">
        <v>496</v>
      </c>
      <c r="E364" s="276">
        <v>3000</v>
      </c>
      <c r="F364" s="276">
        <v>3000</v>
      </c>
      <c r="G364" s="339"/>
      <c r="H364" s="340"/>
      <c r="I364" s="340"/>
      <c r="J364" s="295">
        <v>608</v>
      </c>
      <c r="K364" s="341"/>
      <c r="L364" s="341"/>
      <c r="M364" s="341"/>
      <c r="N364" s="653" t="s">
        <v>615</v>
      </c>
      <c r="O364" s="653" t="s">
        <v>133</v>
      </c>
      <c r="P364" s="653" t="s">
        <v>133</v>
      </c>
      <c r="Q364" s="653" t="s">
        <v>653</v>
      </c>
      <c r="R364" s="653" t="s">
        <v>654</v>
      </c>
      <c r="S364" s="653" t="s">
        <v>133</v>
      </c>
      <c r="T364" s="653" t="s">
        <v>133</v>
      </c>
      <c r="U364" s="655" t="s">
        <v>501</v>
      </c>
      <c r="V364" s="653" t="s">
        <v>355</v>
      </c>
      <c r="W364" s="653" t="s">
        <v>502</v>
      </c>
      <c r="X364" s="653" t="s">
        <v>503</v>
      </c>
      <c r="Y364" s="634">
        <v>8273319</v>
      </c>
      <c r="Z364" s="259"/>
      <c r="AA364" s="259"/>
      <c r="AB364" s="259"/>
      <c r="AC364" s="259"/>
      <c r="AD364" s="259"/>
      <c r="AE364" s="259"/>
      <c r="AF364" s="259"/>
      <c r="AG364" s="259"/>
      <c r="AH364" s="259"/>
    </row>
    <row r="365" spans="1:34" ht="24">
      <c r="A365" s="658"/>
      <c r="B365" s="658"/>
      <c r="C365" s="657"/>
      <c r="D365" s="262" t="s">
        <v>504</v>
      </c>
      <c r="E365" s="334">
        <v>1867125000</v>
      </c>
      <c r="F365" s="334">
        <v>1867125000</v>
      </c>
      <c r="G365" s="333"/>
      <c r="H365" s="342"/>
      <c r="I365" s="342"/>
      <c r="J365" s="288">
        <v>1384594000</v>
      </c>
      <c r="K365" s="343"/>
      <c r="L365" s="343"/>
      <c r="M365" s="343"/>
      <c r="N365" s="653"/>
      <c r="O365" s="654"/>
      <c r="P365" s="654"/>
      <c r="Q365" s="654"/>
      <c r="R365" s="654"/>
      <c r="S365" s="654"/>
      <c r="T365" s="654"/>
      <c r="U365" s="655"/>
      <c r="V365" s="654"/>
      <c r="W365" s="654"/>
      <c r="X365" s="654"/>
      <c r="Y365" s="634"/>
      <c r="Z365" s="259"/>
      <c r="AA365" s="259"/>
      <c r="AB365" s="259"/>
      <c r="AC365" s="259"/>
      <c r="AD365" s="259"/>
      <c r="AE365" s="259"/>
      <c r="AF365" s="259"/>
      <c r="AG365" s="259"/>
      <c r="AH365" s="259"/>
    </row>
    <row r="366" spans="1:34" ht="24">
      <c r="A366" s="658"/>
      <c r="B366" s="658"/>
      <c r="C366" s="657"/>
      <c r="D366" s="262" t="s">
        <v>505</v>
      </c>
      <c r="E366" s="335">
        <v>0</v>
      </c>
      <c r="F366" s="335">
        <v>0</v>
      </c>
      <c r="G366" s="339"/>
      <c r="H366" s="342"/>
      <c r="I366" s="342"/>
      <c r="J366" s="295">
        <v>0</v>
      </c>
      <c r="K366" s="343"/>
      <c r="L366" s="343"/>
      <c r="M366" s="343"/>
      <c r="N366" s="653"/>
      <c r="O366" s="654"/>
      <c r="P366" s="654"/>
      <c r="Q366" s="654"/>
      <c r="R366" s="654"/>
      <c r="S366" s="654"/>
      <c r="T366" s="654"/>
      <c r="U366" s="655"/>
      <c r="V366" s="654"/>
      <c r="W366" s="654"/>
      <c r="X366" s="654"/>
      <c r="Y366" s="634"/>
      <c r="Z366" s="259"/>
      <c r="AA366" s="259"/>
      <c r="AB366" s="259"/>
      <c r="AC366" s="259"/>
      <c r="AD366" s="259"/>
      <c r="AE366" s="259"/>
      <c r="AF366" s="259"/>
      <c r="AG366" s="259"/>
      <c r="AH366" s="259"/>
    </row>
    <row r="367" spans="1:34" ht="24">
      <c r="A367" s="658"/>
      <c r="B367" s="658"/>
      <c r="C367" s="657"/>
      <c r="D367" s="262" t="s">
        <v>506</v>
      </c>
      <c r="E367" s="334">
        <v>158577537</v>
      </c>
      <c r="F367" s="334">
        <v>158577537</v>
      </c>
      <c r="G367" s="333"/>
      <c r="H367" s="342"/>
      <c r="I367" s="342"/>
      <c r="J367" s="288">
        <v>147920470</v>
      </c>
      <c r="K367" s="343"/>
      <c r="L367" s="343"/>
      <c r="M367" s="343"/>
      <c r="N367" s="653"/>
      <c r="O367" s="654"/>
      <c r="P367" s="654"/>
      <c r="Q367" s="654"/>
      <c r="R367" s="654"/>
      <c r="S367" s="654"/>
      <c r="T367" s="654"/>
      <c r="U367" s="655"/>
      <c r="V367" s="654"/>
      <c r="W367" s="654"/>
      <c r="X367" s="654"/>
      <c r="Y367" s="634"/>
      <c r="Z367" s="259"/>
      <c r="AA367" s="259"/>
      <c r="AB367" s="259"/>
      <c r="AC367" s="259"/>
      <c r="AD367" s="259"/>
      <c r="AE367" s="259"/>
      <c r="AF367" s="259"/>
      <c r="AG367" s="259"/>
      <c r="AH367" s="259"/>
    </row>
    <row r="368" spans="1:34" ht="15">
      <c r="A368" s="658">
        <v>19</v>
      </c>
      <c r="B368" s="658" t="s">
        <v>345</v>
      </c>
      <c r="C368" s="658" t="s">
        <v>658</v>
      </c>
      <c r="D368" s="256" t="s">
        <v>496</v>
      </c>
      <c r="E368" s="298">
        <v>400</v>
      </c>
      <c r="F368" s="257">
        <v>400</v>
      </c>
      <c r="G368" s="321"/>
      <c r="H368" s="343"/>
      <c r="I368" s="343"/>
      <c r="J368" s="344">
        <v>86</v>
      </c>
      <c r="K368" s="343"/>
      <c r="L368" s="343"/>
      <c r="M368" s="343"/>
      <c r="N368" s="653" t="s">
        <v>615</v>
      </c>
      <c r="O368" s="653" t="s">
        <v>133</v>
      </c>
      <c r="P368" s="653" t="s">
        <v>133</v>
      </c>
      <c r="Q368" s="653" t="s">
        <v>653</v>
      </c>
      <c r="R368" s="653" t="s">
        <v>654</v>
      </c>
      <c r="S368" s="653" t="s">
        <v>133</v>
      </c>
      <c r="T368" s="653" t="s">
        <v>133</v>
      </c>
      <c r="U368" s="655" t="s">
        <v>501</v>
      </c>
      <c r="V368" s="653" t="s">
        <v>355</v>
      </c>
      <c r="W368" s="653" t="s">
        <v>502</v>
      </c>
      <c r="X368" s="653" t="s">
        <v>503</v>
      </c>
      <c r="Y368" s="634">
        <v>8273319</v>
      </c>
      <c r="Z368" s="259"/>
      <c r="AA368" s="259"/>
      <c r="AB368" s="259"/>
      <c r="AC368" s="259"/>
      <c r="AD368" s="259"/>
      <c r="AE368" s="259"/>
      <c r="AF368" s="259"/>
      <c r="AG368" s="259"/>
      <c r="AH368" s="259"/>
    </row>
    <row r="369" spans="1:34" ht="15">
      <c r="A369" s="658"/>
      <c r="B369" s="658"/>
      <c r="C369" s="654"/>
      <c r="D369" s="256" t="s">
        <v>504</v>
      </c>
      <c r="E369" s="345">
        <v>1685807000</v>
      </c>
      <c r="F369" s="260">
        <v>1685807000</v>
      </c>
      <c r="G369" s="321"/>
      <c r="H369" s="343"/>
      <c r="I369" s="343"/>
      <c r="J369" s="260">
        <v>1330315000</v>
      </c>
      <c r="K369" s="343"/>
      <c r="L369" s="343"/>
      <c r="M369" s="343"/>
      <c r="N369" s="653"/>
      <c r="O369" s="654"/>
      <c r="P369" s="654"/>
      <c r="Q369" s="654"/>
      <c r="R369" s="654"/>
      <c r="S369" s="654"/>
      <c r="T369" s="654"/>
      <c r="U369" s="655"/>
      <c r="V369" s="654"/>
      <c r="W369" s="654"/>
      <c r="X369" s="654"/>
      <c r="Y369" s="634"/>
      <c r="Z369" s="259"/>
      <c r="AA369" s="259"/>
      <c r="AB369" s="259"/>
      <c r="AC369" s="259"/>
      <c r="AD369" s="259"/>
      <c r="AE369" s="259"/>
      <c r="AF369" s="259"/>
      <c r="AG369" s="259"/>
      <c r="AH369" s="259"/>
    </row>
    <row r="370" spans="1:34" ht="15">
      <c r="A370" s="658"/>
      <c r="B370" s="658"/>
      <c r="C370" s="654"/>
      <c r="D370" s="256" t="s">
        <v>505</v>
      </c>
      <c r="E370" s="298">
        <v>0</v>
      </c>
      <c r="F370" s="257">
        <v>0</v>
      </c>
      <c r="G370" s="321"/>
      <c r="H370" s="343"/>
      <c r="I370" s="343"/>
      <c r="J370" s="344">
        <v>0</v>
      </c>
      <c r="K370" s="343"/>
      <c r="L370" s="343"/>
      <c r="M370" s="343"/>
      <c r="N370" s="653"/>
      <c r="O370" s="654"/>
      <c r="P370" s="654"/>
      <c r="Q370" s="654"/>
      <c r="R370" s="654"/>
      <c r="S370" s="654"/>
      <c r="T370" s="654"/>
      <c r="U370" s="655"/>
      <c r="V370" s="654"/>
      <c r="W370" s="654"/>
      <c r="X370" s="654"/>
      <c r="Y370" s="634"/>
      <c r="Z370" s="259"/>
      <c r="AA370" s="259"/>
      <c r="AB370" s="259"/>
      <c r="AC370" s="259"/>
      <c r="AD370" s="259"/>
      <c r="AE370" s="259"/>
      <c r="AF370" s="259"/>
      <c r="AG370" s="259"/>
      <c r="AH370" s="259"/>
    </row>
    <row r="371" spans="1:34" ht="24">
      <c r="A371" s="658"/>
      <c r="B371" s="658"/>
      <c r="C371" s="654"/>
      <c r="D371" s="256" t="s">
        <v>506</v>
      </c>
      <c r="E371" s="345">
        <v>162861578</v>
      </c>
      <c r="F371" s="260">
        <v>162861578</v>
      </c>
      <c r="G371" s="321"/>
      <c r="H371" s="343"/>
      <c r="I371" s="343"/>
      <c r="J371" s="344">
        <v>157327161</v>
      </c>
      <c r="K371" s="343"/>
      <c r="L371" s="343"/>
      <c r="M371" s="343"/>
      <c r="N371" s="653"/>
      <c r="O371" s="654"/>
      <c r="P371" s="654"/>
      <c r="Q371" s="654"/>
      <c r="R371" s="654"/>
      <c r="S371" s="654"/>
      <c r="T371" s="654"/>
      <c r="U371" s="655"/>
      <c r="V371" s="654"/>
      <c r="W371" s="654"/>
      <c r="X371" s="654"/>
      <c r="Y371" s="634"/>
      <c r="Z371" s="259"/>
      <c r="AA371" s="259"/>
      <c r="AB371" s="259"/>
      <c r="AC371" s="259"/>
      <c r="AD371" s="259"/>
      <c r="AE371" s="259"/>
      <c r="AF371" s="259"/>
      <c r="AG371" s="259"/>
      <c r="AH371" s="259"/>
    </row>
    <row r="372" spans="1:34" ht="15">
      <c r="A372" s="658"/>
      <c r="B372" s="658"/>
      <c r="C372" s="656" t="s">
        <v>659</v>
      </c>
      <c r="D372" s="262" t="s">
        <v>496</v>
      </c>
      <c r="E372" s="263">
        <v>400</v>
      </c>
      <c r="F372" s="263">
        <v>400</v>
      </c>
      <c r="G372" s="333"/>
      <c r="H372" s="342"/>
      <c r="I372" s="342"/>
      <c r="J372" s="346">
        <v>86</v>
      </c>
      <c r="K372" s="343"/>
      <c r="L372" s="343"/>
      <c r="M372" s="343"/>
      <c r="N372" s="653" t="s">
        <v>615</v>
      </c>
      <c r="O372" s="653" t="s">
        <v>133</v>
      </c>
      <c r="P372" s="653" t="s">
        <v>133</v>
      </c>
      <c r="Q372" s="653" t="s">
        <v>653</v>
      </c>
      <c r="R372" s="653" t="s">
        <v>654</v>
      </c>
      <c r="S372" s="653" t="s">
        <v>133</v>
      </c>
      <c r="T372" s="653" t="s">
        <v>133</v>
      </c>
      <c r="U372" s="655" t="s">
        <v>501</v>
      </c>
      <c r="V372" s="653" t="s">
        <v>355</v>
      </c>
      <c r="W372" s="653" t="s">
        <v>502</v>
      </c>
      <c r="X372" s="653" t="s">
        <v>503</v>
      </c>
      <c r="Y372" s="634">
        <v>8273319</v>
      </c>
      <c r="Z372" s="259"/>
      <c r="AA372" s="259"/>
      <c r="AB372" s="259"/>
      <c r="AC372" s="259"/>
      <c r="AD372" s="259"/>
      <c r="AE372" s="259"/>
      <c r="AF372" s="259"/>
      <c r="AG372" s="259"/>
      <c r="AH372" s="259"/>
    </row>
    <row r="373" spans="1:34" ht="24">
      <c r="A373" s="658"/>
      <c r="B373" s="658"/>
      <c r="C373" s="657"/>
      <c r="D373" s="262" t="s">
        <v>504</v>
      </c>
      <c r="E373" s="266">
        <v>1685807000</v>
      </c>
      <c r="F373" s="266">
        <v>1685807000</v>
      </c>
      <c r="G373" s="333"/>
      <c r="H373" s="342"/>
      <c r="I373" s="342"/>
      <c r="J373" s="347">
        <v>1330315000</v>
      </c>
      <c r="K373" s="343"/>
      <c r="L373" s="343"/>
      <c r="M373" s="343"/>
      <c r="N373" s="653"/>
      <c r="O373" s="654"/>
      <c r="P373" s="654"/>
      <c r="Q373" s="654"/>
      <c r="R373" s="654"/>
      <c r="S373" s="654"/>
      <c r="T373" s="654"/>
      <c r="U373" s="655"/>
      <c r="V373" s="654"/>
      <c r="W373" s="654"/>
      <c r="X373" s="654"/>
      <c r="Y373" s="634"/>
      <c r="Z373" s="259"/>
      <c r="AA373" s="259"/>
      <c r="AB373" s="259"/>
      <c r="AC373" s="259"/>
      <c r="AD373" s="259"/>
      <c r="AE373" s="259"/>
      <c r="AF373" s="259"/>
      <c r="AG373" s="259"/>
      <c r="AH373" s="259"/>
    </row>
    <row r="374" spans="1:34" ht="24">
      <c r="A374" s="658"/>
      <c r="B374" s="658"/>
      <c r="C374" s="657"/>
      <c r="D374" s="262" t="s">
        <v>505</v>
      </c>
      <c r="E374" s="263">
        <v>0</v>
      </c>
      <c r="F374" s="263">
        <v>0</v>
      </c>
      <c r="G374" s="333"/>
      <c r="H374" s="342"/>
      <c r="I374" s="342"/>
      <c r="J374" s="346">
        <v>0</v>
      </c>
      <c r="K374" s="343"/>
      <c r="L374" s="343"/>
      <c r="M374" s="343"/>
      <c r="N374" s="653"/>
      <c r="O374" s="654"/>
      <c r="P374" s="654"/>
      <c r="Q374" s="654"/>
      <c r="R374" s="654"/>
      <c r="S374" s="654"/>
      <c r="T374" s="654"/>
      <c r="U374" s="655"/>
      <c r="V374" s="654"/>
      <c r="W374" s="654"/>
      <c r="X374" s="654"/>
      <c r="Y374" s="634"/>
      <c r="Z374" s="259"/>
      <c r="AA374" s="259"/>
      <c r="AB374" s="259"/>
      <c r="AC374" s="259"/>
      <c r="AD374" s="259"/>
      <c r="AE374" s="259"/>
      <c r="AF374" s="259"/>
      <c r="AG374" s="259"/>
      <c r="AH374" s="259"/>
    </row>
    <row r="375" spans="1:34" ht="24">
      <c r="A375" s="658"/>
      <c r="B375" s="658"/>
      <c r="C375" s="657"/>
      <c r="D375" s="262" t="s">
        <v>506</v>
      </c>
      <c r="E375" s="266">
        <v>162861578</v>
      </c>
      <c r="F375" s="266">
        <v>162861578</v>
      </c>
      <c r="G375" s="333"/>
      <c r="H375" s="342"/>
      <c r="I375" s="342"/>
      <c r="J375" s="346">
        <v>157327161</v>
      </c>
      <c r="K375" s="343"/>
      <c r="L375" s="343"/>
      <c r="M375" s="343"/>
      <c r="N375" s="653"/>
      <c r="O375" s="654"/>
      <c r="P375" s="654"/>
      <c r="Q375" s="654"/>
      <c r="R375" s="654"/>
      <c r="S375" s="654"/>
      <c r="T375" s="654"/>
      <c r="U375" s="655"/>
      <c r="V375" s="654"/>
      <c r="W375" s="654"/>
      <c r="X375" s="654"/>
      <c r="Y375" s="634"/>
      <c r="Z375" s="259"/>
      <c r="AA375" s="259"/>
      <c r="AB375" s="259"/>
      <c r="AC375" s="259"/>
      <c r="AD375" s="259"/>
      <c r="AE375" s="259"/>
      <c r="AF375" s="259"/>
      <c r="AG375" s="259"/>
      <c r="AH375" s="259"/>
    </row>
    <row r="376" spans="1:34" ht="15">
      <c r="A376" s="658">
        <v>20</v>
      </c>
      <c r="B376" s="658" t="s">
        <v>375</v>
      </c>
      <c r="C376" s="658" t="s">
        <v>660</v>
      </c>
      <c r="D376" s="256" t="s">
        <v>496</v>
      </c>
      <c r="E376" s="348">
        <v>1</v>
      </c>
      <c r="F376" s="349">
        <v>1</v>
      </c>
      <c r="G376" s="321"/>
      <c r="H376" s="343"/>
      <c r="I376" s="343"/>
      <c r="J376" s="344">
        <v>0</v>
      </c>
      <c r="K376" s="343"/>
      <c r="L376" s="343"/>
      <c r="M376" s="343"/>
      <c r="N376" s="653" t="s">
        <v>615</v>
      </c>
      <c r="O376" s="653" t="s">
        <v>133</v>
      </c>
      <c r="P376" s="653" t="s">
        <v>133</v>
      </c>
      <c r="Q376" s="653" t="s">
        <v>653</v>
      </c>
      <c r="R376" s="653" t="s">
        <v>654</v>
      </c>
      <c r="S376" s="653" t="s">
        <v>133</v>
      </c>
      <c r="T376" s="653" t="s">
        <v>133</v>
      </c>
      <c r="U376" s="655" t="s">
        <v>501</v>
      </c>
      <c r="V376" s="653" t="s">
        <v>355</v>
      </c>
      <c r="W376" s="653" t="s">
        <v>502</v>
      </c>
      <c r="X376" s="653" t="s">
        <v>503</v>
      </c>
      <c r="Y376" s="634">
        <v>8273319</v>
      </c>
      <c r="Z376" s="259"/>
      <c r="AA376" s="259"/>
      <c r="AB376" s="259"/>
      <c r="AC376" s="259"/>
      <c r="AD376" s="259"/>
      <c r="AE376" s="259"/>
      <c r="AF376" s="259"/>
      <c r="AG376" s="259"/>
      <c r="AH376" s="259"/>
    </row>
    <row r="377" spans="1:34" ht="15">
      <c r="A377" s="658"/>
      <c r="B377" s="658"/>
      <c r="C377" s="654"/>
      <c r="D377" s="256" t="s">
        <v>504</v>
      </c>
      <c r="E377" s="345">
        <v>126165000</v>
      </c>
      <c r="F377" s="260">
        <v>126165000</v>
      </c>
      <c r="G377" s="321"/>
      <c r="H377" s="343"/>
      <c r="I377" s="343"/>
      <c r="J377" s="282">
        <v>0</v>
      </c>
      <c r="K377" s="343"/>
      <c r="L377" s="343"/>
      <c r="M377" s="343"/>
      <c r="N377" s="653"/>
      <c r="O377" s="654"/>
      <c r="P377" s="654"/>
      <c r="Q377" s="654"/>
      <c r="R377" s="654"/>
      <c r="S377" s="654"/>
      <c r="T377" s="654"/>
      <c r="U377" s="655"/>
      <c r="V377" s="654"/>
      <c r="W377" s="654"/>
      <c r="X377" s="654"/>
      <c r="Y377" s="634"/>
      <c r="Z377" s="259"/>
      <c r="AA377" s="259"/>
      <c r="AB377" s="259"/>
      <c r="AC377" s="259"/>
      <c r="AD377" s="259"/>
      <c r="AE377" s="259"/>
      <c r="AF377" s="259"/>
      <c r="AG377" s="259"/>
      <c r="AH377" s="259"/>
    </row>
    <row r="378" spans="1:34" ht="15">
      <c r="A378" s="658"/>
      <c r="B378" s="658"/>
      <c r="C378" s="654"/>
      <c r="D378" s="256" t="s">
        <v>505</v>
      </c>
      <c r="E378" s="328">
        <v>0</v>
      </c>
      <c r="F378" s="329">
        <v>0</v>
      </c>
      <c r="G378" s="321"/>
      <c r="H378" s="343"/>
      <c r="I378" s="343"/>
      <c r="J378" s="350">
        <v>0</v>
      </c>
      <c r="K378" s="343"/>
      <c r="L378" s="343"/>
      <c r="M378" s="343"/>
      <c r="N378" s="653"/>
      <c r="O378" s="654"/>
      <c r="P378" s="654"/>
      <c r="Q378" s="654"/>
      <c r="R378" s="654"/>
      <c r="S378" s="654"/>
      <c r="T378" s="654"/>
      <c r="U378" s="655"/>
      <c r="V378" s="654"/>
      <c r="W378" s="654"/>
      <c r="X378" s="654"/>
      <c r="Y378" s="634"/>
      <c r="Z378" s="259"/>
      <c r="AA378" s="259"/>
      <c r="AB378" s="259"/>
      <c r="AC378" s="259"/>
      <c r="AD378" s="259"/>
      <c r="AE378" s="259"/>
      <c r="AF378" s="259"/>
      <c r="AG378" s="259"/>
      <c r="AH378" s="259"/>
    </row>
    <row r="379" spans="1:34" ht="24">
      <c r="A379" s="658"/>
      <c r="B379" s="658"/>
      <c r="C379" s="654"/>
      <c r="D379" s="256" t="s">
        <v>506</v>
      </c>
      <c r="E379" s="328">
        <v>0</v>
      </c>
      <c r="F379" s="329">
        <v>0</v>
      </c>
      <c r="G379" s="321"/>
      <c r="H379" s="343"/>
      <c r="I379" s="343"/>
      <c r="J379" s="350">
        <v>0</v>
      </c>
      <c r="K379" s="343"/>
      <c r="L379" s="343"/>
      <c r="M379" s="343"/>
      <c r="N379" s="653"/>
      <c r="O379" s="654"/>
      <c r="P379" s="654"/>
      <c r="Q379" s="654"/>
      <c r="R379" s="654"/>
      <c r="S379" s="654"/>
      <c r="T379" s="654"/>
      <c r="U379" s="655"/>
      <c r="V379" s="654"/>
      <c r="W379" s="654"/>
      <c r="X379" s="654"/>
      <c r="Y379" s="634"/>
      <c r="Z379" s="259"/>
      <c r="AA379" s="259"/>
      <c r="AB379" s="259"/>
      <c r="AC379" s="259"/>
      <c r="AD379" s="259"/>
      <c r="AE379" s="259"/>
      <c r="AF379" s="259"/>
      <c r="AG379" s="259"/>
      <c r="AH379" s="259"/>
    </row>
    <row r="380" spans="1:34" ht="15">
      <c r="A380" s="658"/>
      <c r="B380" s="658"/>
      <c r="C380" s="656" t="s">
        <v>661</v>
      </c>
      <c r="D380" s="262" t="s">
        <v>496</v>
      </c>
      <c r="E380" s="272">
        <v>1</v>
      </c>
      <c r="F380" s="272">
        <v>1</v>
      </c>
      <c r="G380" s="351"/>
      <c r="H380" s="340"/>
      <c r="I380" s="340"/>
      <c r="J380" s="352">
        <v>0</v>
      </c>
      <c r="K380" s="341"/>
      <c r="L380" s="318"/>
      <c r="M380" s="353"/>
      <c r="N380" s="653" t="s">
        <v>615</v>
      </c>
      <c r="O380" s="653" t="s">
        <v>133</v>
      </c>
      <c r="P380" s="653" t="s">
        <v>133</v>
      </c>
      <c r="Q380" s="653" t="s">
        <v>653</v>
      </c>
      <c r="R380" s="653" t="s">
        <v>654</v>
      </c>
      <c r="S380" s="653" t="s">
        <v>133</v>
      </c>
      <c r="T380" s="653" t="s">
        <v>133</v>
      </c>
      <c r="U380" s="655" t="s">
        <v>501</v>
      </c>
      <c r="V380" s="653" t="s">
        <v>355</v>
      </c>
      <c r="W380" s="653" t="s">
        <v>502</v>
      </c>
      <c r="X380" s="653" t="s">
        <v>503</v>
      </c>
      <c r="Y380" s="634">
        <v>8273319</v>
      </c>
      <c r="Z380" s="259"/>
      <c r="AA380" s="259"/>
      <c r="AB380" s="259"/>
      <c r="AC380" s="259"/>
      <c r="AD380" s="259"/>
      <c r="AE380" s="259"/>
      <c r="AF380" s="259"/>
      <c r="AG380" s="259"/>
      <c r="AH380" s="259"/>
    </row>
    <row r="381" spans="1:34" ht="24">
      <c r="A381" s="658"/>
      <c r="B381" s="658"/>
      <c r="C381" s="657"/>
      <c r="D381" s="262" t="s">
        <v>504</v>
      </c>
      <c r="E381" s="266">
        <v>126165000</v>
      </c>
      <c r="F381" s="266">
        <v>126165000</v>
      </c>
      <c r="G381" s="333"/>
      <c r="H381" s="340"/>
      <c r="I381" s="340"/>
      <c r="J381" s="288">
        <v>0</v>
      </c>
      <c r="K381" s="341"/>
      <c r="L381" s="318"/>
      <c r="M381" s="318"/>
      <c r="N381" s="653"/>
      <c r="O381" s="654"/>
      <c r="P381" s="654"/>
      <c r="Q381" s="654"/>
      <c r="R381" s="654"/>
      <c r="S381" s="654"/>
      <c r="T381" s="654"/>
      <c r="U381" s="655"/>
      <c r="V381" s="654"/>
      <c r="W381" s="654"/>
      <c r="X381" s="654"/>
      <c r="Y381" s="634"/>
      <c r="Z381" s="259"/>
      <c r="AA381" s="259"/>
      <c r="AB381" s="259"/>
      <c r="AC381" s="259"/>
      <c r="AD381" s="259"/>
      <c r="AE381" s="259"/>
      <c r="AF381" s="259"/>
      <c r="AG381" s="259"/>
      <c r="AH381" s="259"/>
    </row>
    <row r="382" spans="1:34" ht="24">
      <c r="A382" s="658"/>
      <c r="B382" s="658"/>
      <c r="C382" s="657"/>
      <c r="D382" s="262" t="s">
        <v>505</v>
      </c>
      <c r="E382" s="335">
        <v>0</v>
      </c>
      <c r="F382" s="335">
        <v>0</v>
      </c>
      <c r="G382" s="351"/>
      <c r="H382" s="340"/>
      <c r="I382" s="340"/>
      <c r="J382" s="346">
        <v>0</v>
      </c>
      <c r="K382" s="341"/>
      <c r="L382" s="318"/>
      <c r="M382" s="318"/>
      <c r="N382" s="653"/>
      <c r="O382" s="654"/>
      <c r="P382" s="654"/>
      <c r="Q382" s="654"/>
      <c r="R382" s="654"/>
      <c r="S382" s="654"/>
      <c r="T382" s="654"/>
      <c r="U382" s="655"/>
      <c r="V382" s="654"/>
      <c r="W382" s="654"/>
      <c r="X382" s="654"/>
      <c r="Y382" s="634"/>
      <c r="Z382" s="259"/>
      <c r="AA382" s="259"/>
      <c r="AB382" s="259"/>
      <c r="AC382" s="259"/>
      <c r="AD382" s="259"/>
      <c r="AE382" s="259"/>
      <c r="AF382" s="259"/>
      <c r="AG382" s="259"/>
      <c r="AH382" s="259"/>
    </row>
    <row r="383" spans="1:34" ht="24">
      <c r="A383" s="658"/>
      <c r="B383" s="658"/>
      <c r="C383" s="657"/>
      <c r="D383" s="262" t="s">
        <v>506</v>
      </c>
      <c r="E383" s="335">
        <v>0</v>
      </c>
      <c r="F383" s="335">
        <v>0</v>
      </c>
      <c r="G383" s="333"/>
      <c r="H383" s="340"/>
      <c r="I383" s="340"/>
      <c r="J383" s="346">
        <v>0</v>
      </c>
      <c r="K383" s="341"/>
      <c r="L383" s="318"/>
      <c r="M383" s="318"/>
      <c r="N383" s="653"/>
      <c r="O383" s="654"/>
      <c r="P383" s="654"/>
      <c r="Q383" s="654"/>
      <c r="R383" s="654"/>
      <c r="S383" s="654"/>
      <c r="T383" s="654"/>
      <c r="U383" s="655"/>
      <c r="V383" s="654"/>
      <c r="W383" s="654"/>
      <c r="X383" s="654"/>
      <c r="Y383" s="634"/>
      <c r="Z383" s="259"/>
      <c r="AA383" s="259"/>
      <c r="AB383" s="259"/>
      <c r="AC383" s="259"/>
      <c r="AD383" s="259"/>
      <c r="AE383" s="259"/>
      <c r="AF383" s="259"/>
      <c r="AG383" s="259"/>
      <c r="AH383" s="259"/>
    </row>
    <row r="384" spans="1:25" ht="24.75" thickBot="1">
      <c r="A384" s="635" t="s">
        <v>662</v>
      </c>
      <c r="B384" s="636"/>
      <c r="C384" s="637"/>
      <c r="D384" s="354" t="s">
        <v>663</v>
      </c>
      <c r="E384" s="355">
        <f>+E21+E37+E53+E61+E77+E85+E93+E101+E109+E189+E197+E281+E285+E293+E301+E349+E357+E365+E373+E381</f>
        <v>29506798000</v>
      </c>
      <c r="F384" s="355">
        <f>+F21+F37+F53+F61+F77+F85+F93+F101+F109+F189+F197+F281+F285+F293+F301+F349+F357+F365+F373+F381</f>
        <v>29506798000</v>
      </c>
      <c r="G384" s="356"/>
      <c r="H384" s="356"/>
      <c r="I384" s="356"/>
      <c r="J384" s="355">
        <f>+J21+J37+J61+J85+J93+J101+J109+J189+J197+J281+J285+J293+J301+J349+J357+J365+J373</f>
        <v>14229832593</v>
      </c>
      <c r="K384" s="357"/>
      <c r="L384" s="357"/>
      <c r="M384" s="357"/>
      <c r="N384" s="644"/>
      <c r="O384" s="644"/>
      <c r="P384" s="644"/>
      <c r="Q384" s="644"/>
      <c r="R384" s="644"/>
      <c r="S384" s="644"/>
      <c r="T384" s="644"/>
      <c r="U384" s="644"/>
      <c r="V384" s="644"/>
      <c r="W384" s="644"/>
      <c r="X384" s="644"/>
      <c r="Y384" s="645"/>
    </row>
    <row r="385" spans="1:25" ht="24">
      <c r="A385" s="638"/>
      <c r="B385" s="639"/>
      <c r="C385" s="640"/>
      <c r="D385" s="358" t="s">
        <v>664</v>
      </c>
      <c r="E385" s="359">
        <f>+E23+E39+E55+E63+E79+E87+E95+E103+E111+E191+E199+E283+E287+E295+E303+E351+E359+E367+E375+E383</f>
        <v>5782374052</v>
      </c>
      <c r="F385" s="359">
        <f>+F23+F39+F55+F63+F79+F87+F95+F103+F111+F191+F199+F283+F287+F295+F303+F351+F359+F367+F375+F383</f>
        <v>5782374052</v>
      </c>
      <c r="G385" s="360"/>
      <c r="H385" s="360"/>
      <c r="I385" s="360"/>
      <c r="J385" s="359">
        <f>+J23+J39+J55+J63+J79+J87+J95+J103+J111+J191+J199+J283+J287+J295+J303+J351+J359+J367+J375+J383</f>
        <v>3128534032</v>
      </c>
      <c r="K385" s="361"/>
      <c r="L385" s="361"/>
      <c r="M385" s="361"/>
      <c r="N385" s="646"/>
      <c r="O385" s="646"/>
      <c r="P385" s="646"/>
      <c r="Q385" s="646"/>
      <c r="R385" s="646"/>
      <c r="S385" s="646"/>
      <c r="T385" s="646"/>
      <c r="U385" s="646"/>
      <c r="V385" s="646"/>
      <c r="W385" s="646"/>
      <c r="X385" s="646"/>
      <c r="Y385" s="647"/>
    </row>
    <row r="386" spans="1:25" ht="24.75" thickBot="1">
      <c r="A386" s="641"/>
      <c r="B386" s="642"/>
      <c r="C386" s="643"/>
      <c r="D386" s="362" t="s">
        <v>665</v>
      </c>
      <c r="E386" s="363">
        <f>+E384+E385</f>
        <v>35289172052</v>
      </c>
      <c r="F386" s="359">
        <f>+F384+F385</f>
        <v>35289172052</v>
      </c>
      <c r="G386" s="364"/>
      <c r="H386" s="364"/>
      <c r="I386" s="364"/>
      <c r="J386" s="365">
        <f>+J384+J385</f>
        <v>17358366625</v>
      </c>
      <c r="K386" s="366"/>
      <c r="L386" s="366"/>
      <c r="M386" s="366"/>
      <c r="N386" s="648"/>
      <c r="O386" s="648"/>
      <c r="P386" s="648"/>
      <c r="Q386" s="648"/>
      <c r="R386" s="648"/>
      <c r="S386" s="648"/>
      <c r="T386" s="648"/>
      <c r="U386" s="648"/>
      <c r="V386" s="648"/>
      <c r="W386" s="648"/>
      <c r="X386" s="648"/>
      <c r="Y386" s="649"/>
    </row>
    <row r="387" spans="1:25" ht="15">
      <c r="A387" s="367"/>
      <c r="B387" s="368"/>
      <c r="C387" s="368"/>
      <c r="D387" s="368"/>
      <c r="E387" s="369"/>
      <c r="K387" s="367"/>
      <c r="L387" s="367"/>
      <c r="M387" s="367"/>
      <c r="N387" s="367"/>
      <c r="O387" s="367"/>
      <c r="P387" s="371"/>
      <c r="Q387" s="368"/>
      <c r="R387" s="368"/>
      <c r="S387" s="368"/>
      <c r="T387" s="368"/>
      <c r="U387" s="368"/>
      <c r="V387" s="368"/>
      <c r="W387" s="368"/>
      <c r="X387" s="368"/>
      <c r="Y387" s="368"/>
    </row>
    <row r="388" spans="1:25" ht="18">
      <c r="A388" s="367"/>
      <c r="B388" s="368"/>
      <c r="C388" s="368"/>
      <c r="D388" s="368"/>
      <c r="E388" s="369"/>
      <c r="J388" s="359">
        <v>3128534032</v>
      </c>
      <c r="K388" s="367"/>
      <c r="L388" s="367"/>
      <c r="M388" s="367"/>
      <c r="N388" s="367"/>
      <c r="O388" s="367"/>
      <c r="P388" s="371"/>
      <c r="Q388" s="372"/>
      <c r="R388" s="372"/>
      <c r="S388" s="372"/>
      <c r="T388" s="372"/>
      <c r="U388" s="372"/>
      <c r="V388" s="373"/>
      <c r="W388" s="373"/>
      <c r="X388" s="373"/>
      <c r="Y388" s="373"/>
    </row>
    <row r="389" spans="1:25" ht="18">
      <c r="A389" s="374" t="s">
        <v>252</v>
      </c>
      <c r="B389" s="367"/>
      <c r="C389" s="367"/>
      <c r="D389" s="367"/>
      <c r="E389" s="369"/>
      <c r="K389" s="367"/>
      <c r="L389" s="367"/>
      <c r="M389" s="367"/>
      <c r="N389" s="367"/>
      <c r="O389" s="367"/>
      <c r="P389" s="371"/>
      <c r="Q389" s="372"/>
      <c r="R389" s="372"/>
      <c r="S389" s="372"/>
      <c r="T389" s="372"/>
      <c r="U389" s="372"/>
      <c r="V389" s="375"/>
      <c r="W389" s="375"/>
      <c r="X389" s="375"/>
      <c r="Y389" s="375"/>
    </row>
    <row r="390" spans="1:25" ht="18">
      <c r="A390" s="376" t="s">
        <v>253</v>
      </c>
      <c r="B390" s="650" t="s">
        <v>255</v>
      </c>
      <c r="C390" s="650"/>
      <c r="D390" s="650"/>
      <c r="E390" s="650"/>
      <c r="F390" s="651" t="s">
        <v>257</v>
      </c>
      <c r="G390" s="651"/>
      <c r="H390" s="651"/>
      <c r="K390" s="367"/>
      <c r="L390" s="367"/>
      <c r="M390" s="367"/>
      <c r="N390" s="367"/>
      <c r="O390" s="367"/>
      <c r="P390" s="371"/>
      <c r="Q390" s="372"/>
      <c r="R390" s="372"/>
      <c r="S390" s="372"/>
      <c r="T390" s="372"/>
      <c r="U390" s="372"/>
      <c r="V390" s="372"/>
      <c r="W390" s="372"/>
      <c r="X390" s="372"/>
      <c r="Y390" s="372"/>
    </row>
    <row r="391" spans="1:25" ht="15">
      <c r="A391" s="377">
        <v>11</v>
      </c>
      <c r="B391" s="652" t="s">
        <v>259</v>
      </c>
      <c r="C391" s="652"/>
      <c r="D391" s="652"/>
      <c r="E391" s="652"/>
      <c r="F391" s="652" t="s">
        <v>260</v>
      </c>
      <c r="G391" s="652"/>
      <c r="H391" s="652"/>
      <c r="K391" s="367"/>
      <c r="L391" s="367"/>
      <c r="M391" s="367"/>
      <c r="N391" s="367"/>
      <c r="O391" s="367"/>
      <c r="P391" s="371"/>
      <c r="Q391" s="367"/>
      <c r="R391" s="367"/>
      <c r="S391" s="367"/>
      <c r="T391" s="367"/>
      <c r="U391" s="367"/>
      <c r="V391" s="367"/>
      <c r="W391" s="367"/>
      <c r="X391" s="367"/>
      <c r="Y391" s="367"/>
    </row>
    <row r="392" spans="5:16" ht="15">
      <c r="E392" s="370"/>
      <c r="K392" s="259"/>
      <c r="L392" s="259"/>
      <c r="M392" s="259"/>
      <c r="N392" s="259"/>
      <c r="O392" s="259"/>
      <c r="P392" s="378"/>
    </row>
    <row r="393" spans="11:12" ht="15">
      <c r="K393" s="259"/>
      <c r="L393" s="259"/>
    </row>
    <row r="394" spans="11:12" ht="15">
      <c r="K394" s="259"/>
      <c r="L394" s="259"/>
    </row>
    <row r="395" spans="11:12" ht="15">
      <c r="K395" s="259"/>
      <c r="L395" s="259"/>
    </row>
    <row r="396" spans="11:12" ht="15">
      <c r="K396" s="259"/>
      <c r="L396" s="259"/>
    </row>
    <row r="397" spans="11:12" ht="15">
      <c r="K397" s="259"/>
      <c r="L397" s="259"/>
    </row>
    <row r="398" spans="11:12" ht="15">
      <c r="K398" s="259"/>
      <c r="L398" s="259"/>
    </row>
    <row r="399" spans="11:12" ht="15">
      <c r="K399" s="259"/>
      <c r="L399" s="259"/>
    </row>
    <row r="400" spans="11:12" ht="15">
      <c r="K400" s="259"/>
      <c r="L400" s="259"/>
    </row>
    <row r="401" spans="11:12" ht="15">
      <c r="K401" s="259"/>
      <c r="L401" s="259"/>
    </row>
    <row r="402" spans="11:12" ht="15">
      <c r="K402" s="259"/>
      <c r="L402" s="259"/>
    </row>
    <row r="403" spans="11:12" ht="15">
      <c r="K403" s="259"/>
      <c r="L403" s="259"/>
    </row>
    <row r="404" spans="11:12" ht="15">
      <c r="K404" s="259"/>
      <c r="L404" s="259"/>
    </row>
    <row r="405" spans="11:12" ht="15">
      <c r="K405" s="259"/>
      <c r="L405" s="259"/>
    </row>
    <row r="406" spans="11:12" ht="15">
      <c r="K406" s="259"/>
      <c r="L406" s="259"/>
    </row>
    <row r="407" spans="11:12" ht="15">
      <c r="K407" s="259"/>
      <c r="L407" s="259"/>
    </row>
    <row r="408" spans="11:12" ht="15">
      <c r="K408" s="259"/>
      <c r="L408" s="259"/>
    </row>
    <row r="409" spans="11:12" ht="15">
      <c r="K409" s="259"/>
      <c r="L409" s="259"/>
    </row>
    <row r="410" spans="11:12" ht="15">
      <c r="K410" s="259"/>
      <c r="L410" s="259"/>
    </row>
    <row r="411" spans="11:12" ht="15">
      <c r="K411" s="259"/>
      <c r="L411" s="259"/>
    </row>
    <row r="412" spans="11:12" ht="15">
      <c r="K412" s="259"/>
      <c r="L412" s="259"/>
    </row>
    <row r="413" spans="11:12" ht="15">
      <c r="K413" s="259"/>
      <c r="L413" s="259"/>
    </row>
    <row r="414" spans="11:12" ht="15">
      <c r="K414" s="259"/>
      <c r="L414" s="259"/>
    </row>
    <row r="415" spans="11:12" ht="15">
      <c r="K415" s="259"/>
      <c r="L415" s="259"/>
    </row>
    <row r="416" spans="11:12" ht="15">
      <c r="K416" s="259"/>
      <c r="L416" s="259"/>
    </row>
    <row r="417" spans="11:12" ht="15">
      <c r="K417" s="259"/>
      <c r="L417" s="259"/>
    </row>
    <row r="418" spans="11:12" ht="15">
      <c r="K418" s="259"/>
      <c r="L418" s="259"/>
    </row>
    <row r="419" spans="11:12" ht="15">
      <c r="K419" s="259"/>
      <c r="L419" s="259"/>
    </row>
    <row r="420" spans="11:12" ht="15">
      <c r="K420" s="259"/>
      <c r="L420" s="259"/>
    </row>
    <row r="421" spans="11:12" ht="15">
      <c r="K421" s="259"/>
      <c r="L421" s="259"/>
    </row>
    <row r="422" spans="11:12" ht="15">
      <c r="K422" s="259"/>
      <c r="L422" s="259"/>
    </row>
    <row r="423" spans="11:12" ht="15">
      <c r="K423" s="259"/>
      <c r="L423" s="259"/>
    </row>
    <row r="424" spans="11:12" ht="15">
      <c r="K424" s="259"/>
      <c r="L424" s="259"/>
    </row>
    <row r="425" spans="11:12" ht="15">
      <c r="K425" s="259"/>
      <c r="L425" s="259"/>
    </row>
    <row r="426" spans="11:12" ht="15">
      <c r="K426" s="259"/>
      <c r="L426" s="259"/>
    </row>
    <row r="427" spans="11:12" ht="15">
      <c r="K427" s="259"/>
      <c r="L427" s="259"/>
    </row>
    <row r="428" spans="11:12" ht="15">
      <c r="K428" s="259"/>
      <c r="L428" s="259"/>
    </row>
    <row r="429" spans="11:12" ht="15">
      <c r="K429" s="259"/>
      <c r="L429" s="259"/>
    </row>
    <row r="430" spans="11:12" ht="15">
      <c r="K430" s="259"/>
      <c r="L430" s="259"/>
    </row>
    <row r="431" spans="11:12" ht="15">
      <c r="K431" s="259"/>
      <c r="L431" s="259"/>
    </row>
    <row r="432" spans="11:12" ht="15">
      <c r="K432" s="259"/>
      <c r="L432" s="259"/>
    </row>
    <row r="433" spans="11:12" ht="15">
      <c r="K433" s="259"/>
      <c r="L433" s="259"/>
    </row>
    <row r="434" spans="11:12" ht="15">
      <c r="K434" s="259"/>
      <c r="L434" s="259"/>
    </row>
    <row r="435" spans="11:12" ht="15">
      <c r="K435" s="259"/>
      <c r="L435" s="259"/>
    </row>
    <row r="436" spans="11:12" ht="15">
      <c r="K436" s="259"/>
      <c r="L436" s="259"/>
    </row>
    <row r="437" spans="11:12" ht="15">
      <c r="K437" s="259"/>
      <c r="L437" s="259"/>
    </row>
    <row r="438" spans="11:12" ht="15">
      <c r="K438" s="259"/>
      <c r="L438" s="259"/>
    </row>
    <row r="439" spans="11:12" ht="15">
      <c r="K439" s="259"/>
      <c r="L439" s="259"/>
    </row>
    <row r="440" spans="11:12" ht="15">
      <c r="K440" s="259"/>
      <c r="L440" s="259"/>
    </row>
    <row r="441" spans="11:12" ht="15">
      <c r="K441" s="259"/>
      <c r="L441" s="259"/>
    </row>
    <row r="442" spans="11:12" ht="15">
      <c r="K442" s="259"/>
      <c r="L442" s="259"/>
    </row>
    <row r="443" spans="11:12" ht="15">
      <c r="K443" s="259"/>
      <c r="L443" s="259"/>
    </row>
    <row r="444" spans="11:12" ht="15">
      <c r="K444" s="259"/>
      <c r="L444" s="259"/>
    </row>
    <row r="445" spans="11:12" ht="15">
      <c r="K445" s="259"/>
      <c r="L445" s="259"/>
    </row>
    <row r="446" spans="11:12" ht="15">
      <c r="K446" s="259"/>
      <c r="L446" s="259"/>
    </row>
    <row r="447" spans="11:12" ht="15">
      <c r="K447" s="259"/>
      <c r="L447" s="259"/>
    </row>
    <row r="448" spans="11:12" ht="15">
      <c r="K448" s="259"/>
      <c r="L448" s="259"/>
    </row>
    <row r="449" spans="11:12" ht="15">
      <c r="K449" s="259"/>
      <c r="L449" s="259"/>
    </row>
    <row r="450" spans="11:12" ht="15">
      <c r="K450" s="259"/>
      <c r="L450" s="259"/>
    </row>
    <row r="451" spans="11:12" ht="15">
      <c r="K451" s="259"/>
      <c r="L451" s="259"/>
    </row>
    <row r="452" spans="11:12" ht="15">
      <c r="K452" s="259"/>
      <c r="L452" s="259"/>
    </row>
    <row r="453" spans="11:12" ht="15">
      <c r="K453" s="259"/>
      <c r="L453" s="259"/>
    </row>
    <row r="454" spans="11:12" ht="15">
      <c r="K454" s="259"/>
      <c r="L454" s="259"/>
    </row>
    <row r="455" spans="11:12" ht="15">
      <c r="K455" s="259"/>
      <c r="L455" s="259"/>
    </row>
    <row r="456" spans="11:12" ht="15">
      <c r="K456" s="259"/>
      <c r="L456" s="259"/>
    </row>
    <row r="457" spans="11:12" ht="15">
      <c r="K457" s="259"/>
      <c r="L457" s="259"/>
    </row>
    <row r="458" spans="11:12" ht="15">
      <c r="K458" s="259"/>
      <c r="L458" s="259"/>
    </row>
    <row r="459" spans="11:12" ht="15">
      <c r="K459" s="259"/>
      <c r="L459" s="259"/>
    </row>
    <row r="460" spans="11:12" ht="15">
      <c r="K460" s="259"/>
      <c r="L460" s="259"/>
    </row>
    <row r="461" spans="11:12" ht="15">
      <c r="K461" s="259"/>
      <c r="L461" s="259"/>
    </row>
    <row r="462" spans="11:12" ht="15">
      <c r="K462" s="259"/>
      <c r="L462" s="259"/>
    </row>
    <row r="463" spans="11:12" ht="15">
      <c r="K463" s="259"/>
      <c r="L463" s="259"/>
    </row>
    <row r="464" spans="11:12" ht="15">
      <c r="K464" s="259"/>
      <c r="L464" s="259"/>
    </row>
    <row r="465" spans="11:12" ht="15">
      <c r="K465" s="259"/>
      <c r="L465" s="259"/>
    </row>
    <row r="466" spans="11:12" ht="15">
      <c r="K466" s="259"/>
      <c r="L466" s="259"/>
    </row>
    <row r="467" spans="11:12" ht="15">
      <c r="K467" s="259"/>
      <c r="L467" s="259"/>
    </row>
    <row r="468" spans="11:12" ht="15">
      <c r="K468" s="259"/>
      <c r="L468" s="259"/>
    </row>
    <row r="469" spans="11:12" ht="15">
      <c r="K469" s="259"/>
      <c r="L469" s="259"/>
    </row>
    <row r="470" spans="11:12" ht="15">
      <c r="K470" s="259"/>
      <c r="L470" s="259"/>
    </row>
    <row r="471" spans="11:12" ht="15">
      <c r="K471" s="259"/>
      <c r="L471" s="259"/>
    </row>
    <row r="472" spans="11:12" ht="15">
      <c r="K472" s="259"/>
      <c r="L472" s="259"/>
    </row>
    <row r="473" spans="11:12" ht="15">
      <c r="K473" s="259"/>
      <c r="L473" s="259"/>
    </row>
    <row r="474" spans="11:12" ht="15">
      <c r="K474" s="259"/>
      <c r="L474" s="259"/>
    </row>
    <row r="475" spans="11:12" ht="15">
      <c r="K475" s="259"/>
      <c r="L475" s="259"/>
    </row>
    <row r="476" spans="11:12" ht="15">
      <c r="K476" s="259"/>
      <c r="L476" s="259"/>
    </row>
    <row r="477" spans="11:12" ht="15">
      <c r="K477" s="259"/>
      <c r="L477" s="259"/>
    </row>
    <row r="478" spans="11:12" ht="15">
      <c r="K478" s="259"/>
      <c r="L478" s="259"/>
    </row>
    <row r="479" spans="11:12" ht="15">
      <c r="K479" s="259"/>
      <c r="L479" s="259"/>
    </row>
    <row r="480" spans="11:12" ht="15">
      <c r="K480" s="259"/>
      <c r="L480" s="259"/>
    </row>
    <row r="481" spans="11:12" ht="15">
      <c r="K481" s="259"/>
      <c r="L481" s="259"/>
    </row>
    <row r="482" spans="11:12" ht="15">
      <c r="K482" s="259"/>
      <c r="L482" s="259"/>
    </row>
    <row r="483" spans="11:12" ht="15">
      <c r="K483" s="259"/>
      <c r="L483" s="259"/>
    </row>
    <row r="484" spans="11:12" ht="15">
      <c r="K484" s="259"/>
      <c r="L484" s="259"/>
    </row>
    <row r="485" spans="11:12" ht="15">
      <c r="K485" s="259"/>
      <c r="L485" s="259"/>
    </row>
    <row r="486" spans="11:12" ht="15">
      <c r="K486" s="259"/>
      <c r="L486" s="259"/>
    </row>
    <row r="487" spans="11:12" ht="15">
      <c r="K487" s="259"/>
      <c r="L487" s="259"/>
    </row>
    <row r="488" spans="11:12" ht="15">
      <c r="K488" s="259"/>
      <c r="L488" s="259"/>
    </row>
    <row r="489" spans="11:12" ht="15">
      <c r="K489" s="259"/>
      <c r="L489" s="259"/>
    </row>
    <row r="490" spans="11:12" ht="15">
      <c r="K490" s="259"/>
      <c r="L490" s="259"/>
    </row>
    <row r="491" spans="11:12" ht="15">
      <c r="K491" s="259"/>
      <c r="L491" s="259"/>
    </row>
    <row r="492" spans="11:12" ht="15">
      <c r="K492" s="259"/>
      <c r="L492" s="259"/>
    </row>
    <row r="493" spans="11:12" ht="15">
      <c r="K493" s="259"/>
      <c r="L493" s="259"/>
    </row>
    <row r="494" spans="11:12" ht="15">
      <c r="K494" s="259"/>
      <c r="L494" s="259"/>
    </row>
    <row r="495" spans="11:12" ht="15">
      <c r="K495" s="259"/>
      <c r="L495" s="259"/>
    </row>
    <row r="496" spans="11:12" ht="15">
      <c r="K496" s="259"/>
      <c r="L496" s="259"/>
    </row>
    <row r="497" spans="11:12" ht="15">
      <c r="K497" s="259"/>
      <c r="L497" s="259"/>
    </row>
    <row r="498" spans="11:12" ht="15">
      <c r="K498" s="259"/>
      <c r="L498" s="259"/>
    </row>
    <row r="499" spans="11:12" ht="15">
      <c r="K499" s="259"/>
      <c r="L499" s="259"/>
    </row>
    <row r="500" spans="11:12" ht="15">
      <c r="K500" s="259"/>
      <c r="L500" s="259"/>
    </row>
    <row r="501" spans="11:12" ht="15">
      <c r="K501" s="259"/>
      <c r="L501" s="259"/>
    </row>
    <row r="502" spans="11:12" ht="15">
      <c r="K502" s="259"/>
      <c r="L502" s="259"/>
    </row>
    <row r="503" spans="11:12" ht="15">
      <c r="K503" s="259"/>
      <c r="L503" s="259"/>
    </row>
    <row r="504" spans="11:12" ht="15">
      <c r="K504" s="259"/>
      <c r="L504" s="259"/>
    </row>
    <row r="505" spans="11:12" ht="15">
      <c r="K505" s="259"/>
      <c r="L505" s="259"/>
    </row>
    <row r="506" spans="11:12" ht="15">
      <c r="K506" s="259"/>
      <c r="L506" s="259"/>
    </row>
    <row r="507" spans="11:12" ht="15">
      <c r="K507" s="259"/>
      <c r="L507" s="259"/>
    </row>
    <row r="508" spans="11:12" ht="15">
      <c r="K508" s="259"/>
      <c r="L508" s="259"/>
    </row>
    <row r="509" spans="11:12" ht="15">
      <c r="K509" s="259"/>
      <c r="L509" s="259"/>
    </row>
    <row r="510" spans="11:12" ht="15">
      <c r="K510" s="259"/>
      <c r="L510" s="259"/>
    </row>
    <row r="511" spans="11:12" ht="15">
      <c r="K511" s="259"/>
      <c r="L511" s="259"/>
    </row>
    <row r="512" spans="11:12" ht="15">
      <c r="K512" s="259"/>
      <c r="L512" s="259"/>
    </row>
    <row r="513" spans="11:12" ht="15">
      <c r="K513" s="259"/>
      <c r="L513" s="259"/>
    </row>
    <row r="514" spans="11:12" ht="15">
      <c r="K514" s="259"/>
      <c r="L514" s="259"/>
    </row>
    <row r="515" spans="11:12" ht="15">
      <c r="K515" s="259"/>
      <c r="L515" s="259"/>
    </row>
    <row r="516" spans="11:12" ht="15">
      <c r="K516" s="259"/>
      <c r="L516" s="259"/>
    </row>
    <row r="517" spans="11:12" ht="15">
      <c r="K517" s="259"/>
      <c r="L517" s="259"/>
    </row>
    <row r="518" spans="11:12" ht="15">
      <c r="K518" s="259"/>
      <c r="L518" s="259"/>
    </row>
    <row r="519" spans="11:12" ht="15">
      <c r="K519" s="259"/>
      <c r="L519" s="259"/>
    </row>
    <row r="520" spans="11:12" ht="15">
      <c r="K520" s="259"/>
      <c r="L520" s="259"/>
    </row>
    <row r="521" spans="11:12" ht="15">
      <c r="K521" s="259"/>
      <c r="L521" s="259"/>
    </row>
    <row r="522" spans="11:12" ht="15">
      <c r="K522" s="259"/>
      <c r="L522" s="259"/>
    </row>
    <row r="523" spans="11:12" ht="15">
      <c r="K523" s="259"/>
      <c r="L523" s="259"/>
    </row>
    <row r="524" spans="11:12" ht="15">
      <c r="K524" s="259"/>
      <c r="L524" s="259"/>
    </row>
    <row r="525" spans="11:12" ht="15">
      <c r="K525" s="259"/>
      <c r="L525" s="259"/>
    </row>
    <row r="526" spans="11:12" ht="15">
      <c r="K526" s="259"/>
      <c r="L526" s="259"/>
    </row>
    <row r="527" spans="11:12" ht="15">
      <c r="K527" s="259"/>
      <c r="L527" s="259"/>
    </row>
    <row r="528" spans="11:12" ht="15">
      <c r="K528" s="259"/>
      <c r="L528" s="259"/>
    </row>
    <row r="529" spans="11:12" ht="15">
      <c r="K529" s="259"/>
      <c r="L529" s="259"/>
    </row>
    <row r="530" spans="11:12" ht="15">
      <c r="K530" s="259"/>
      <c r="L530" s="259"/>
    </row>
    <row r="531" spans="11:12" ht="15">
      <c r="K531" s="259"/>
      <c r="L531" s="259"/>
    </row>
    <row r="532" spans="11:12" ht="15">
      <c r="K532" s="259"/>
      <c r="L532" s="259"/>
    </row>
    <row r="533" spans="11:12" ht="15">
      <c r="K533" s="259"/>
      <c r="L533" s="259"/>
    </row>
    <row r="534" spans="11:12" ht="15">
      <c r="K534" s="259"/>
      <c r="L534" s="259"/>
    </row>
    <row r="535" spans="11:12" ht="15">
      <c r="K535" s="259"/>
      <c r="L535" s="259"/>
    </row>
    <row r="536" spans="11:12" ht="15">
      <c r="K536" s="259"/>
      <c r="L536" s="259"/>
    </row>
    <row r="537" spans="11:12" ht="15">
      <c r="K537" s="259"/>
      <c r="L537" s="259"/>
    </row>
    <row r="538" spans="11:12" ht="15">
      <c r="K538" s="259"/>
      <c r="L538" s="259"/>
    </row>
    <row r="539" spans="11:12" ht="15">
      <c r="K539" s="259"/>
      <c r="L539" s="259"/>
    </row>
    <row r="540" spans="11:12" ht="15">
      <c r="K540" s="259"/>
      <c r="L540" s="259"/>
    </row>
    <row r="541" spans="11:12" ht="15">
      <c r="K541" s="259"/>
      <c r="L541" s="259"/>
    </row>
    <row r="542" spans="11:12" ht="15">
      <c r="K542" s="259"/>
      <c r="L542" s="259"/>
    </row>
    <row r="543" spans="11:12" ht="15">
      <c r="K543" s="259"/>
      <c r="L543" s="259"/>
    </row>
    <row r="544" spans="11:12" ht="15">
      <c r="K544" s="259"/>
      <c r="L544" s="259"/>
    </row>
    <row r="545" spans="11:12" ht="15">
      <c r="K545" s="259"/>
      <c r="L545" s="259"/>
    </row>
    <row r="546" spans="11:12" ht="15">
      <c r="K546" s="259"/>
      <c r="L546" s="259"/>
    </row>
    <row r="547" spans="11:12" ht="15">
      <c r="K547" s="259"/>
      <c r="L547" s="259"/>
    </row>
    <row r="548" spans="11:12" ht="15">
      <c r="K548" s="259"/>
      <c r="L548" s="259"/>
    </row>
    <row r="549" spans="11:12" ht="15">
      <c r="K549" s="259"/>
      <c r="L549" s="259"/>
    </row>
    <row r="550" spans="11:12" ht="15">
      <c r="K550" s="259"/>
      <c r="L550" s="259"/>
    </row>
    <row r="551" spans="11:12" ht="15">
      <c r="K551" s="259"/>
      <c r="L551" s="259"/>
    </row>
    <row r="552" spans="11:12" ht="15">
      <c r="K552" s="259"/>
      <c r="L552" s="259"/>
    </row>
    <row r="553" spans="11:12" ht="15">
      <c r="K553" s="259"/>
      <c r="L553" s="259"/>
    </row>
    <row r="554" spans="11:12" ht="15">
      <c r="K554" s="259"/>
      <c r="L554" s="259"/>
    </row>
    <row r="555" spans="11:12" ht="15">
      <c r="K555" s="259"/>
      <c r="L555" s="259"/>
    </row>
    <row r="556" spans="11:12" ht="15">
      <c r="K556" s="259"/>
      <c r="L556" s="259"/>
    </row>
    <row r="557" spans="11:12" ht="15">
      <c r="K557" s="259"/>
      <c r="L557" s="259"/>
    </row>
    <row r="558" spans="11:12" ht="15">
      <c r="K558" s="259"/>
      <c r="L558" s="259"/>
    </row>
    <row r="559" spans="11:12" ht="15">
      <c r="K559" s="259"/>
      <c r="L559" s="259"/>
    </row>
    <row r="560" spans="11:12" ht="15">
      <c r="K560" s="259"/>
      <c r="L560" s="259"/>
    </row>
    <row r="561" spans="11:12" ht="15">
      <c r="K561" s="259"/>
      <c r="L561" s="259"/>
    </row>
    <row r="562" spans="11:12" ht="15">
      <c r="K562" s="259"/>
      <c r="L562" s="259"/>
    </row>
    <row r="563" spans="11:12" ht="15">
      <c r="K563" s="259"/>
      <c r="L563" s="259"/>
    </row>
    <row r="564" spans="11:12" ht="15">
      <c r="K564" s="259"/>
      <c r="L564" s="259"/>
    </row>
    <row r="565" spans="11:12" ht="15">
      <c r="K565" s="259"/>
      <c r="L565" s="259"/>
    </row>
    <row r="566" spans="11:12" ht="15">
      <c r="K566" s="259"/>
      <c r="L566" s="259"/>
    </row>
    <row r="567" spans="11:12" ht="15">
      <c r="K567" s="259"/>
      <c r="L567" s="259"/>
    </row>
    <row r="568" spans="11:12" ht="15">
      <c r="K568" s="259"/>
      <c r="L568" s="259"/>
    </row>
    <row r="569" spans="11:12" ht="15">
      <c r="K569" s="259"/>
      <c r="L569" s="259"/>
    </row>
    <row r="570" spans="11:12" ht="15">
      <c r="K570" s="259"/>
      <c r="L570" s="259"/>
    </row>
    <row r="571" spans="11:12" ht="15">
      <c r="K571" s="259"/>
      <c r="L571" s="259"/>
    </row>
    <row r="572" spans="11:12" ht="15">
      <c r="K572" s="259"/>
      <c r="L572" s="259"/>
    </row>
    <row r="573" spans="11:12" ht="15">
      <c r="K573" s="259"/>
      <c r="L573" s="259"/>
    </row>
    <row r="574" spans="11:12" ht="15">
      <c r="K574" s="259"/>
      <c r="L574" s="259"/>
    </row>
    <row r="575" spans="11:12" ht="15">
      <c r="K575" s="259"/>
      <c r="L575" s="259"/>
    </row>
    <row r="576" spans="11:12" ht="15">
      <c r="K576" s="259"/>
      <c r="L576" s="259"/>
    </row>
    <row r="577" spans="11:12" ht="15">
      <c r="K577" s="259"/>
      <c r="L577" s="259"/>
    </row>
    <row r="578" spans="11:12" ht="15">
      <c r="K578" s="259"/>
      <c r="L578" s="259"/>
    </row>
    <row r="579" spans="11:12" ht="15">
      <c r="K579" s="259"/>
      <c r="L579" s="259"/>
    </row>
    <row r="580" spans="11:12" ht="15">
      <c r="K580" s="259"/>
      <c r="L580" s="259"/>
    </row>
    <row r="581" spans="11:12" ht="15">
      <c r="K581" s="259"/>
      <c r="L581" s="259"/>
    </row>
    <row r="582" spans="11:12" ht="15">
      <c r="K582" s="259"/>
      <c r="L582" s="259"/>
    </row>
    <row r="583" spans="11:12" ht="15">
      <c r="K583" s="259"/>
      <c r="L583" s="259"/>
    </row>
    <row r="584" spans="11:12" ht="15">
      <c r="K584" s="259"/>
      <c r="L584" s="259"/>
    </row>
    <row r="585" spans="11:12" ht="15">
      <c r="K585" s="259"/>
      <c r="L585" s="259"/>
    </row>
    <row r="586" spans="11:12" ht="15">
      <c r="K586" s="259"/>
      <c r="L586" s="259"/>
    </row>
    <row r="587" spans="11:12" ht="15">
      <c r="K587" s="259"/>
      <c r="L587" s="259"/>
    </row>
    <row r="588" spans="11:12" ht="15">
      <c r="K588" s="259"/>
      <c r="L588" s="259"/>
    </row>
    <row r="589" spans="11:12" ht="15">
      <c r="K589" s="259"/>
      <c r="L589" s="259"/>
    </row>
    <row r="590" spans="11:12" ht="15">
      <c r="K590" s="259"/>
      <c r="L590" s="259"/>
    </row>
    <row r="591" spans="11:12" ht="15">
      <c r="K591" s="259"/>
      <c r="L591" s="259"/>
    </row>
    <row r="592" spans="11:12" ht="15">
      <c r="K592" s="259"/>
      <c r="L592" s="259"/>
    </row>
    <row r="593" spans="11:12" ht="15">
      <c r="K593" s="259"/>
      <c r="L593" s="259"/>
    </row>
    <row r="594" spans="11:12" ht="15">
      <c r="K594" s="259"/>
      <c r="L594" s="259"/>
    </row>
    <row r="595" spans="11:12" ht="15">
      <c r="K595" s="259"/>
      <c r="L595" s="259"/>
    </row>
    <row r="596" spans="11:12" ht="15">
      <c r="K596" s="259"/>
      <c r="L596" s="259"/>
    </row>
    <row r="597" spans="11:12" ht="15">
      <c r="K597" s="259"/>
      <c r="L597" s="259"/>
    </row>
    <row r="598" spans="11:12" ht="15">
      <c r="K598" s="259"/>
      <c r="L598" s="259"/>
    </row>
    <row r="599" spans="11:12" ht="15">
      <c r="K599" s="259"/>
      <c r="L599" s="259"/>
    </row>
    <row r="600" spans="11:12" ht="15">
      <c r="K600" s="259"/>
      <c r="L600" s="259"/>
    </row>
    <row r="601" spans="11:12" ht="15">
      <c r="K601" s="259"/>
      <c r="L601" s="259"/>
    </row>
    <row r="602" spans="11:12" ht="15">
      <c r="K602" s="259"/>
      <c r="L602" s="259"/>
    </row>
    <row r="603" spans="11:12" ht="15">
      <c r="K603" s="259"/>
      <c r="L603" s="259"/>
    </row>
    <row r="604" spans="11:12" ht="15">
      <c r="K604" s="259"/>
      <c r="L604" s="259"/>
    </row>
    <row r="605" spans="11:12" ht="15">
      <c r="K605" s="259"/>
      <c r="L605" s="259"/>
    </row>
    <row r="606" spans="11:12" ht="15">
      <c r="K606" s="259"/>
      <c r="L606" s="259"/>
    </row>
    <row r="607" spans="11:12" ht="15">
      <c r="K607" s="259"/>
      <c r="L607" s="259"/>
    </row>
    <row r="608" spans="11:12" ht="15">
      <c r="K608" s="259"/>
      <c r="L608" s="259"/>
    </row>
    <row r="609" spans="11:12" ht="15">
      <c r="K609" s="259"/>
      <c r="L609" s="259"/>
    </row>
    <row r="610" spans="11:12" ht="15">
      <c r="K610" s="259"/>
      <c r="L610" s="259"/>
    </row>
    <row r="611" spans="11:12" ht="15">
      <c r="K611" s="259"/>
      <c r="L611" s="259"/>
    </row>
    <row r="612" spans="11:12" ht="15">
      <c r="K612" s="259"/>
      <c r="L612" s="259"/>
    </row>
    <row r="613" spans="11:12" ht="15">
      <c r="K613" s="259"/>
      <c r="L613" s="259"/>
    </row>
    <row r="614" spans="11:12" ht="15">
      <c r="K614" s="259"/>
      <c r="L614" s="259"/>
    </row>
    <row r="615" spans="11:12" ht="15">
      <c r="K615" s="259"/>
      <c r="L615" s="259"/>
    </row>
    <row r="616" spans="11:12" ht="15">
      <c r="K616" s="259"/>
      <c r="L616" s="259"/>
    </row>
    <row r="617" spans="11:12" ht="15">
      <c r="K617" s="259"/>
      <c r="L617" s="259"/>
    </row>
    <row r="618" spans="11:12" ht="15">
      <c r="K618" s="259"/>
      <c r="L618" s="259"/>
    </row>
    <row r="619" spans="11:12" ht="15">
      <c r="K619" s="259"/>
      <c r="L619" s="259"/>
    </row>
    <row r="620" spans="11:12" ht="15">
      <c r="K620" s="259"/>
      <c r="L620" s="259"/>
    </row>
    <row r="621" spans="11:12" ht="15">
      <c r="K621" s="259"/>
      <c r="L621" s="259"/>
    </row>
    <row r="622" spans="11:12" ht="15">
      <c r="K622" s="259"/>
      <c r="L622" s="259"/>
    </row>
    <row r="623" spans="11:12" ht="15">
      <c r="K623" s="259"/>
      <c r="L623" s="259"/>
    </row>
    <row r="624" spans="11:12" ht="15">
      <c r="K624" s="259"/>
      <c r="L624" s="259"/>
    </row>
    <row r="625" spans="11:12" ht="15">
      <c r="K625" s="259"/>
      <c r="L625" s="259"/>
    </row>
    <row r="626" spans="11:12" ht="15">
      <c r="K626" s="259"/>
      <c r="L626" s="259"/>
    </row>
    <row r="627" spans="11:12" ht="15">
      <c r="K627" s="259"/>
      <c r="L627" s="259"/>
    </row>
    <row r="628" spans="11:12" ht="15">
      <c r="K628" s="259"/>
      <c r="L628" s="259"/>
    </row>
    <row r="629" spans="11:12" ht="15">
      <c r="K629" s="259"/>
      <c r="L629" s="259"/>
    </row>
    <row r="630" spans="11:12" ht="15">
      <c r="K630" s="259"/>
      <c r="L630" s="259"/>
    </row>
    <row r="631" spans="11:12" ht="15">
      <c r="K631" s="259"/>
      <c r="L631" s="259"/>
    </row>
    <row r="632" spans="11:12" ht="15">
      <c r="K632" s="259"/>
      <c r="L632" s="259"/>
    </row>
    <row r="633" spans="11:12" ht="15">
      <c r="K633" s="259"/>
      <c r="L633" s="259"/>
    </row>
    <row r="634" spans="11:12" ht="15">
      <c r="K634" s="259"/>
      <c r="L634" s="259"/>
    </row>
    <row r="635" spans="11:12" ht="15">
      <c r="K635" s="259"/>
      <c r="L635" s="259"/>
    </row>
    <row r="636" spans="11:12" ht="15">
      <c r="K636" s="259"/>
      <c r="L636" s="259"/>
    </row>
    <row r="637" spans="11:12" ht="15">
      <c r="K637" s="259"/>
      <c r="L637" s="259"/>
    </row>
    <row r="638" spans="11:12" ht="15">
      <c r="K638" s="259"/>
      <c r="L638" s="259"/>
    </row>
    <row r="639" spans="11:12" ht="15">
      <c r="K639" s="259"/>
      <c r="L639" s="259"/>
    </row>
    <row r="640" spans="11:12" ht="15">
      <c r="K640" s="259"/>
      <c r="L640" s="259"/>
    </row>
    <row r="641" spans="11:12" ht="15">
      <c r="K641" s="259"/>
      <c r="L641" s="259"/>
    </row>
    <row r="642" spans="11:12" ht="15">
      <c r="K642" s="259"/>
      <c r="L642" s="259"/>
    </row>
    <row r="643" spans="11:12" ht="15">
      <c r="K643" s="259"/>
      <c r="L643" s="259"/>
    </row>
    <row r="644" spans="11:12" ht="15">
      <c r="K644" s="259"/>
      <c r="L644" s="259"/>
    </row>
    <row r="645" spans="11:12" ht="15">
      <c r="K645" s="259"/>
      <c r="L645" s="259"/>
    </row>
    <row r="646" spans="11:12" ht="15">
      <c r="K646" s="259"/>
      <c r="L646" s="259"/>
    </row>
    <row r="647" spans="11:12" ht="15">
      <c r="K647" s="259"/>
      <c r="L647" s="259"/>
    </row>
    <row r="648" spans="11:12" ht="15">
      <c r="K648" s="259"/>
      <c r="L648" s="259"/>
    </row>
    <row r="649" spans="11:12" ht="15">
      <c r="K649" s="259"/>
      <c r="L649" s="259"/>
    </row>
    <row r="650" spans="11:12" ht="15">
      <c r="K650" s="259"/>
      <c r="L650" s="259"/>
    </row>
    <row r="651" spans="11:12" ht="15">
      <c r="K651" s="259"/>
      <c r="L651" s="259"/>
    </row>
    <row r="652" spans="11:12" ht="15">
      <c r="K652" s="259"/>
      <c r="L652" s="259"/>
    </row>
    <row r="653" spans="11:12" ht="15">
      <c r="K653" s="259"/>
      <c r="L653" s="259"/>
    </row>
    <row r="654" spans="11:12" ht="15">
      <c r="K654" s="259"/>
      <c r="L654" s="259"/>
    </row>
    <row r="655" spans="11:12" ht="15">
      <c r="K655" s="259"/>
      <c r="L655" s="259"/>
    </row>
    <row r="656" spans="11:12" ht="15">
      <c r="K656" s="259"/>
      <c r="L656" s="259"/>
    </row>
    <row r="657" spans="11:12" ht="15">
      <c r="K657" s="259"/>
      <c r="L657" s="259"/>
    </row>
    <row r="658" spans="11:12" ht="15">
      <c r="K658" s="259"/>
      <c r="L658" s="259"/>
    </row>
    <row r="659" spans="11:12" ht="15">
      <c r="K659" s="259"/>
      <c r="L659" s="259"/>
    </row>
    <row r="660" spans="11:12" ht="15">
      <c r="K660" s="259"/>
      <c r="L660" s="259"/>
    </row>
    <row r="661" spans="11:12" ht="15">
      <c r="K661" s="259"/>
      <c r="L661" s="259"/>
    </row>
    <row r="662" spans="11:12" ht="15">
      <c r="K662" s="259"/>
      <c r="L662" s="259"/>
    </row>
    <row r="663" spans="11:12" ht="15">
      <c r="K663" s="259"/>
      <c r="L663" s="259"/>
    </row>
    <row r="664" spans="11:12" ht="15">
      <c r="K664" s="259"/>
      <c r="L664" s="259"/>
    </row>
    <row r="665" spans="11:12" ht="15">
      <c r="K665" s="259"/>
      <c r="L665" s="259"/>
    </row>
    <row r="666" spans="11:12" ht="15">
      <c r="K666" s="259"/>
      <c r="L666" s="259"/>
    </row>
    <row r="667" spans="11:12" ht="15">
      <c r="K667" s="259"/>
      <c r="L667" s="259"/>
    </row>
    <row r="668" spans="11:12" ht="15">
      <c r="K668" s="259"/>
      <c r="L668" s="259"/>
    </row>
    <row r="669" spans="11:12" ht="15">
      <c r="K669" s="259"/>
      <c r="L669" s="259"/>
    </row>
    <row r="670" spans="11:12" ht="15">
      <c r="K670" s="259"/>
      <c r="L670" s="259"/>
    </row>
    <row r="671" spans="11:12" ht="15">
      <c r="K671" s="259"/>
      <c r="L671" s="259"/>
    </row>
    <row r="672" spans="11:12" ht="15">
      <c r="K672" s="259"/>
      <c r="L672" s="259"/>
    </row>
    <row r="673" spans="11:12" ht="15">
      <c r="K673" s="259"/>
      <c r="L673" s="259"/>
    </row>
    <row r="674" spans="11:12" ht="15">
      <c r="K674" s="259"/>
      <c r="L674" s="259"/>
    </row>
    <row r="675" spans="11:12" ht="15">
      <c r="K675" s="259"/>
      <c r="L675" s="259"/>
    </row>
    <row r="676" spans="11:12" ht="15">
      <c r="K676" s="259"/>
      <c r="L676" s="259"/>
    </row>
    <row r="677" spans="11:12" ht="15">
      <c r="K677" s="259"/>
      <c r="L677" s="259"/>
    </row>
    <row r="678" spans="11:12" ht="15">
      <c r="K678" s="259"/>
      <c r="L678" s="259"/>
    </row>
    <row r="679" spans="11:12" ht="15">
      <c r="K679" s="259"/>
      <c r="L679" s="259"/>
    </row>
    <row r="680" spans="11:12" ht="15">
      <c r="K680" s="259"/>
      <c r="L680" s="259"/>
    </row>
    <row r="681" spans="11:12" ht="15">
      <c r="K681" s="259"/>
      <c r="L681" s="259"/>
    </row>
    <row r="682" spans="11:12" ht="15">
      <c r="K682" s="259"/>
      <c r="L682" s="259"/>
    </row>
    <row r="683" spans="11:12" ht="15">
      <c r="K683" s="259"/>
      <c r="L683" s="259"/>
    </row>
    <row r="684" spans="11:12" ht="15">
      <c r="K684" s="259"/>
      <c r="L684" s="259"/>
    </row>
    <row r="685" spans="11:12" ht="15">
      <c r="K685" s="259"/>
      <c r="L685" s="259"/>
    </row>
    <row r="686" spans="11:12" ht="15">
      <c r="K686" s="259"/>
      <c r="L686" s="259"/>
    </row>
    <row r="687" spans="11:12" ht="15">
      <c r="K687" s="259"/>
      <c r="L687" s="259"/>
    </row>
    <row r="688" spans="11:12" ht="15">
      <c r="K688" s="259"/>
      <c r="L688" s="259"/>
    </row>
    <row r="689" spans="11:12" ht="15">
      <c r="K689" s="259"/>
      <c r="L689" s="259"/>
    </row>
    <row r="690" spans="11:12" ht="15">
      <c r="K690" s="259"/>
      <c r="L690" s="259"/>
    </row>
    <row r="691" spans="11:12" ht="15">
      <c r="K691" s="259"/>
      <c r="L691" s="259"/>
    </row>
    <row r="692" spans="11:12" ht="15">
      <c r="K692" s="259"/>
      <c r="L692" s="259"/>
    </row>
    <row r="693" spans="11:12" ht="15">
      <c r="K693" s="259"/>
      <c r="L693" s="259"/>
    </row>
    <row r="694" spans="11:12" ht="15">
      <c r="K694" s="259"/>
      <c r="L694" s="259"/>
    </row>
    <row r="695" spans="11:12" ht="15">
      <c r="K695" s="259"/>
      <c r="L695" s="259"/>
    </row>
    <row r="696" spans="11:12" ht="15">
      <c r="K696" s="259"/>
      <c r="L696" s="259"/>
    </row>
    <row r="697" spans="11:12" ht="15">
      <c r="K697" s="259"/>
      <c r="L697" s="259"/>
    </row>
    <row r="698" spans="11:12" ht="15">
      <c r="K698" s="259"/>
      <c r="L698" s="259"/>
    </row>
    <row r="699" spans="11:12" ht="15">
      <c r="K699" s="259"/>
      <c r="L699" s="259"/>
    </row>
    <row r="700" spans="11:12" ht="15">
      <c r="K700" s="259"/>
      <c r="L700" s="259"/>
    </row>
    <row r="701" spans="11:12" ht="15">
      <c r="K701" s="259"/>
      <c r="L701" s="259"/>
    </row>
    <row r="702" spans="11:12" ht="15">
      <c r="K702" s="259"/>
      <c r="L702" s="259"/>
    </row>
    <row r="703" spans="11:12" ht="15">
      <c r="K703" s="259"/>
      <c r="L703" s="259"/>
    </row>
    <row r="704" spans="11:12" ht="15">
      <c r="K704" s="259"/>
      <c r="L704" s="259"/>
    </row>
    <row r="705" spans="11:12" ht="15">
      <c r="K705" s="259"/>
      <c r="L705" s="259"/>
    </row>
    <row r="706" spans="11:12" ht="15">
      <c r="K706" s="259"/>
      <c r="L706" s="259"/>
    </row>
    <row r="707" spans="11:12" ht="15">
      <c r="K707" s="259"/>
      <c r="L707" s="259"/>
    </row>
    <row r="708" spans="11:12" ht="15">
      <c r="K708" s="259"/>
      <c r="L708" s="259"/>
    </row>
    <row r="709" spans="11:12" ht="15">
      <c r="K709" s="259"/>
      <c r="L709" s="259"/>
    </row>
    <row r="710" spans="11:12" ht="15">
      <c r="K710" s="259"/>
      <c r="L710" s="259"/>
    </row>
    <row r="711" spans="11:12" ht="15">
      <c r="K711" s="259"/>
      <c r="L711" s="259"/>
    </row>
    <row r="712" spans="11:12" ht="15">
      <c r="K712" s="259"/>
      <c r="L712" s="259"/>
    </row>
    <row r="713" spans="11:12" ht="15">
      <c r="K713" s="259"/>
      <c r="L713" s="259"/>
    </row>
    <row r="714" spans="11:12" ht="15">
      <c r="K714" s="259"/>
      <c r="L714" s="259"/>
    </row>
    <row r="715" spans="11:12" ht="15">
      <c r="K715" s="259"/>
      <c r="L715" s="259"/>
    </row>
    <row r="716" spans="11:12" ht="15">
      <c r="K716" s="259"/>
      <c r="L716" s="259"/>
    </row>
    <row r="717" spans="11:12" ht="15">
      <c r="K717" s="259"/>
      <c r="L717" s="259"/>
    </row>
    <row r="718" spans="11:12" ht="15">
      <c r="K718" s="259"/>
      <c r="L718" s="259"/>
    </row>
    <row r="719" spans="11:12" ht="15">
      <c r="K719" s="259"/>
      <c r="L719" s="259"/>
    </row>
    <row r="720" spans="11:12" ht="15">
      <c r="K720" s="259"/>
      <c r="L720" s="259"/>
    </row>
    <row r="721" spans="11:12" ht="15">
      <c r="K721" s="259"/>
      <c r="L721" s="259"/>
    </row>
    <row r="722" spans="11:12" ht="15">
      <c r="K722" s="259"/>
      <c r="L722" s="259"/>
    </row>
    <row r="723" spans="11:12" ht="15">
      <c r="K723" s="259"/>
      <c r="L723" s="259"/>
    </row>
    <row r="724" spans="11:12" ht="15">
      <c r="K724" s="259"/>
      <c r="L724" s="259"/>
    </row>
    <row r="725" spans="11:12" ht="15">
      <c r="K725" s="259"/>
      <c r="L725" s="259"/>
    </row>
    <row r="726" spans="11:12" ht="15">
      <c r="K726" s="259"/>
      <c r="L726" s="259"/>
    </row>
    <row r="727" spans="11:12" ht="15">
      <c r="K727" s="259"/>
      <c r="L727" s="259"/>
    </row>
    <row r="728" spans="11:12" ht="15">
      <c r="K728" s="259"/>
      <c r="L728" s="259"/>
    </row>
    <row r="729" spans="11:12" ht="15">
      <c r="K729" s="259"/>
      <c r="L729" s="259"/>
    </row>
    <row r="730" spans="11:12" ht="15">
      <c r="K730" s="259"/>
      <c r="L730" s="259"/>
    </row>
    <row r="731" spans="11:12" ht="15">
      <c r="K731" s="259"/>
      <c r="L731" s="259"/>
    </row>
    <row r="732" spans="11:12" ht="15">
      <c r="K732" s="259"/>
      <c r="L732" s="259"/>
    </row>
    <row r="733" spans="11:12" ht="15">
      <c r="K733" s="259"/>
      <c r="L733" s="259"/>
    </row>
    <row r="734" spans="11:12" ht="15">
      <c r="K734" s="259"/>
      <c r="L734" s="259"/>
    </row>
    <row r="735" spans="11:12" ht="15">
      <c r="K735" s="259"/>
      <c r="L735" s="259"/>
    </row>
    <row r="736" spans="11:12" ht="15">
      <c r="K736" s="259"/>
      <c r="L736" s="259"/>
    </row>
    <row r="737" spans="11:12" ht="15">
      <c r="K737" s="259"/>
      <c r="L737" s="259"/>
    </row>
    <row r="738" spans="11:12" ht="15">
      <c r="K738" s="259"/>
      <c r="L738" s="259"/>
    </row>
    <row r="739" spans="11:12" ht="15">
      <c r="K739" s="259"/>
      <c r="L739" s="259"/>
    </row>
    <row r="740" spans="11:12" ht="15">
      <c r="K740" s="259"/>
      <c r="L740" s="259"/>
    </row>
    <row r="741" spans="11:12" ht="15">
      <c r="K741" s="259"/>
      <c r="L741" s="259"/>
    </row>
    <row r="742" spans="11:12" ht="15">
      <c r="K742" s="259"/>
      <c r="L742" s="259"/>
    </row>
    <row r="743" spans="11:12" ht="15">
      <c r="K743" s="259"/>
      <c r="L743" s="259"/>
    </row>
    <row r="744" spans="11:12" ht="15">
      <c r="K744" s="259"/>
      <c r="L744" s="259"/>
    </row>
    <row r="745" spans="11:12" ht="15">
      <c r="K745" s="259"/>
      <c r="L745" s="259"/>
    </row>
    <row r="746" spans="11:12" ht="15">
      <c r="K746" s="259"/>
      <c r="L746" s="259"/>
    </row>
    <row r="747" spans="11:12" ht="15">
      <c r="K747" s="259"/>
      <c r="L747" s="259"/>
    </row>
    <row r="748" spans="11:12" ht="15">
      <c r="K748" s="259"/>
      <c r="L748" s="259"/>
    </row>
    <row r="749" spans="11:12" ht="15">
      <c r="K749" s="259"/>
      <c r="L749" s="259"/>
    </row>
    <row r="750" spans="11:12" ht="15">
      <c r="K750" s="259"/>
      <c r="L750" s="259"/>
    </row>
    <row r="751" spans="11:12" ht="15">
      <c r="K751" s="259"/>
      <c r="L751" s="259"/>
    </row>
    <row r="752" spans="11:12" ht="15">
      <c r="K752" s="259"/>
      <c r="L752" s="259"/>
    </row>
    <row r="753" spans="11:12" ht="15">
      <c r="K753" s="259"/>
      <c r="L753" s="259"/>
    </row>
    <row r="754" spans="11:12" ht="15">
      <c r="K754" s="259"/>
      <c r="L754" s="259"/>
    </row>
    <row r="755" spans="11:12" ht="15">
      <c r="K755" s="259"/>
      <c r="L755" s="259"/>
    </row>
    <row r="756" spans="11:12" ht="15">
      <c r="K756" s="259"/>
      <c r="L756" s="259"/>
    </row>
    <row r="757" spans="11:12" ht="15">
      <c r="K757" s="259"/>
      <c r="L757" s="259"/>
    </row>
    <row r="758" spans="11:12" ht="15">
      <c r="K758" s="259"/>
      <c r="L758" s="259"/>
    </row>
    <row r="759" spans="11:12" ht="15">
      <c r="K759" s="259"/>
      <c r="L759" s="259"/>
    </row>
    <row r="760" spans="11:12" ht="15">
      <c r="K760" s="259"/>
      <c r="L760" s="259"/>
    </row>
    <row r="761" spans="11:12" ht="15">
      <c r="K761" s="259"/>
      <c r="L761" s="259"/>
    </row>
    <row r="762" spans="11:12" ht="15">
      <c r="K762" s="259"/>
      <c r="L762" s="259"/>
    </row>
    <row r="763" spans="11:12" ht="15">
      <c r="K763" s="259"/>
      <c r="L763" s="259"/>
    </row>
    <row r="764" spans="11:12" ht="15">
      <c r="K764" s="259"/>
      <c r="L764" s="259"/>
    </row>
    <row r="765" spans="11:12" ht="15">
      <c r="K765" s="259"/>
      <c r="L765" s="259"/>
    </row>
    <row r="766" spans="11:12" ht="15">
      <c r="K766" s="259"/>
      <c r="L766" s="259"/>
    </row>
    <row r="767" spans="11:12" ht="15">
      <c r="K767" s="259"/>
      <c r="L767" s="259"/>
    </row>
    <row r="768" spans="11:12" ht="15">
      <c r="K768" s="259"/>
      <c r="L768" s="259"/>
    </row>
    <row r="769" spans="11:12" ht="15">
      <c r="K769" s="259"/>
      <c r="L769" s="259"/>
    </row>
    <row r="770" spans="11:12" ht="15">
      <c r="K770" s="259"/>
      <c r="L770" s="259"/>
    </row>
    <row r="771" spans="11:12" ht="15">
      <c r="K771" s="259"/>
      <c r="L771" s="259"/>
    </row>
    <row r="772" spans="11:12" ht="15">
      <c r="K772" s="259"/>
      <c r="L772" s="259"/>
    </row>
    <row r="773" spans="11:12" ht="15">
      <c r="K773" s="259"/>
      <c r="L773" s="259"/>
    </row>
    <row r="774" spans="11:12" ht="15">
      <c r="K774" s="259"/>
      <c r="L774" s="259"/>
    </row>
    <row r="775" spans="11:12" ht="15">
      <c r="K775" s="259"/>
      <c r="L775" s="259"/>
    </row>
    <row r="776" spans="11:12" ht="15">
      <c r="K776" s="259"/>
      <c r="L776" s="259"/>
    </row>
    <row r="777" spans="11:12" ht="15">
      <c r="K777" s="259"/>
      <c r="L777" s="259"/>
    </row>
    <row r="778" spans="11:12" ht="15">
      <c r="K778" s="259"/>
      <c r="L778" s="259"/>
    </row>
    <row r="779" spans="11:12" ht="15">
      <c r="K779" s="259"/>
      <c r="L779" s="259"/>
    </row>
    <row r="780" spans="11:12" ht="15">
      <c r="K780" s="259"/>
      <c r="L780" s="259"/>
    </row>
    <row r="781" spans="11:12" ht="15">
      <c r="K781" s="259"/>
      <c r="L781" s="259"/>
    </row>
    <row r="782" spans="11:12" ht="15">
      <c r="K782" s="259"/>
      <c r="L782" s="259"/>
    </row>
    <row r="783" spans="11:12" ht="15">
      <c r="K783" s="259"/>
      <c r="L783" s="259"/>
    </row>
    <row r="784" spans="11:12" ht="15">
      <c r="K784" s="259"/>
      <c r="L784" s="259"/>
    </row>
    <row r="785" spans="11:12" ht="15">
      <c r="K785" s="259"/>
      <c r="L785" s="259"/>
    </row>
    <row r="786" spans="11:12" ht="15">
      <c r="K786" s="259"/>
      <c r="L786" s="259"/>
    </row>
    <row r="787" spans="11:12" ht="15">
      <c r="K787" s="259"/>
      <c r="L787" s="259"/>
    </row>
    <row r="788" spans="11:12" ht="15">
      <c r="K788" s="259"/>
      <c r="L788" s="259"/>
    </row>
    <row r="789" spans="11:12" ht="15">
      <c r="K789" s="259"/>
      <c r="L789" s="259"/>
    </row>
    <row r="790" spans="11:12" ht="15">
      <c r="K790" s="259"/>
      <c r="L790" s="259"/>
    </row>
    <row r="791" spans="11:12" ht="15">
      <c r="K791" s="259"/>
      <c r="L791" s="259"/>
    </row>
    <row r="792" spans="11:12" ht="15">
      <c r="K792" s="259"/>
      <c r="L792" s="259"/>
    </row>
    <row r="793" spans="11:12" ht="15">
      <c r="K793" s="259"/>
      <c r="L793" s="259"/>
    </row>
    <row r="794" spans="11:12" ht="15">
      <c r="K794" s="259"/>
      <c r="L794" s="259"/>
    </row>
    <row r="795" spans="11:12" ht="15">
      <c r="K795" s="259"/>
      <c r="L795" s="259"/>
    </row>
    <row r="796" spans="11:12" ht="15">
      <c r="K796" s="259"/>
      <c r="L796" s="259"/>
    </row>
    <row r="797" spans="11:12" ht="15">
      <c r="K797" s="259"/>
      <c r="L797" s="259"/>
    </row>
    <row r="798" spans="11:12" ht="15">
      <c r="K798" s="259"/>
      <c r="L798" s="259"/>
    </row>
    <row r="799" spans="11:12" ht="15">
      <c r="K799" s="259"/>
      <c r="L799" s="259"/>
    </row>
    <row r="800" spans="11:12" ht="15">
      <c r="K800" s="259"/>
      <c r="L800" s="259"/>
    </row>
    <row r="801" spans="11:12" ht="15">
      <c r="K801" s="259"/>
      <c r="L801" s="259"/>
    </row>
    <row r="802" spans="11:12" ht="15">
      <c r="K802" s="259"/>
      <c r="L802" s="259"/>
    </row>
    <row r="803" spans="11:12" ht="15">
      <c r="K803" s="259"/>
      <c r="L803" s="259"/>
    </row>
    <row r="804" spans="11:12" ht="15">
      <c r="K804" s="259"/>
      <c r="L804" s="259"/>
    </row>
    <row r="805" spans="11:12" ht="15">
      <c r="K805" s="259"/>
      <c r="L805" s="259"/>
    </row>
    <row r="806" spans="11:12" ht="15">
      <c r="K806" s="259"/>
      <c r="L806" s="259"/>
    </row>
    <row r="807" spans="11:12" ht="15">
      <c r="K807" s="259"/>
      <c r="L807" s="259"/>
    </row>
    <row r="808" spans="11:12" ht="15">
      <c r="K808" s="259"/>
      <c r="L808" s="259"/>
    </row>
    <row r="809" spans="11:12" ht="15">
      <c r="K809" s="259"/>
      <c r="L809" s="259"/>
    </row>
    <row r="810" spans="11:12" ht="15">
      <c r="K810" s="259"/>
      <c r="L810" s="259"/>
    </row>
    <row r="811" spans="11:12" ht="15">
      <c r="K811" s="259"/>
      <c r="L811" s="259"/>
    </row>
    <row r="812" spans="11:12" ht="15">
      <c r="K812" s="259"/>
      <c r="L812" s="259"/>
    </row>
    <row r="813" spans="11:12" ht="15">
      <c r="K813" s="259"/>
      <c r="L813" s="259"/>
    </row>
    <row r="814" spans="11:12" ht="15">
      <c r="K814" s="259"/>
      <c r="L814" s="259"/>
    </row>
    <row r="815" spans="11:12" ht="15">
      <c r="K815" s="259"/>
      <c r="L815" s="259"/>
    </row>
    <row r="816" spans="11:12" ht="15">
      <c r="K816" s="259"/>
      <c r="L816" s="259"/>
    </row>
    <row r="817" spans="11:12" ht="15">
      <c r="K817" s="259"/>
      <c r="L817" s="259"/>
    </row>
    <row r="818" spans="11:12" ht="15">
      <c r="K818" s="259"/>
      <c r="L818" s="259"/>
    </row>
    <row r="819" spans="11:12" ht="15">
      <c r="K819" s="259"/>
      <c r="L819" s="259"/>
    </row>
    <row r="820" spans="11:12" ht="15">
      <c r="K820" s="259"/>
      <c r="L820" s="259"/>
    </row>
    <row r="821" spans="11:12" ht="15">
      <c r="K821" s="259"/>
      <c r="L821" s="259"/>
    </row>
    <row r="822" spans="11:12" ht="15">
      <c r="K822" s="259"/>
      <c r="L822" s="259"/>
    </row>
    <row r="823" spans="11:12" ht="15">
      <c r="K823" s="259"/>
      <c r="L823" s="259"/>
    </row>
    <row r="824" spans="11:12" ht="15">
      <c r="K824" s="259"/>
      <c r="L824" s="259"/>
    </row>
    <row r="825" spans="11:12" ht="15">
      <c r="K825" s="259"/>
      <c r="L825" s="259"/>
    </row>
    <row r="826" spans="11:12" ht="15">
      <c r="K826" s="259"/>
      <c r="L826" s="259"/>
    </row>
    <row r="827" spans="11:12" ht="15">
      <c r="K827" s="259"/>
      <c r="L827" s="259"/>
    </row>
    <row r="828" spans="11:12" ht="15">
      <c r="K828" s="259"/>
      <c r="L828" s="259"/>
    </row>
    <row r="829" spans="11:12" ht="15">
      <c r="K829" s="259"/>
      <c r="L829" s="259"/>
    </row>
    <row r="830" spans="11:12" ht="15">
      <c r="K830" s="259"/>
      <c r="L830" s="259"/>
    </row>
    <row r="831" spans="11:12" ht="15">
      <c r="K831" s="259"/>
      <c r="L831" s="259"/>
    </row>
    <row r="832" spans="11:12" ht="15">
      <c r="K832" s="259"/>
      <c r="L832" s="259"/>
    </row>
    <row r="833" spans="11:12" ht="15">
      <c r="K833" s="259"/>
      <c r="L833" s="259"/>
    </row>
    <row r="834" spans="11:12" ht="15">
      <c r="K834" s="259"/>
      <c r="L834" s="259"/>
    </row>
    <row r="835" spans="11:12" ht="15">
      <c r="K835" s="259"/>
      <c r="L835" s="259"/>
    </row>
    <row r="836" spans="11:12" ht="15">
      <c r="K836" s="259"/>
      <c r="L836" s="259"/>
    </row>
    <row r="837" spans="11:12" ht="15">
      <c r="K837" s="259"/>
      <c r="L837" s="259"/>
    </row>
    <row r="838" spans="11:12" ht="15">
      <c r="K838" s="259"/>
      <c r="L838" s="259"/>
    </row>
    <row r="839" spans="11:12" ht="15">
      <c r="K839" s="259"/>
      <c r="L839" s="259"/>
    </row>
    <row r="840" spans="11:12" ht="15">
      <c r="K840" s="259"/>
      <c r="L840" s="259"/>
    </row>
    <row r="841" spans="11:12" ht="15">
      <c r="K841" s="259"/>
      <c r="L841" s="259"/>
    </row>
    <row r="842" spans="11:12" ht="15">
      <c r="K842" s="259"/>
      <c r="L842" s="259"/>
    </row>
    <row r="843" spans="11:12" ht="15">
      <c r="K843" s="259"/>
      <c r="L843" s="259"/>
    </row>
    <row r="844" spans="11:12" ht="15">
      <c r="K844" s="259"/>
      <c r="L844" s="259"/>
    </row>
    <row r="845" spans="11:12" ht="15">
      <c r="K845" s="259"/>
      <c r="L845" s="259"/>
    </row>
    <row r="846" spans="11:12" ht="15">
      <c r="K846" s="259"/>
      <c r="L846" s="259"/>
    </row>
    <row r="847" spans="11:12" ht="15">
      <c r="K847" s="259"/>
      <c r="L847" s="259"/>
    </row>
    <row r="848" spans="11:12" ht="15">
      <c r="K848" s="259"/>
      <c r="L848" s="259"/>
    </row>
    <row r="849" spans="11:12" ht="15">
      <c r="K849" s="259"/>
      <c r="L849" s="259"/>
    </row>
    <row r="850" spans="11:12" ht="15">
      <c r="K850" s="259"/>
      <c r="L850" s="259"/>
    </row>
    <row r="851" spans="11:12" ht="15">
      <c r="K851" s="259"/>
      <c r="L851" s="259"/>
    </row>
    <row r="852" spans="11:12" ht="15">
      <c r="K852" s="259"/>
      <c r="L852" s="259"/>
    </row>
    <row r="853" spans="11:12" ht="15">
      <c r="K853" s="259"/>
      <c r="L853" s="259"/>
    </row>
    <row r="854" spans="11:12" ht="15">
      <c r="K854" s="259"/>
      <c r="L854" s="259"/>
    </row>
    <row r="855" spans="11:12" ht="15">
      <c r="K855" s="259"/>
      <c r="L855" s="259"/>
    </row>
    <row r="856" spans="11:12" ht="15">
      <c r="K856" s="259"/>
      <c r="L856" s="259"/>
    </row>
    <row r="857" spans="11:12" ht="15">
      <c r="K857" s="259"/>
      <c r="L857" s="259"/>
    </row>
    <row r="858" spans="11:12" ht="15">
      <c r="K858" s="259"/>
      <c r="L858" s="259"/>
    </row>
    <row r="859" spans="11:12" ht="15">
      <c r="K859" s="259"/>
      <c r="L859" s="259"/>
    </row>
    <row r="860" spans="11:12" ht="15">
      <c r="K860" s="259"/>
      <c r="L860" s="259"/>
    </row>
    <row r="861" spans="11:12" ht="15">
      <c r="K861" s="259"/>
      <c r="L861" s="259"/>
    </row>
    <row r="862" spans="11:12" ht="15">
      <c r="K862" s="259"/>
      <c r="L862" s="259"/>
    </row>
    <row r="863" spans="11:12" ht="15">
      <c r="K863" s="259"/>
      <c r="L863" s="259"/>
    </row>
    <row r="864" spans="11:12" ht="15">
      <c r="K864" s="259"/>
      <c r="L864" s="259"/>
    </row>
    <row r="865" spans="11:12" ht="15">
      <c r="K865" s="259"/>
      <c r="L865" s="259"/>
    </row>
    <row r="866" spans="11:12" ht="15">
      <c r="K866" s="259"/>
      <c r="L866" s="259"/>
    </row>
    <row r="867" spans="11:12" ht="15">
      <c r="K867" s="259"/>
      <c r="L867" s="259"/>
    </row>
    <row r="868" spans="11:12" ht="15">
      <c r="K868" s="259"/>
      <c r="L868" s="259"/>
    </row>
    <row r="869" spans="11:12" ht="15">
      <c r="K869" s="259"/>
      <c r="L869" s="259"/>
    </row>
    <row r="870" spans="11:12" ht="15">
      <c r="K870" s="259"/>
      <c r="L870" s="259"/>
    </row>
    <row r="871" spans="11:12" ht="15">
      <c r="K871" s="259"/>
      <c r="L871" s="259"/>
    </row>
    <row r="872" spans="11:12" ht="15">
      <c r="K872" s="259"/>
      <c r="L872" s="259"/>
    </row>
    <row r="873" spans="11:12" ht="15">
      <c r="K873" s="259"/>
      <c r="L873" s="259"/>
    </row>
    <row r="874" spans="11:12" ht="15">
      <c r="K874" s="259"/>
      <c r="L874" s="259"/>
    </row>
    <row r="875" spans="11:12" ht="15">
      <c r="K875" s="259"/>
      <c r="L875" s="259"/>
    </row>
    <row r="876" spans="11:12" ht="15">
      <c r="K876" s="259"/>
      <c r="L876" s="259"/>
    </row>
    <row r="877" spans="11:12" ht="15">
      <c r="K877" s="259"/>
      <c r="L877" s="259"/>
    </row>
    <row r="878" spans="11:12" ht="15">
      <c r="K878" s="259"/>
      <c r="L878" s="259"/>
    </row>
    <row r="879" spans="11:12" ht="15">
      <c r="K879" s="259"/>
      <c r="L879" s="259"/>
    </row>
    <row r="880" spans="11:12" ht="15">
      <c r="K880" s="259"/>
      <c r="L880" s="259"/>
    </row>
    <row r="881" spans="11:12" ht="15">
      <c r="K881" s="259"/>
      <c r="L881" s="259"/>
    </row>
    <row r="882" spans="11:12" ht="15">
      <c r="K882" s="259"/>
      <c r="L882" s="259"/>
    </row>
    <row r="883" spans="11:12" ht="15">
      <c r="K883" s="259"/>
      <c r="L883" s="259"/>
    </row>
    <row r="884" spans="11:12" ht="15">
      <c r="K884" s="259"/>
      <c r="L884" s="259"/>
    </row>
    <row r="885" spans="11:12" ht="15">
      <c r="K885" s="259"/>
      <c r="L885" s="259"/>
    </row>
    <row r="886" spans="11:12" ht="15">
      <c r="K886" s="259"/>
      <c r="L886" s="259"/>
    </row>
    <row r="887" spans="11:12" ht="15">
      <c r="K887" s="259"/>
      <c r="L887" s="259"/>
    </row>
    <row r="888" spans="11:12" ht="15">
      <c r="K888" s="259"/>
      <c r="L888" s="259"/>
    </row>
    <row r="889" spans="11:12" ht="15">
      <c r="K889" s="259"/>
      <c r="L889" s="259"/>
    </row>
    <row r="890" spans="11:12" ht="15">
      <c r="K890" s="259"/>
      <c r="L890" s="259"/>
    </row>
    <row r="891" spans="11:12" ht="15">
      <c r="K891" s="259"/>
      <c r="L891" s="259"/>
    </row>
    <row r="892" spans="11:12" ht="15">
      <c r="K892" s="259"/>
      <c r="L892" s="259"/>
    </row>
    <row r="893" spans="11:12" ht="15">
      <c r="K893" s="259"/>
      <c r="L893" s="259"/>
    </row>
    <row r="894" spans="11:12" ht="15">
      <c r="K894" s="259"/>
      <c r="L894" s="259"/>
    </row>
    <row r="895" spans="11:12" ht="15">
      <c r="K895" s="259"/>
      <c r="L895" s="259"/>
    </row>
    <row r="896" spans="11:12" ht="15">
      <c r="K896" s="259"/>
      <c r="L896" s="259"/>
    </row>
    <row r="897" spans="11:12" ht="15">
      <c r="K897" s="259"/>
      <c r="L897" s="259"/>
    </row>
    <row r="898" spans="11:12" ht="15">
      <c r="K898" s="259"/>
      <c r="L898" s="259"/>
    </row>
    <row r="899" spans="11:12" ht="15">
      <c r="K899" s="259"/>
      <c r="L899" s="259"/>
    </row>
    <row r="900" spans="11:12" ht="15">
      <c r="K900" s="259"/>
      <c r="L900" s="259"/>
    </row>
    <row r="901" spans="11:12" ht="15">
      <c r="K901" s="259"/>
      <c r="L901" s="259"/>
    </row>
    <row r="902" spans="11:12" ht="15">
      <c r="K902" s="259"/>
      <c r="L902" s="259"/>
    </row>
    <row r="903" spans="11:12" ht="15">
      <c r="K903" s="259"/>
      <c r="L903" s="259"/>
    </row>
    <row r="904" spans="11:12" ht="15">
      <c r="K904" s="259"/>
      <c r="L904" s="259"/>
    </row>
    <row r="905" spans="11:12" ht="15">
      <c r="K905" s="259"/>
      <c r="L905" s="259"/>
    </row>
    <row r="906" spans="11:12" ht="15">
      <c r="K906" s="259"/>
      <c r="L906" s="259"/>
    </row>
    <row r="907" spans="11:12" ht="15">
      <c r="K907" s="259"/>
      <c r="L907" s="259"/>
    </row>
    <row r="908" spans="11:12" ht="15">
      <c r="K908" s="259"/>
      <c r="L908" s="259"/>
    </row>
    <row r="909" spans="11:12" ht="15">
      <c r="K909" s="259"/>
      <c r="L909" s="259"/>
    </row>
    <row r="910" spans="11:12" ht="15">
      <c r="K910" s="259"/>
      <c r="L910" s="259"/>
    </row>
    <row r="911" spans="11:12" ht="15">
      <c r="K911" s="259"/>
      <c r="L911" s="259"/>
    </row>
    <row r="912" spans="11:12" ht="15">
      <c r="K912" s="259"/>
      <c r="L912" s="259"/>
    </row>
    <row r="913" spans="11:12" ht="15">
      <c r="K913" s="259"/>
      <c r="L913" s="259"/>
    </row>
    <row r="914" spans="11:12" ht="15">
      <c r="K914" s="259"/>
      <c r="L914" s="259"/>
    </row>
    <row r="915" spans="11:12" ht="15">
      <c r="K915" s="259"/>
      <c r="L915" s="259"/>
    </row>
    <row r="916" spans="11:12" ht="15">
      <c r="K916" s="259"/>
      <c r="L916" s="259"/>
    </row>
    <row r="917" spans="11:12" ht="15">
      <c r="K917" s="259"/>
      <c r="L917" s="259"/>
    </row>
    <row r="918" spans="11:12" ht="15">
      <c r="K918" s="259"/>
      <c r="L918" s="259"/>
    </row>
    <row r="919" spans="11:12" ht="15">
      <c r="K919" s="259"/>
      <c r="L919" s="259"/>
    </row>
    <row r="920" spans="11:12" ht="15">
      <c r="K920" s="259"/>
      <c r="L920" s="259"/>
    </row>
    <row r="921" spans="11:12" ht="15">
      <c r="K921" s="259"/>
      <c r="L921" s="259"/>
    </row>
    <row r="922" spans="11:12" ht="15">
      <c r="K922" s="259"/>
      <c r="L922" s="259"/>
    </row>
    <row r="923" spans="11:12" ht="15">
      <c r="K923" s="259"/>
      <c r="L923" s="259"/>
    </row>
    <row r="924" spans="11:12" ht="15">
      <c r="K924" s="259"/>
      <c r="L924" s="259"/>
    </row>
    <row r="925" spans="11:12" ht="15">
      <c r="K925" s="259"/>
      <c r="L925" s="259"/>
    </row>
    <row r="926" spans="11:12" ht="15">
      <c r="K926" s="259"/>
      <c r="L926" s="259"/>
    </row>
    <row r="927" spans="11:12" ht="15">
      <c r="K927" s="259"/>
      <c r="L927" s="259"/>
    </row>
    <row r="928" spans="11:12" ht="15">
      <c r="K928" s="259"/>
      <c r="L928" s="259"/>
    </row>
    <row r="929" spans="11:12" ht="15">
      <c r="K929" s="259"/>
      <c r="L929" s="259"/>
    </row>
    <row r="930" spans="11:12" ht="15">
      <c r="K930" s="259"/>
      <c r="L930" s="259"/>
    </row>
    <row r="931" spans="11:12" ht="15">
      <c r="K931" s="259"/>
      <c r="L931" s="259"/>
    </row>
    <row r="932" spans="11:12" ht="15">
      <c r="K932" s="259"/>
      <c r="L932" s="259"/>
    </row>
    <row r="933" spans="11:12" ht="15">
      <c r="K933" s="259"/>
      <c r="L933" s="259"/>
    </row>
    <row r="934" spans="11:12" ht="15">
      <c r="K934" s="259"/>
      <c r="L934" s="259"/>
    </row>
    <row r="935" spans="11:12" ht="15">
      <c r="K935" s="259"/>
      <c r="L935" s="259"/>
    </row>
    <row r="936" spans="11:12" ht="15">
      <c r="K936" s="259"/>
      <c r="L936" s="259"/>
    </row>
    <row r="937" spans="11:12" ht="15">
      <c r="K937" s="259"/>
      <c r="L937" s="259"/>
    </row>
    <row r="938" spans="11:12" ht="15">
      <c r="K938" s="259"/>
      <c r="L938" s="259"/>
    </row>
    <row r="939" spans="11:12" ht="15">
      <c r="K939" s="259"/>
      <c r="L939" s="259"/>
    </row>
    <row r="940" spans="11:12" ht="15">
      <c r="K940" s="259"/>
      <c r="L940" s="259"/>
    </row>
    <row r="941" spans="11:12" ht="15">
      <c r="K941" s="259"/>
      <c r="L941" s="259"/>
    </row>
    <row r="942" spans="11:12" ht="15">
      <c r="K942" s="259"/>
      <c r="L942" s="259"/>
    </row>
    <row r="943" spans="11:12" ht="15">
      <c r="K943" s="259"/>
      <c r="L943" s="259"/>
    </row>
    <row r="944" spans="11:12" ht="15">
      <c r="K944" s="259"/>
      <c r="L944" s="259"/>
    </row>
    <row r="945" spans="11:12" ht="15">
      <c r="K945" s="259"/>
      <c r="L945" s="259"/>
    </row>
    <row r="946" spans="11:12" ht="15">
      <c r="K946" s="259"/>
      <c r="L946" s="259"/>
    </row>
    <row r="947" spans="11:12" ht="15">
      <c r="K947" s="259"/>
      <c r="L947" s="259"/>
    </row>
    <row r="948" spans="11:12" ht="15">
      <c r="K948" s="259"/>
      <c r="L948" s="259"/>
    </row>
    <row r="949" spans="11:12" ht="15">
      <c r="K949" s="259"/>
      <c r="L949" s="259"/>
    </row>
    <row r="950" spans="11:12" ht="15">
      <c r="K950" s="259"/>
      <c r="L950" s="259"/>
    </row>
    <row r="951" spans="11:12" ht="15">
      <c r="K951" s="259"/>
      <c r="L951" s="259"/>
    </row>
    <row r="952" spans="11:12" ht="15">
      <c r="K952" s="259"/>
      <c r="L952" s="259"/>
    </row>
    <row r="953" spans="11:12" ht="15">
      <c r="K953" s="259"/>
      <c r="L953" s="259"/>
    </row>
    <row r="954" spans="11:12" ht="15">
      <c r="K954" s="259"/>
      <c r="L954" s="259"/>
    </row>
    <row r="955" spans="11:12" ht="15">
      <c r="K955" s="259"/>
      <c r="L955" s="259"/>
    </row>
    <row r="956" spans="11:12" ht="15">
      <c r="K956" s="259"/>
      <c r="L956" s="259"/>
    </row>
    <row r="957" spans="11:12" ht="15">
      <c r="K957" s="259"/>
      <c r="L957" s="259"/>
    </row>
    <row r="958" spans="11:12" ht="15">
      <c r="K958" s="259"/>
      <c r="L958" s="259"/>
    </row>
    <row r="959" spans="11:12" ht="15">
      <c r="K959" s="259"/>
      <c r="L959" s="259"/>
    </row>
    <row r="960" spans="11:12" ht="15">
      <c r="K960" s="259"/>
      <c r="L960" s="259"/>
    </row>
    <row r="961" spans="11:12" ht="15">
      <c r="K961" s="259"/>
      <c r="L961" s="259"/>
    </row>
    <row r="962" spans="11:12" ht="15">
      <c r="K962" s="259"/>
      <c r="L962" s="259"/>
    </row>
    <row r="963" spans="11:12" ht="15">
      <c r="K963" s="259"/>
      <c r="L963" s="259"/>
    </row>
    <row r="964" spans="11:12" ht="15">
      <c r="K964" s="259"/>
      <c r="L964" s="259"/>
    </row>
    <row r="965" spans="11:12" ht="15">
      <c r="K965" s="259"/>
      <c r="L965" s="259"/>
    </row>
    <row r="966" spans="11:12" ht="15">
      <c r="K966" s="259"/>
      <c r="L966" s="259"/>
    </row>
    <row r="967" spans="11:12" ht="15">
      <c r="K967" s="259"/>
      <c r="L967" s="259"/>
    </row>
    <row r="968" spans="11:12" ht="15">
      <c r="K968" s="259"/>
      <c r="L968" s="259"/>
    </row>
    <row r="969" spans="11:12" ht="15">
      <c r="K969" s="259"/>
      <c r="L969" s="259"/>
    </row>
    <row r="970" spans="11:12" ht="15">
      <c r="K970" s="259"/>
      <c r="L970" s="259"/>
    </row>
    <row r="971" spans="11:12" ht="15">
      <c r="K971" s="259"/>
      <c r="L971" s="259"/>
    </row>
    <row r="972" spans="11:12" ht="15">
      <c r="K972" s="259"/>
      <c r="L972" s="259"/>
    </row>
    <row r="973" spans="11:12" ht="15">
      <c r="K973" s="259"/>
      <c r="L973" s="259"/>
    </row>
    <row r="974" spans="11:12" ht="15">
      <c r="K974" s="259"/>
      <c r="L974" s="259"/>
    </row>
    <row r="975" spans="11:12" ht="15">
      <c r="K975" s="259"/>
      <c r="L975" s="259"/>
    </row>
    <row r="976" spans="11:12" ht="15">
      <c r="K976" s="259"/>
      <c r="L976" s="259"/>
    </row>
    <row r="977" spans="11:12" ht="15">
      <c r="K977" s="259"/>
      <c r="L977" s="259"/>
    </row>
    <row r="978" spans="11:12" ht="15">
      <c r="K978" s="259"/>
      <c r="L978" s="259"/>
    </row>
    <row r="979" spans="11:12" ht="15">
      <c r="K979" s="259"/>
      <c r="L979" s="259"/>
    </row>
    <row r="980" spans="11:12" ht="15">
      <c r="K980" s="259"/>
      <c r="L980" s="259"/>
    </row>
    <row r="981" spans="11:12" ht="15">
      <c r="K981" s="259"/>
      <c r="L981" s="259"/>
    </row>
    <row r="982" spans="11:12" ht="15">
      <c r="K982" s="259"/>
      <c r="L982" s="259"/>
    </row>
    <row r="983" spans="11:12" ht="15">
      <c r="K983" s="259"/>
      <c r="L983" s="259"/>
    </row>
    <row r="984" spans="11:12" ht="15">
      <c r="K984" s="259"/>
      <c r="L984" s="259"/>
    </row>
    <row r="985" spans="11:12" ht="15">
      <c r="K985" s="259"/>
      <c r="L985" s="259"/>
    </row>
    <row r="986" spans="11:12" ht="15">
      <c r="K986" s="259"/>
      <c r="L986" s="259"/>
    </row>
    <row r="987" spans="11:12" ht="15">
      <c r="K987" s="259"/>
      <c r="L987" s="259"/>
    </row>
    <row r="988" spans="11:12" ht="15">
      <c r="K988" s="259"/>
      <c r="L988" s="259"/>
    </row>
    <row r="989" spans="11:12" ht="15">
      <c r="K989" s="259"/>
      <c r="L989" s="259"/>
    </row>
    <row r="990" spans="11:12" ht="15">
      <c r="K990" s="259"/>
      <c r="L990" s="259"/>
    </row>
    <row r="991" spans="11:12" ht="15">
      <c r="K991" s="259"/>
      <c r="L991" s="259"/>
    </row>
    <row r="992" spans="11:12" ht="15">
      <c r="K992" s="259"/>
      <c r="L992" s="259"/>
    </row>
    <row r="993" spans="11:12" ht="15">
      <c r="K993" s="259"/>
      <c r="L993" s="259"/>
    </row>
    <row r="994" spans="11:12" ht="15">
      <c r="K994" s="259"/>
      <c r="L994" s="259"/>
    </row>
    <row r="995" spans="11:12" ht="15">
      <c r="K995" s="259"/>
      <c r="L995" s="259"/>
    </row>
    <row r="996" spans="11:12" ht="15">
      <c r="K996" s="259"/>
      <c r="L996" s="259"/>
    </row>
    <row r="997" spans="11:12" ht="15">
      <c r="K997" s="259"/>
      <c r="L997" s="259"/>
    </row>
    <row r="998" spans="11:12" ht="15">
      <c r="K998" s="259"/>
      <c r="L998" s="259"/>
    </row>
    <row r="999" spans="11:12" ht="15">
      <c r="K999" s="259"/>
      <c r="L999" s="259"/>
    </row>
    <row r="1000" spans="11:12" ht="15">
      <c r="K1000" s="259"/>
      <c r="L1000" s="259"/>
    </row>
    <row r="1001" spans="11:12" ht="15">
      <c r="K1001" s="259"/>
      <c r="L1001" s="259"/>
    </row>
    <row r="1002" spans="11:12" ht="15">
      <c r="K1002" s="259"/>
      <c r="L1002" s="259"/>
    </row>
    <row r="1003" spans="11:12" ht="15">
      <c r="K1003" s="259"/>
      <c r="L1003" s="259"/>
    </row>
    <row r="1004" spans="11:12" ht="15">
      <c r="K1004" s="259"/>
      <c r="L1004" s="259"/>
    </row>
    <row r="1005" spans="11:12" ht="15">
      <c r="K1005" s="259"/>
      <c r="L1005" s="259"/>
    </row>
    <row r="1006" spans="11:12" ht="15">
      <c r="K1006" s="259"/>
      <c r="L1006" s="259"/>
    </row>
    <row r="1007" spans="11:12" ht="15">
      <c r="K1007" s="259"/>
      <c r="L1007" s="259"/>
    </row>
    <row r="1008" spans="11:12" ht="15">
      <c r="K1008" s="259"/>
      <c r="L1008" s="259"/>
    </row>
    <row r="1009" spans="11:12" ht="15">
      <c r="K1009" s="259"/>
      <c r="L1009" s="259"/>
    </row>
    <row r="1010" spans="11:12" ht="15">
      <c r="K1010" s="259"/>
      <c r="L1010" s="259"/>
    </row>
    <row r="1011" spans="11:12" ht="15">
      <c r="K1011" s="259"/>
      <c r="L1011" s="259"/>
    </row>
    <row r="1012" spans="11:12" ht="15">
      <c r="K1012" s="259"/>
      <c r="L1012" s="259"/>
    </row>
    <row r="1013" spans="11:12" ht="15">
      <c r="K1013" s="259"/>
      <c r="L1013" s="259"/>
    </row>
    <row r="1014" spans="11:12" ht="15">
      <c r="K1014" s="259"/>
      <c r="L1014" s="259"/>
    </row>
    <row r="1015" spans="11:12" ht="15">
      <c r="K1015" s="259"/>
      <c r="L1015" s="259"/>
    </row>
    <row r="1016" spans="11:12" ht="15">
      <c r="K1016" s="259"/>
      <c r="L1016" s="259"/>
    </row>
    <row r="1017" spans="11:12" ht="15">
      <c r="K1017" s="259"/>
      <c r="L1017" s="259"/>
    </row>
    <row r="1018" spans="11:12" ht="15">
      <c r="K1018" s="259"/>
      <c r="L1018" s="259"/>
    </row>
    <row r="1019" spans="11:12" ht="15">
      <c r="K1019" s="259"/>
      <c r="L1019" s="259"/>
    </row>
    <row r="1020" spans="11:12" ht="15">
      <c r="K1020" s="259"/>
      <c r="L1020" s="259"/>
    </row>
    <row r="1021" spans="11:12" ht="15">
      <c r="K1021" s="259"/>
      <c r="L1021" s="259"/>
    </row>
    <row r="1022" spans="11:12" ht="15">
      <c r="K1022" s="259"/>
      <c r="L1022" s="259"/>
    </row>
    <row r="1023" spans="11:12" ht="15">
      <c r="K1023" s="259"/>
      <c r="L1023" s="259"/>
    </row>
    <row r="1024" spans="11:12" ht="15">
      <c r="K1024" s="259"/>
      <c r="L1024" s="259"/>
    </row>
    <row r="1025" spans="11:12" ht="15">
      <c r="K1025" s="259"/>
      <c r="L1025" s="259"/>
    </row>
    <row r="1026" spans="11:12" ht="15">
      <c r="K1026" s="259"/>
      <c r="L1026" s="259"/>
    </row>
    <row r="1027" spans="11:12" ht="15">
      <c r="K1027" s="259"/>
      <c r="L1027" s="259"/>
    </row>
    <row r="1028" spans="11:12" ht="15">
      <c r="K1028" s="259"/>
      <c r="L1028" s="259"/>
    </row>
    <row r="1029" spans="11:12" ht="15">
      <c r="K1029" s="259"/>
      <c r="L1029" s="259"/>
    </row>
    <row r="1030" spans="11:12" ht="15">
      <c r="K1030" s="259"/>
      <c r="L1030" s="259"/>
    </row>
    <row r="1031" spans="11:12" ht="15">
      <c r="K1031" s="259"/>
      <c r="L1031" s="259"/>
    </row>
    <row r="1032" spans="11:12" ht="15">
      <c r="K1032" s="259"/>
      <c r="L1032" s="259"/>
    </row>
    <row r="1033" spans="11:12" ht="15">
      <c r="K1033" s="259"/>
      <c r="L1033" s="259"/>
    </row>
    <row r="1034" spans="11:12" ht="15">
      <c r="K1034" s="259"/>
      <c r="L1034" s="259"/>
    </row>
    <row r="1035" spans="11:12" ht="15">
      <c r="K1035" s="259"/>
      <c r="L1035" s="259"/>
    </row>
    <row r="1036" spans="11:12" ht="15">
      <c r="K1036" s="259"/>
      <c r="L1036" s="259"/>
    </row>
    <row r="1037" spans="11:12" ht="15">
      <c r="K1037" s="259"/>
      <c r="L1037" s="259"/>
    </row>
    <row r="1038" spans="11:12" ht="15">
      <c r="K1038" s="259"/>
      <c r="L1038" s="259"/>
    </row>
    <row r="1039" spans="11:12" ht="15">
      <c r="K1039" s="259"/>
      <c r="L1039" s="259"/>
    </row>
    <row r="1040" spans="11:12" ht="15">
      <c r="K1040" s="259"/>
      <c r="L1040" s="259"/>
    </row>
    <row r="1041" spans="11:12" ht="15">
      <c r="K1041" s="259"/>
      <c r="L1041" s="259"/>
    </row>
    <row r="1042" spans="11:12" ht="15">
      <c r="K1042" s="259"/>
      <c r="L1042" s="259"/>
    </row>
    <row r="1043" spans="11:12" ht="15">
      <c r="K1043" s="259"/>
      <c r="L1043" s="259"/>
    </row>
    <row r="1044" spans="11:12" ht="15">
      <c r="K1044" s="259"/>
      <c r="L1044" s="259"/>
    </row>
    <row r="1045" spans="11:12" ht="15">
      <c r="K1045" s="259"/>
      <c r="L1045" s="259"/>
    </row>
    <row r="1046" spans="11:12" ht="15">
      <c r="K1046" s="259"/>
      <c r="L1046" s="259"/>
    </row>
    <row r="1047" spans="11:12" ht="15">
      <c r="K1047" s="259"/>
      <c r="L1047" s="259"/>
    </row>
    <row r="1048" spans="11:12" ht="15">
      <c r="K1048" s="259"/>
      <c r="L1048" s="259"/>
    </row>
    <row r="1049" spans="11:12" ht="15">
      <c r="K1049" s="259"/>
      <c r="L1049" s="259"/>
    </row>
    <row r="1050" spans="11:12" ht="15">
      <c r="K1050" s="259"/>
      <c r="L1050" s="259"/>
    </row>
    <row r="1051" spans="11:12" ht="15">
      <c r="K1051" s="259"/>
      <c r="L1051" s="259"/>
    </row>
    <row r="1052" spans="11:12" ht="15">
      <c r="K1052" s="259"/>
      <c r="L1052" s="259"/>
    </row>
    <row r="1053" spans="11:12" ht="15">
      <c r="K1053" s="259"/>
      <c r="L1053" s="259"/>
    </row>
    <row r="1054" spans="11:12" ht="15">
      <c r="K1054" s="259"/>
      <c r="L1054" s="259"/>
    </row>
    <row r="1055" spans="11:12" ht="15">
      <c r="K1055" s="259"/>
      <c r="L1055" s="259"/>
    </row>
    <row r="1056" spans="11:12" ht="15">
      <c r="K1056" s="259"/>
      <c r="L1056" s="259"/>
    </row>
    <row r="1057" spans="11:12" ht="15">
      <c r="K1057" s="259"/>
      <c r="L1057" s="259"/>
    </row>
    <row r="1058" spans="11:12" ht="15">
      <c r="K1058" s="259"/>
      <c r="L1058" s="259"/>
    </row>
    <row r="1059" spans="11:12" ht="15">
      <c r="K1059" s="259"/>
      <c r="L1059" s="259"/>
    </row>
    <row r="1060" spans="11:12" ht="15">
      <c r="K1060" s="259"/>
      <c r="L1060" s="259"/>
    </row>
    <row r="1061" spans="11:12" ht="15">
      <c r="K1061" s="259"/>
      <c r="L1061" s="259"/>
    </row>
    <row r="1062" spans="11:12" ht="15">
      <c r="K1062" s="259"/>
      <c r="L1062" s="259"/>
    </row>
    <row r="1063" spans="11:12" ht="15">
      <c r="K1063" s="259"/>
      <c r="L1063" s="259"/>
    </row>
    <row r="1064" spans="11:12" ht="15">
      <c r="K1064" s="259"/>
      <c r="L1064" s="259"/>
    </row>
    <row r="1065" spans="11:12" ht="15">
      <c r="K1065" s="259"/>
      <c r="L1065" s="259"/>
    </row>
    <row r="1066" spans="11:12" ht="15">
      <c r="K1066" s="259"/>
      <c r="L1066" s="259"/>
    </row>
    <row r="1067" spans="11:12" ht="15">
      <c r="K1067" s="259"/>
      <c r="L1067" s="259"/>
    </row>
    <row r="1068" spans="11:12" ht="15">
      <c r="K1068" s="259"/>
      <c r="L1068" s="259"/>
    </row>
    <row r="1069" spans="11:12" ht="15">
      <c r="K1069" s="259"/>
      <c r="L1069" s="259"/>
    </row>
    <row r="1070" spans="11:12" ht="15">
      <c r="K1070" s="259"/>
      <c r="L1070" s="259"/>
    </row>
    <row r="1071" spans="11:12" ht="15">
      <c r="K1071" s="259"/>
      <c r="L1071" s="259"/>
    </row>
    <row r="1072" spans="11:12" ht="15">
      <c r="K1072" s="259"/>
      <c r="L1072" s="259"/>
    </row>
    <row r="1073" spans="11:12" ht="15">
      <c r="K1073" s="259"/>
      <c r="L1073" s="259"/>
    </row>
    <row r="1074" spans="11:12" ht="15">
      <c r="K1074" s="259"/>
      <c r="L1074" s="259"/>
    </row>
    <row r="1075" spans="11:12" ht="15">
      <c r="K1075" s="259"/>
      <c r="L1075" s="259"/>
    </row>
    <row r="1076" spans="11:12" ht="15">
      <c r="K1076" s="259"/>
      <c r="L1076" s="259"/>
    </row>
    <row r="1077" spans="11:12" ht="15">
      <c r="K1077" s="259"/>
      <c r="L1077" s="259"/>
    </row>
    <row r="1078" spans="11:12" ht="15">
      <c r="K1078" s="259"/>
      <c r="L1078" s="259"/>
    </row>
    <row r="1079" spans="11:12" ht="15">
      <c r="K1079" s="259"/>
      <c r="L1079" s="259"/>
    </row>
    <row r="1080" spans="11:12" ht="15">
      <c r="K1080" s="259"/>
      <c r="L1080" s="259"/>
    </row>
    <row r="1081" spans="11:12" ht="15">
      <c r="K1081" s="259"/>
      <c r="L1081" s="259"/>
    </row>
    <row r="1082" spans="11:12" ht="15">
      <c r="K1082" s="259"/>
      <c r="L1082" s="259"/>
    </row>
    <row r="1083" spans="11:12" ht="15">
      <c r="K1083" s="259"/>
      <c r="L1083" s="259"/>
    </row>
    <row r="1084" spans="11:12" ht="15">
      <c r="K1084" s="259"/>
      <c r="L1084" s="259"/>
    </row>
    <row r="1085" spans="11:12" ht="15">
      <c r="K1085" s="259"/>
      <c r="L1085" s="259"/>
    </row>
    <row r="1086" spans="11:12" ht="15">
      <c r="K1086" s="259"/>
      <c r="L1086" s="259"/>
    </row>
    <row r="1087" spans="11:12" ht="15">
      <c r="K1087" s="259"/>
      <c r="L1087" s="259"/>
    </row>
    <row r="1088" spans="11:12" ht="15">
      <c r="K1088" s="259"/>
      <c r="L1088" s="259"/>
    </row>
    <row r="1089" spans="11:12" ht="15">
      <c r="K1089" s="259"/>
      <c r="L1089" s="259"/>
    </row>
    <row r="1090" spans="11:12" ht="15">
      <c r="K1090" s="259"/>
      <c r="L1090" s="259"/>
    </row>
    <row r="1091" spans="11:12" ht="15">
      <c r="K1091" s="259"/>
      <c r="L1091" s="259"/>
    </row>
    <row r="1092" spans="11:12" ht="15">
      <c r="K1092" s="259"/>
      <c r="L1092" s="259"/>
    </row>
    <row r="1093" spans="11:12" ht="15">
      <c r="K1093" s="259"/>
      <c r="L1093" s="259"/>
    </row>
    <row r="1094" spans="11:12" ht="15">
      <c r="K1094" s="259"/>
      <c r="L1094" s="259"/>
    </row>
    <row r="1095" spans="11:12" ht="15">
      <c r="K1095" s="259"/>
      <c r="L1095" s="259"/>
    </row>
    <row r="1096" spans="11:12" ht="15">
      <c r="K1096" s="259"/>
      <c r="L1096" s="259"/>
    </row>
    <row r="1097" spans="11:12" ht="15">
      <c r="K1097" s="259"/>
      <c r="L1097" s="259"/>
    </row>
    <row r="1098" spans="11:12" ht="15">
      <c r="K1098" s="259"/>
      <c r="L1098" s="259"/>
    </row>
    <row r="1099" spans="11:12" ht="15">
      <c r="K1099" s="259"/>
      <c r="L1099" s="259"/>
    </row>
    <row r="1100" spans="11:12" ht="15">
      <c r="K1100" s="259"/>
      <c r="L1100" s="259"/>
    </row>
    <row r="1101" spans="11:12" ht="15">
      <c r="K1101" s="259"/>
      <c r="L1101" s="259"/>
    </row>
    <row r="1102" spans="11:12" ht="15">
      <c r="K1102" s="259"/>
      <c r="L1102" s="259"/>
    </row>
    <row r="1103" spans="11:12" ht="15">
      <c r="K1103" s="259"/>
      <c r="L1103" s="259"/>
    </row>
    <row r="1104" spans="11:12" ht="15">
      <c r="K1104" s="259"/>
      <c r="L1104" s="259"/>
    </row>
    <row r="1105" spans="11:12" ht="15">
      <c r="K1105" s="259"/>
      <c r="L1105" s="259"/>
    </row>
    <row r="1106" spans="11:12" ht="15">
      <c r="K1106" s="259"/>
      <c r="L1106" s="259"/>
    </row>
    <row r="1107" spans="11:12" ht="15">
      <c r="K1107" s="259"/>
      <c r="L1107" s="259"/>
    </row>
    <row r="1108" spans="11:12" ht="15">
      <c r="K1108" s="259"/>
      <c r="L1108" s="259"/>
    </row>
    <row r="1109" spans="11:12" ht="15">
      <c r="K1109" s="259"/>
      <c r="L1109" s="259"/>
    </row>
    <row r="1110" spans="11:12" ht="15">
      <c r="K1110" s="259"/>
      <c r="L1110" s="259"/>
    </row>
    <row r="1111" spans="11:12" ht="15">
      <c r="K1111" s="259"/>
      <c r="L1111" s="259"/>
    </row>
    <row r="1112" spans="11:12" ht="15">
      <c r="K1112" s="259"/>
      <c r="L1112" s="259"/>
    </row>
    <row r="1113" spans="11:12" ht="15">
      <c r="K1113" s="259"/>
      <c r="L1113" s="259"/>
    </row>
    <row r="1114" spans="11:12" ht="15">
      <c r="K1114" s="259"/>
      <c r="L1114" s="259"/>
    </row>
    <row r="1115" spans="11:12" ht="15">
      <c r="K1115" s="259"/>
      <c r="L1115" s="259"/>
    </row>
    <row r="1116" spans="11:12" ht="15">
      <c r="K1116" s="259"/>
      <c r="L1116" s="259"/>
    </row>
    <row r="1117" spans="11:12" ht="15">
      <c r="K1117" s="259"/>
      <c r="L1117" s="259"/>
    </row>
    <row r="1118" spans="11:12" ht="15">
      <c r="K1118" s="259"/>
      <c r="L1118" s="259"/>
    </row>
    <row r="1119" spans="11:12" ht="15">
      <c r="K1119" s="259"/>
      <c r="L1119" s="259"/>
    </row>
    <row r="1120" spans="11:12" ht="15">
      <c r="K1120" s="259"/>
      <c r="L1120" s="259"/>
    </row>
    <row r="1121" spans="11:12" ht="15">
      <c r="K1121" s="259"/>
      <c r="L1121" s="259"/>
    </row>
    <row r="1122" spans="11:12" ht="15">
      <c r="K1122" s="259"/>
      <c r="L1122" s="259"/>
    </row>
    <row r="1123" spans="11:12" ht="15">
      <c r="K1123" s="259"/>
      <c r="L1123" s="259"/>
    </row>
    <row r="1124" spans="11:12" ht="15">
      <c r="K1124" s="259"/>
      <c r="L1124" s="259"/>
    </row>
    <row r="1125" spans="11:12" ht="15">
      <c r="K1125" s="259"/>
      <c r="L1125" s="259"/>
    </row>
    <row r="1126" spans="11:12" ht="15">
      <c r="K1126" s="259"/>
      <c r="L1126" s="259"/>
    </row>
    <row r="1127" spans="11:12" ht="15">
      <c r="K1127" s="259"/>
      <c r="L1127" s="259"/>
    </row>
    <row r="1128" spans="11:12" ht="15">
      <c r="K1128" s="259"/>
      <c r="L1128" s="259"/>
    </row>
    <row r="1129" spans="11:12" ht="15">
      <c r="K1129" s="259"/>
      <c r="L1129" s="259"/>
    </row>
    <row r="1130" spans="11:12" ht="15">
      <c r="K1130" s="259"/>
      <c r="L1130" s="259"/>
    </row>
    <row r="1131" spans="11:12" ht="15">
      <c r="K1131" s="259"/>
      <c r="L1131" s="259"/>
    </row>
    <row r="1132" spans="11:12" ht="15">
      <c r="K1132" s="259"/>
      <c r="L1132" s="259"/>
    </row>
    <row r="1133" spans="11:12" ht="15">
      <c r="K1133" s="259"/>
      <c r="L1133" s="259"/>
    </row>
    <row r="1134" spans="11:12" ht="15">
      <c r="K1134" s="259"/>
      <c r="L1134" s="259"/>
    </row>
    <row r="1135" spans="11:12" ht="15">
      <c r="K1135" s="259"/>
      <c r="L1135" s="259"/>
    </row>
    <row r="1136" spans="11:12" ht="15">
      <c r="K1136" s="259"/>
      <c r="L1136" s="259"/>
    </row>
    <row r="1137" spans="11:12" ht="15">
      <c r="K1137" s="259"/>
      <c r="L1137" s="259"/>
    </row>
    <row r="1138" spans="11:12" ht="15">
      <c r="K1138" s="259"/>
      <c r="L1138" s="259"/>
    </row>
    <row r="1139" spans="11:12" ht="15">
      <c r="K1139" s="259"/>
      <c r="L1139" s="259"/>
    </row>
    <row r="1140" spans="11:12" ht="15">
      <c r="K1140" s="259"/>
      <c r="L1140" s="259"/>
    </row>
    <row r="1141" spans="11:12" ht="15">
      <c r="K1141" s="259"/>
      <c r="L1141" s="259"/>
    </row>
    <row r="1142" spans="11:12" ht="15">
      <c r="K1142" s="259"/>
      <c r="L1142" s="259"/>
    </row>
    <row r="1143" spans="11:12" ht="15">
      <c r="K1143" s="259"/>
      <c r="L1143" s="259"/>
    </row>
    <row r="1144" spans="11:12" ht="15">
      <c r="K1144" s="259"/>
      <c r="L1144" s="259"/>
    </row>
    <row r="1145" spans="11:12" ht="15">
      <c r="K1145" s="259"/>
      <c r="L1145" s="259"/>
    </row>
    <row r="1146" spans="11:12" ht="15">
      <c r="K1146" s="259"/>
      <c r="L1146" s="259"/>
    </row>
    <row r="1147" spans="11:12" ht="15">
      <c r="K1147" s="259"/>
      <c r="L1147" s="259"/>
    </row>
    <row r="1148" spans="11:12" ht="15">
      <c r="K1148" s="259"/>
      <c r="L1148" s="259"/>
    </row>
    <row r="1149" spans="11:12" ht="15">
      <c r="K1149" s="259"/>
      <c r="L1149" s="259"/>
    </row>
    <row r="1150" spans="11:12" ht="15">
      <c r="K1150" s="259"/>
      <c r="L1150" s="259"/>
    </row>
    <row r="1151" spans="11:12" ht="15">
      <c r="K1151" s="259"/>
      <c r="L1151" s="259"/>
    </row>
    <row r="1152" spans="11:12" ht="15">
      <c r="K1152" s="259"/>
      <c r="L1152" s="259"/>
    </row>
    <row r="1153" spans="11:12" ht="15">
      <c r="K1153" s="259"/>
      <c r="L1153" s="259"/>
    </row>
    <row r="1154" spans="11:12" ht="15">
      <c r="K1154" s="259"/>
      <c r="L1154" s="259"/>
    </row>
    <row r="1155" spans="11:12" ht="15">
      <c r="K1155" s="259"/>
      <c r="L1155" s="259"/>
    </row>
    <row r="1156" spans="11:12" ht="15">
      <c r="K1156" s="259"/>
      <c r="L1156" s="259"/>
    </row>
    <row r="1157" spans="11:12" ht="15">
      <c r="K1157" s="259"/>
      <c r="L1157" s="259"/>
    </row>
    <row r="1158" spans="11:12" ht="15">
      <c r="K1158" s="259"/>
      <c r="L1158" s="259"/>
    </row>
    <row r="1159" spans="11:12" ht="15">
      <c r="K1159" s="259"/>
      <c r="L1159" s="259"/>
    </row>
    <row r="1160" spans="11:12" ht="15">
      <c r="K1160" s="259"/>
      <c r="L1160" s="259"/>
    </row>
    <row r="1161" spans="11:12" ht="15">
      <c r="K1161" s="259"/>
      <c r="L1161" s="259"/>
    </row>
    <row r="1162" spans="11:12" ht="15">
      <c r="K1162" s="259"/>
      <c r="L1162" s="259"/>
    </row>
    <row r="1163" spans="11:12" ht="15">
      <c r="K1163" s="259"/>
      <c r="L1163" s="259"/>
    </row>
    <row r="1164" spans="11:12" ht="15">
      <c r="K1164" s="259"/>
      <c r="L1164" s="259"/>
    </row>
    <row r="1165" spans="11:12" ht="15">
      <c r="K1165" s="259"/>
      <c r="L1165" s="259"/>
    </row>
    <row r="1166" spans="11:12" ht="15">
      <c r="K1166" s="259"/>
      <c r="L1166" s="259"/>
    </row>
    <row r="1167" spans="11:12" ht="15">
      <c r="K1167" s="259"/>
      <c r="L1167" s="259"/>
    </row>
    <row r="1168" spans="11:12" ht="15">
      <c r="K1168" s="259"/>
      <c r="L1168" s="259"/>
    </row>
    <row r="1169" spans="11:12" ht="15">
      <c r="K1169" s="259"/>
      <c r="L1169" s="259"/>
    </row>
    <row r="1170" spans="11:12" ht="15">
      <c r="K1170" s="259"/>
      <c r="L1170" s="259"/>
    </row>
    <row r="1171" spans="11:12" ht="15">
      <c r="K1171" s="259"/>
      <c r="L1171" s="259"/>
    </row>
    <row r="1172" spans="11:12" ht="15">
      <c r="K1172" s="259"/>
      <c r="L1172" s="259"/>
    </row>
    <row r="1173" spans="11:12" ht="15">
      <c r="K1173" s="259"/>
      <c r="L1173" s="259"/>
    </row>
    <row r="1174" spans="11:12" ht="15">
      <c r="K1174" s="259"/>
      <c r="L1174" s="259"/>
    </row>
    <row r="1175" spans="11:12" ht="15">
      <c r="K1175" s="259"/>
      <c r="L1175" s="259"/>
    </row>
    <row r="1176" spans="11:12" ht="15">
      <c r="K1176" s="259"/>
      <c r="L1176" s="259"/>
    </row>
    <row r="1177" spans="11:12" ht="15">
      <c r="K1177" s="259"/>
      <c r="L1177" s="259"/>
    </row>
    <row r="1178" spans="11:12" ht="15">
      <c r="K1178" s="259"/>
      <c r="L1178" s="259"/>
    </row>
    <row r="1179" spans="11:12" ht="15">
      <c r="K1179" s="259"/>
      <c r="L1179" s="259"/>
    </row>
    <row r="1180" spans="11:12" ht="15">
      <c r="K1180" s="259"/>
      <c r="L1180" s="259"/>
    </row>
    <row r="1181" spans="11:12" ht="15">
      <c r="K1181" s="259"/>
      <c r="L1181" s="259"/>
    </row>
    <row r="1182" spans="11:12" ht="15">
      <c r="K1182" s="259"/>
      <c r="L1182" s="259"/>
    </row>
    <row r="1183" spans="11:12" ht="15">
      <c r="K1183" s="259"/>
      <c r="L1183" s="259"/>
    </row>
    <row r="1184" spans="11:12" ht="15">
      <c r="K1184" s="259"/>
      <c r="L1184" s="259"/>
    </row>
    <row r="1185" spans="11:12" ht="15">
      <c r="K1185" s="259"/>
      <c r="L1185" s="259"/>
    </row>
    <row r="1186" spans="11:12" ht="15">
      <c r="K1186" s="259"/>
      <c r="L1186" s="259"/>
    </row>
    <row r="1187" spans="11:12" ht="15">
      <c r="K1187" s="259"/>
      <c r="L1187" s="259"/>
    </row>
    <row r="1188" spans="11:12" ht="15">
      <c r="K1188" s="259"/>
      <c r="L1188" s="259"/>
    </row>
    <row r="1189" spans="11:12" ht="15">
      <c r="K1189" s="259"/>
      <c r="L1189" s="259"/>
    </row>
    <row r="1190" spans="11:12" ht="15">
      <c r="K1190" s="259"/>
      <c r="L1190" s="259"/>
    </row>
    <row r="1191" spans="11:12" ht="15">
      <c r="K1191" s="259"/>
      <c r="L1191" s="259"/>
    </row>
    <row r="1192" spans="11:12" ht="15">
      <c r="K1192" s="259"/>
      <c r="L1192" s="259"/>
    </row>
    <row r="1193" spans="11:12" ht="15">
      <c r="K1193" s="259"/>
      <c r="L1193" s="259"/>
    </row>
    <row r="1194" spans="11:12" ht="15">
      <c r="K1194" s="259"/>
      <c r="L1194" s="259"/>
    </row>
    <row r="1195" spans="11:12" ht="15">
      <c r="K1195" s="259"/>
      <c r="L1195" s="259"/>
    </row>
    <row r="1196" spans="11:12" ht="15">
      <c r="K1196" s="259"/>
      <c r="L1196" s="259"/>
    </row>
    <row r="1197" spans="11:12" ht="15">
      <c r="K1197" s="259"/>
      <c r="L1197" s="259"/>
    </row>
    <row r="1198" spans="11:12" ht="15">
      <c r="K1198" s="259"/>
      <c r="L1198" s="259"/>
    </row>
    <row r="1199" spans="11:12" ht="15">
      <c r="K1199" s="259"/>
      <c r="L1199" s="259"/>
    </row>
    <row r="1200" spans="11:12" ht="15">
      <c r="K1200" s="259"/>
      <c r="L1200" s="259"/>
    </row>
    <row r="1201" spans="11:12" ht="15">
      <c r="K1201" s="259"/>
      <c r="L1201" s="259"/>
    </row>
    <row r="1202" spans="11:12" ht="15">
      <c r="K1202" s="259"/>
      <c r="L1202" s="259"/>
    </row>
    <row r="1203" spans="11:12" ht="15">
      <c r="K1203" s="259"/>
      <c r="L1203" s="259"/>
    </row>
    <row r="1204" spans="11:12" ht="15">
      <c r="K1204" s="259"/>
      <c r="L1204" s="259"/>
    </row>
    <row r="1205" spans="11:12" ht="15">
      <c r="K1205" s="259"/>
      <c r="L1205" s="259"/>
    </row>
    <row r="1206" spans="11:12" ht="15">
      <c r="K1206" s="259"/>
      <c r="L1206" s="259"/>
    </row>
    <row r="1207" spans="11:12" ht="15">
      <c r="K1207" s="259"/>
      <c r="L1207" s="259"/>
    </row>
    <row r="1208" spans="11:12" ht="15">
      <c r="K1208" s="259"/>
      <c r="L1208" s="259"/>
    </row>
    <row r="1209" spans="11:12" ht="15">
      <c r="K1209" s="259"/>
      <c r="L1209" s="259"/>
    </row>
    <row r="1210" spans="11:12" ht="15">
      <c r="K1210" s="259"/>
      <c r="L1210" s="259"/>
    </row>
    <row r="1211" spans="11:12" ht="15">
      <c r="K1211" s="259"/>
      <c r="L1211" s="259"/>
    </row>
    <row r="1212" spans="11:12" ht="15">
      <c r="K1212" s="259"/>
      <c r="L1212" s="259"/>
    </row>
    <row r="1213" spans="11:12" ht="15">
      <c r="K1213" s="259"/>
      <c r="L1213" s="259"/>
    </row>
    <row r="1214" spans="11:12" ht="15">
      <c r="K1214" s="259"/>
      <c r="L1214" s="259"/>
    </row>
    <row r="1215" spans="11:12" ht="15">
      <c r="K1215" s="259"/>
      <c r="L1215" s="259"/>
    </row>
    <row r="1216" spans="11:12" ht="15">
      <c r="K1216" s="259"/>
      <c r="L1216" s="259"/>
    </row>
    <row r="1217" spans="11:12" ht="15">
      <c r="K1217" s="259"/>
      <c r="L1217" s="259"/>
    </row>
    <row r="1218" spans="11:12" ht="15">
      <c r="K1218" s="259"/>
      <c r="L1218" s="259"/>
    </row>
    <row r="1219" spans="11:12" ht="15">
      <c r="K1219" s="259"/>
      <c r="L1219" s="259"/>
    </row>
    <row r="1220" spans="11:12" ht="15">
      <c r="K1220" s="259"/>
      <c r="L1220" s="259"/>
    </row>
    <row r="1221" spans="11:12" ht="15">
      <c r="K1221" s="259"/>
      <c r="L1221" s="259"/>
    </row>
    <row r="1222" spans="11:12" ht="15">
      <c r="K1222" s="259"/>
      <c r="L1222" s="259"/>
    </row>
    <row r="1223" spans="11:12" ht="15">
      <c r="K1223" s="259"/>
      <c r="L1223" s="259"/>
    </row>
    <row r="1224" spans="11:12" ht="15">
      <c r="K1224" s="259"/>
      <c r="L1224" s="259"/>
    </row>
    <row r="1225" spans="11:12" ht="15">
      <c r="K1225" s="259"/>
      <c r="L1225" s="259"/>
    </row>
    <row r="1226" spans="11:12" ht="15">
      <c r="K1226" s="259"/>
      <c r="L1226" s="259"/>
    </row>
    <row r="1227" spans="11:12" ht="15">
      <c r="K1227" s="259"/>
      <c r="L1227" s="259"/>
    </row>
    <row r="1228" spans="11:12" ht="15">
      <c r="K1228" s="259"/>
      <c r="L1228" s="259"/>
    </row>
    <row r="1229" spans="11:12" ht="15">
      <c r="K1229" s="259"/>
      <c r="L1229" s="259"/>
    </row>
    <row r="1230" spans="11:12" ht="15">
      <c r="K1230" s="259"/>
      <c r="L1230" s="259"/>
    </row>
    <row r="1231" spans="11:12" ht="15">
      <c r="K1231" s="259"/>
      <c r="L1231" s="259"/>
    </row>
    <row r="1232" spans="11:12" ht="15">
      <c r="K1232" s="259"/>
      <c r="L1232" s="259"/>
    </row>
    <row r="1233" spans="11:12" ht="15">
      <c r="K1233" s="259"/>
      <c r="L1233" s="259"/>
    </row>
    <row r="1234" spans="11:12" ht="15">
      <c r="K1234" s="259"/>
      <c r="L1234" s="259"/>
    </row>
    <row r="1235" spans="11:12" ht="15">
      <c r="K1235" s="259"/>
      <c r="L1235" s="259"/>
    </row>
    <row r="1236" spans="11:12" ht="15">
      <c r="K1236" s="259"/>
      <c r="L1236" s="259"/>
    </row>
    <row r="1237" spans="11:12" ht="15">
      <c r="K1237" s="259"/>
      <c r="L1237" s="259"/>
    </row>
    <row r="1238" spans="11:12" ht="15">
      <c r="K1238" s="259"/>
      <c r="L1238" s="259"/>
    </row>
    <row r="1239" spans="11:12" ht="15">
      <c r="K1239" s="259"/>
      <c r="L1239" s="259"/>
    </row>
    <row r="1240" spans="11:12" ht="15">
      <c r="K1240" s="259"/>
      <c r="L1240" s="259"/>
    </row>
    <row r="1241" spans="11:12" ht="15">
      <c r="K1241" s="259"/>
      <c r="L1241" s="259"/>
    </row>
    <row r="1242" spans="11:12" ht="15">
      <c r="K1242" s="259"/>
      <c r="L1242" s="259"/>
    </row>
    <row r="1243" spans="11:12" ht="15">
      <c r="K1243" s="259"/>
      <c r="L1243" s="259"/>
    </row>
    <row r="1244" spans="11:12" ht="15">
      <c r="K1244" s="259"/>
      <c r="L1244" s="259"/>
    </row>
    <row r="1245" spans="11:12" ht="15">
      <c r="K1245" s="259"/>
      <c r="L1245" s="259"/>
    </row>
    <row r="1246" spans="11:12" ht="15">
      <c r="K1246" s="259"/>
      <c r="L1246" s="259"/>
    </row>
    <row r="1247" spans="11:12" ht="15">
      <c r="K1247" s="259"/>
      <c r="L1247" s="259"/>
    </row>
    <row r="1248" spans="11:12" ht="15">
      <c r="K1248" s="259"/>
      <c r="L1248" s="259"/>
    </row>
    <row r="1249" spans="11:12" ht="15">
      <c r="K1249" s="259"/>
      <c r="L1249" s="259"/>
    </row>
    <row r="1250" spans="11:12" ht="15">
      <c r="K1250" s="259"/>
      <c r="L1250" s="259"/>
    </row>
    <row r="1251" spans="11:12" ht="15">
      <c r="K1251" s="259"/>
      <c r="L1251" s="259"/>
    </row>
    <row r="1252" spans="11:12" ht="15">
      <c r="K1252" s="259"/>
      <c r="L1252" s="259"/>
    </row>
    <row r="1253" spans="11:12" ht="15">
      <c r="K1253" s="259"/>
      <c r="L1253" s="259"/>
    </row>
    <row r="1254" spans="11:12" ht="15">
      <c r="K1254" s="259"/>
      <c r="L1254" s="259"/>
    </row>
    <row r="1255" spans="11:12" ht="15">
      <c r="K1255" s="259"/>
      <c r="L1255" s="259"/>
    </row>
    <row r="1256" spans="11:12" ht="15">
      <c r="K1256" s="259"/>
      <c r="L1256" s="259"/>
    </row>
    <row r="1257" spans="11:12" ht="15">
      <c r="K1257" s="259"/>
      <c r="L1257" s="259"/>
    </row>
    <row r="1258" spans="11:12" ht="15">
      <c r="K1258" s="259"/>
      <c r="L1258" s="259"/>
    </row>
    <row r="1259" spans="11:12" ht="15">
      <c r="K1259" s="259"/>
      <c r="L1259" s="259"/>
    </row>
    <row r="1260" spans="11:12" ht="15">
      <c r="K1260" s="259"/>
      <c r="L1260" s="259"/>
    </row>
    <row r="1261" spans="11:12" ht="15">
      <c r="K1261" s="259"/>
      <c r="L1261" s="259"/>
    </row>
    <row r="1262" spans="11:12" ht="15">
      <c r="K1262" s="259"/>
      <c r="L1262" s="259"/>
    </row>
    <row r="1263" spans="11:12" ht="15">
      <c r="K1263" s="259"/>
      <c r="L1263" s="259"/>
    </row>
    <row r="1264" spans="11:12" ht="15">
      <c r="K1264" s="259"/>
      <c r="L1264" s="259"/>
    </row>
    <row r="1265" spans="11:12" ht="15">
      <c r="K1265" s="259"/>
      <c r="L1265" s="259"/>
    </row>
    <row r="1266" spans="11:12" ht="15">
      <c r="K1266" s="259"/>
      <c r="L1266" s="259"/>
    </row>
    <row r="1267" spans="11:12" ht="15">
      <c r="K1267" s="259"/>
      <c r="L1267" s="259"/>
    </row>
    <row r="1268" spans="11:12" ht="15">
      <c r="K1268" s="259"/>
      <c r="L1268" s="259"/>
    </row>
    <row r="1269" spans="11:12" ht="15">
      <c r="K1269" s="259"/>
      <c r="L1269" s="259"/>
    </row>
    <row r="1270" spans="11:12" ht="15">
      <c r="K1270" s="259"/>
      <c r="L1270" s="259"/>
    </row>
    <row r="1271" spans="11:12" ht="15">
      <c r="K1271" s="259"/>
      <c r="L1271" s="259"/>
    </row>
    <row r="1272" spans="11:12" ht="15">
      <c r="K1272" s="259"/>
      <c r="L1272" s="259"/>
    </row>
    <row r="1273" spans="11:12" ht="15">
      <c r="K1273" s="259"/>
      <c r="L1273" s="259"/>
    </row>
    <row r="1274" spans="11:12" ht="15">
      <c r="K1274" s="259"/>
      <c r="L1274" s="259"/>
    </row>
    <row r="1275" spans="11:12" ht="15">
      <c r="K1275" s="259"/>
      <c r="L1275" s="259"/>
    </row>
    <row r="1276" spans="11:12" ht="15">
      <c r="K1276" s="259"/>
      <c r="L1276" s="259"/>
    </row>
    <row r="1277" spans="11:12" ht="15">
      <c r="K1277" s="259"/>
      <c r="L1277" s="259"/>
    </row>
    <row r="1278" spans="11:12" ht="15">
      <c r="K1278" s="259"/>
      <c r="L1278" s="259"/>
    </row>
    <row r="1279" spans="11:12" ht="15">
      <c r="K1279" s="259"/>
      <c r="L1279" s="259"/>
    </row>
    <row r="1280" spans="11:12" ht="15">
      <c r="K1280" s="259"/>
      <c r="L1280" s="259"/>
    </row>
    <row r="1281" spans="11:12" ht="15">
      <c r="K1281" s="259"/>
      <c r="L1281" s="259"/>
    </row>
    <row r="1282" spans="11:12" ht="15">
      <c r="K1282" s="259"/>
      <c r="L1282" s="259"/>
    </row>
    <row r="1283" spans="11:12" ht="15">
      <c r="K1283" s="259"/>
      <c r="L1283" s="259"/>
    </row>
    <row r="1284" spans="11:12" ht="15">
      <c r="K1284" s="259"/>
      <c r="L1284" s="259"/>
    </row>
    <row r="1285" spans="11:12" ht="15">
      <c r="K1285" s="259"/>
      <c r="L1285" s="259"/>
    </row>
    <row r="1286" spans="11:12" ht="15">
      <c r="K1286" s="259"/>
      <c r="L1286" s="259"/>
    </row>
    <row r="1287" spans="11:12" ht="15">
      <c r="K1287" s="259"/>
      <c r="L1287" s="259"/>
    </row>
    <row r="1288" spans="11:12" ht="15">
      <c r="K1288" s="259"/>
      <c r="L1288" s="259"/>
    </row>
    <row r="1289" spans="11:12" ht="15">
      <c r="K1289" s="259"/>
      <c r="L1289" s="259"/>
    </row>
    <row r="1290" spans="11:12" ht="15">
      <c r="K1290" s="259"/>
      <c r="L1290" s="259"/>
    </row>
    <row r="1291" spans="11:12" ht="15">
      <c r="K1291" s="259"/>
      <c r="L1291" s="259"/>
    </row>
    <row r="1292" spans="11:12" ht="15">
      <c r="K1292" s="259"/>
      <c r="L1292" s="259"/>
    </row>
    <row r="1293" spans="11:12" ht="15">
      <c r="K1293" s="259"/>
      <c r="L1293" s="259"/>
    </row>
    <row r="1294" spans="11:12" ht="15">
      <c r="K1294" s="259"/>
      <c r="L1294" s="259"/>
    </row>
    <row r="1295" spans="11:12" ht="15">
      <c r="K1295" s="259"/>
      <c r="L1295" s="259"/>
    </row>
    <row r="1296" spans="11:12" ht="15">
      <c r="K1296" s="259"/>
      <c r="L1296" s="259"/>
    </row>
    <row r="1297" spans="11:12" ht="15">
      <c r="K1297" s="259"/>
      <c r="L1297" s="259"/>
    </row>
    <row r="1298" spans="11:12" ht="15">
      <c r="K1298" s="259"/>
      <c r="L1298" s="259"/>
    </row>
    <row r="1299" spans="11:12" ht="15">
      <c r="K1299" s="259"/>
      <c r="L1299" s="259"/>
    </row>
    <row r="1300" spans="11:12" ht="15">
      <c r="K1300" s="259"/>
      <c r="L1300" s="259"/>
    </row>
    <row r="1301" spans="11:12" ht="15">
      <c r="K1301" s="259"/>
      <c r="L1301" s="259"/>
    </row>
    <row r="1302" spans="11:12" ht="15">
      <c r="K1302" s="259"/>
      <c r="L1302" s="259"/>
    </row>
    <row r="1303" spans="11:12" ht="15">
      <c r="K1303" s="259"/>
      <c r="L1303" s="259"/>
    </row>
    <row r="1304" spans="11:12" ht="15">
      <c r="K1304" s="259"/>
      <c r="L1304" s="259"/>
    </row>
    <row r="1305" spans="11:12" ht="15">
      <c r="K1305" s="259"/>
      <c r="L1305" s="259"/>
    </row>
    <row r="1306" spans="11:12" ht="15">
      <c r="K1306" s="259"/>
      <c r="L1306" s="259"/>
    </row>
    <row r="1307" spans="11:12" ht="15">
      <c r="K1307" s="259"/>
      <c r="L1307" s="259"/>
    </row>
    <row r="1308" spans="11:12" ht="15">
      <c r="K1308" s="259"/>
      <c r="L1308" s="259"/>
    </row>
    <row r="1309" spans="11:12" ht="15">
      <c r="K1309" s="259"/>
      <c r="L1309" s="259"/>
    </row>
    <row r="1310" spans="11:12" ht="15">
      <c r="K1310" s="259"/>
      <c r="L1310" s="259"/>
    </row>
    <row r="1311" spans="11:12" ht="15">
      <c r="K1311" s="259"/>
      <c r="L1311" s="259"/>
    </row>
    <row r="1312" spans="11:12" ht="15">
      <c r="K1312" s="259"/>
      <c r="L1312" s="259"/>
    </row>
    <row r="1313" spans="11:12" ht="15">
      <c r="K1313" s="259"/>
      <c r="L1313" s="259"/>
    </row>
    <row r="1314" spans="11:12" ht="15">
      <c r="K1314" s="259"/>
      <c r="L1314" s="259"/>
    </row>
    <row r="1315" spans="11:12" ht="15">
      <c r="K1315" s="259"/>
      <c r="L1315" s="259"/>
    </row>
    <row r="1316" spans="11:12" ht="15">
      <c r="K1316" s="259"/>
      <c r="L1316" s="259"/>
    </row>
    <row r="1317" spans="11:12" ht="15">
      <c r="K1317" s="259"/>
      <c r="L1317" s="259"/>
    </row>
    <row r="1318" spans="11:12" ht="15">
      <c r="K1318" s="259"/>
      <c r="L1318" s="259"/>
    </row>
    <row r="1319" spans="11:12" ht="15">
      <c r="K1319" s="259"/>
      <c r="L1319" s="259"/>
    </row>
    <row r="1320" spans="11:12" ht="15">
      <c r="K1320" s="259"/>
      <c r="L1320" s="259"/>
    </row>
    <row r="1321" spans="11:12" ht="15">
      <c r="K1321" s="259"/>
      <c r="L1321" s="259"/>
    </row>
    <row r="1322" spans="11:12" ht="15">
      <c r="K1322" s="259"/>
      <c r="L1322" s="259"/>
    </row>
    <row r="1323" spans="11:12" ht="15">
      <c r="K1323" s="259"/>
      <c r="L1323" s="259"/>
    </row>
    <row r="1324" spans="11:12" ht="15">
      <c r="K1324" s="259"/>
      <c r="L1324" s="259"/>
    </row>
    <row r="1325" spans="11:12" ht="15">
      <c r="K1325" s="259"/>
      <c r="L1325" s="259"/>
    </row>
    <row r="1326" spans="11:12" ht="15">
      <c r="K1326" s="259"/>
      <c r="L1326" s="259"/>
    </row>
    <row r="1327" spans="11:12" ht="15">
      <c r="K1327" s="259"/>
      <c r="L1327" s="259"/>
    </row>
    <row r="1328" spans="11:12" ht="15">
      <c r="K1328" s="259"/>
      <c r="L1328" s="259"/>
    </row>
    <row r="1329" spans="11:12" ht="15">
      <c r="K1329" s="259"/>
      <c r="L1329" s="259"/>
    </row>
    <row r="1330" spans="11:12" ht="15">
      <c r="K1330" s="259"/>
      <c r="L1330" s="259"/>
    </row>
    <row r="1331" spans="11:12" ht="15">
      <c r="K1331" s="259"/>
      <c r="L1331" s="259"/>
    </row>
    <row r="1332" spans="11:12" ht="15">
      <c r="K1332" s="259"/>
      <c r="L1332" s="259"/>
    </row>
    <row r="1333" spans="11:12" ht="15">
      <c r="K1333" s="259"/>
      <c r="L1333" s="259"/>
    </row>
    <row r="1334" spans="11:12" ht="15">
      <c r="K1334" s="259"/>
      <c r="L1334" s="259"/>
    </row>
    <row r="1335" spans="11:12" ht="15">
      <c r="K1335" s="259"/>
      <c r="L1335" s="259"/>
    </row>
    <row r="1336" spans="11:12" ht="15">
      <c r="K1336" s="259"/>
      <c r="L1336" s="259"/>
    </row>
    <row r="1337" spans="11:12" ht="15">
      <c r="K1337" s="259"/>
      <c r="L1337" s="259"/>
    </row>
    <row r="1338" spans="11:12" ht="15">
      <c r="K1338" s="259"/>
      <c r="L1338" s="259"/>
    </row>
    <row r="1339" spans="11:12" ht="15">
      <c r="K1339" s="259"/>
      <c r="L1339" s="259"/>
    </row>
    <row r="1340" spans="11:12" ht="15">
      <c r="K1340" s="259"/>
      <c r="L1340" s="259"/>
    </row>
    <row r="1341" spans="11:12" ht="15">
      <c r="K1341" s="259"/>
      <c r="L1341" s="259"/>
    </row>
    <row r="1342" spans="11:12" ht="15">
      <c r="K1342" s="259"/>
      <c r="L1342" s="259"/>
    </row>
    <row r="1343" spans="11:12" ht="15">
      <c r="K1343" s="259"/>
      <c r="L1343" s="259"/>
    </row>
    <row r="1344" spans="11:12" ht="15">
      <c r="K1344" s="259"/>
      <c r="L1344" s="259"/>
    </row>
    <row r="1345" spans="11:12" ht="15">
      <c r="K1345" s="259"/>
      <c r="L1345" s="259"/>
    </row>
    <row r="1346" spans="11:12" ht="15">
      <c r="K1346" s="259"/>
      <c r="L1346" s="259"/>
    </row>
    <row r="1347" spans="11:12" ht="15">
      <c r="K1347" s="259"/>
      <c r="L1347" s="259"/>
    </row>
    <row r="1348" spans="11:12" ht="15">
      <c r="K1348" s="259"/>
      <c r="L1348" s="259"/>
    </row>
    <row r="1349" spans="11:12" ht="15">
      <c r="K1349" s="259"/>
      <c r="L1349" s="259"/>
    </row>
    <row r="1350" spans="11:12" ht="15">
      <c r="K1350" s="259"/>
      <c r="L1350" s="259"/>
    </row>
    <row r="1351" spans="11:12" ht="15">
      <c r="K1351" s="259"/>
      <c r="L1351" s="259"/>
    </row>
    <row r="1352" spans="11:12" ht="15">
      <c r="K1352" s="259"/>
      <c r="L1352" s="259"/>
    </row>
    <row r="1353" spans="11:12" ht="15">
      <c r="K1353" s="259"/>
      <c r="L1353" s="259"/>
    </row>
    <row r="1354" spans="11:12" ht="15">
      <c r="K1354" s="259"/>
      <c r="L1354" s="259"/>
    </row>
    <row r="1355" spans="11:12" ht="15">
      <c r="K1355" s="259"/>
      <c r="L1355" s="259"/>
    </row>
    <row r="1356" spans="11:12" ht="15">
      <c r="K1356" s="259"/>
      <c r="L1356" s="259"/>
    </row>
    <row r="1357" spans="11:12" ht="15">
      <c r="K1357" s="259"/>
      <c r="L1357" s="259"/>
    </row>
    <row r="1358" spans="11:12" ht="15">
      <c r="K1358" s="259"/>
      <c r="L1358" s="259"/>
    </row>
    <row r="1359" spans="11:12" ht="15">
      <c r="K1359" s="259"/>
      <c r="L1359" s="259"/>
    </row>
    <row r="1360" spans="11:12" ht="15">
      <c r="K1360" s="259"/>
      <c r="L1360" s="259"/>
    </row>
    <row r="1361" spans="11:12" ht="15">
      <c r="K1361" s="259"/>
      <c r="L1361" s="259"/>
    </row>
    <row r="1362" spans="11:12" ht="15">
      <c r="K1362" s="259"/>
      <c r="L1362" s="259"/>
    </row>
    <row r="1363" spans="11:12" ht="15">
      <c r="K1363" s="259"/>
      <c r="L1363" s="259"/>
    </row>
    <row r="1364" spans="11:12" ht="15">
      <c r="K1364" s="259"/>
      <c r="L1364" s="259"/>
    </row>
    <row r="1365" spans="11:12" ht="15">
      <c r="K1365" s="259"/>
      <c r="L1365" s="259"/>
    </row>
    <row r="1366" spans="11:12" ht="15">
      <c r="K1366" s="259"/>
      <c r="L1366" s="259"/>
    </row>
    <row r="1367" spans="11:12" ht="15">
      <c r="K1367" s="259"/>
      <c r="L1367" s="259"/>
    </row>
    <row r="1368" spans="11:12" ht="15">
      <c r="K1368" s="259"/>
      <c r="L1368" s="259"/>
    </row>
    <row r="1369" spans="11:12" ht="15">
      <c r="K1369" s="259"/>
      <c r="L1369" s="259"/>
    </row>
    <row r="1370" spans="11:12" ht="15">
      <c r="K1370" s="259"/>
      <c r="L1370" s="259"/>
    </row>
    <row r="1371" spans="11:12" ht="15">
      <c r="K1371" s="259"/>
      <c r="L1371" s="259"/>
    </row>
    <row r="1372" spans="11:12" ht="15">
      <c r="K1372" s="259"/>
      <c r="L1372" s="259"/>
    </row>
    <row r="1373" spans="11:12" ht="15">
      <c r="K1373" s="259"/>
      <c r="L1373" s="259"/>
    </row>
    <row r="1374" spans="11:12" ht="15">
      <c r="K1374" s="259"/>
      <c r="L1374" s="259"/>
    </row>
    <row r="1375" spans="11:12" ht="15">
      <c r="K1375" s="259"/>
      <c r="L1375" s="259"/>
    </row>
    <row r="1376" spans="11:12" ht="15">
      <c r="K1376" s="259"/>
      <c r="L1376" s="259"/>
    </row>
    <row r="1377" spans="11:12" ht="15">
      <c r="K1377" s="259"/>
      <c r="L1377" s="259"/>
    </row>
    <row r="1378" spans="11:12" ht="15">
      <c r="K1378" s="259"/>
      <c r="L1378" s="259"/>
    </row>
    <row r="1379" spans="11:12" ht="15">
      <c r="K1379" s="259"/>
      <c r="L1379" s="259"/>
    </row>
    <row r="1380" spans="11:12" ht="15">
      <c r="K1380" s="259"/>
      <c r="L1380" s="259"/>
    </row>
    <row r="1381" spans="11:12" ht="15">
      <c r="K1381" s="259"/>
      <c r="L1381" s="259"/>
    </row>
    <row r="1382" spans="11:12" ht="15">
      <c r="K1382" s="259"/>
      <c r="L1382" s="259"/>
    </row>
    <row r="1383" spans="11:12" ht="15">
      <c r="K1383" s="259"/>
      <c r="L1383" s="259"/>
    </row>
    <row r="1384" spans="11:12" ht="15">
      <c r="K1384" s="259"/>
      <c r="L1384" s="259"/>
    </row>
    <row r="1385" spans="11:12" ht="15">
      <c r="K1385" s="259"/>
      <c r="L1385" s="259"/>
    </row>
    <row r="1386" spans="11:12" ht="15">
      <c r="K1386" s="259"/>
      <c r="L1386" s="259"/>
    </row>
    <row r="1387" spans="11:12" ht="15">
      <c r="K1387" s="259"/>
      <c r="L1387" s="259"/>
    </row>
    <row r="1388" spans="11:12" ht="15">
      <c r="K1388" s="259"/>
      <c r="L1388" s="259"/>
    </row>
    <row r="1389" spans="11:12" ht="15">
      <c r="K1389" s="259"/>
      <c r="L1389" s="259"/>
    </row>
    <row r="1390" spans="11:12" ht="15">
      <c r="K1390" s="259"/>
      <c r="L1390" s="259"/>
    </row>
    <row r="1391" spans="11:12" ht="15">
      <c r="K1391" s="259"/>
      <c r="L1391" s="259"/>
    </row>
    <row r="1392" spans="11:12" ht="15">
      <c r="K1392" s="259"/>
      <c r="L1392" s="259"/>
    </row>
    <row r="1393" spans="11:12" ht="15">
      <c r="K1393" s="259"/>
      <c r="L1393" s="259"/>
    </row>
    <row r="1394" spans="11:12" ht="15">
      <c r="K1394" s="259"/>
      <c r="L1394" s="259"/>
    </row>
    <row r="1395" spans="11:12" ht="15">
      <c r="K1395" s="259"/>
      <c r="L1395" s="259"/>
    </row>
    <row r="1396" spans="11:12" ht="15">
      <c r="K1396" s="259"/>
      <c r="L1396" s="259"/>
    </row>
    <row r="1397" spans="11:12" ht="15">
      <c r="K1397" s="259"/>
      <c r="L1397" s="259"/>
    </row>
    <row r="1398" spans="11:12" ht="15">
      <c r="K1398" s="259"/>
      <c r="L1398" s="259"/>
    </row>
    <row r="1399" spans="11:12" ht="15">
      <c r="K1399" s="259"/>
      <c r="L1399" s="259"/>
    </row>
    <row r="1400" spans="11:12" ht="15">
      <c r="K1400" s="259"/>
      <c r="L1400" s="259"/>
    </row>
    <row r="1401" spans="11:12" ht="15">
      <c r="K1401" s="259"/>
      <c r="L1401" s="259"/>
    </row>
    <row r="1402" spans="11:12" ht="15">
      <c r="K1402" s="259"/>
      <c r="L1402" s="259"/>
    </row>
    <row r="1403" spans="11:12" ht="15">
      <c r="K1403" s="259"/>
      <c r="L1403" s="259"/>
    </row>
    <row r="1404" spans="11:12" ht="15">
      <c r="K1404" s="259"/>
      <c r="L1404" s="259"/>
    </row>
    <row r="1405" spans="11:12" ht="15">
      <c r="K1405" s="259"/>
      <c r="L1405" s="259"/>
    </row>
    <row r="1406" spans="11:12" ht="15">
      <c r="K1406" s="259"/>
      <c r="L1406" s="259"/>
    </row>
    <row r="1407" spans="11:12" ht="15">
      <c r="K1407" s="259"/>
      <c r="L1407" s="259"/>
    </row>
    <row r="1408" spans="11:12" ht="15">
      <c r="K1408" s="259"/>
      <c r="L1408" s="259"/>
    </row>
    <row r="1409" spans="11:12" ht="15">
      <c r="K1409" s="259"/>
      <c r="L1409" s="259"/>
    </row>
    <row r="1410" spans="11:12" ht="15">
      <c r="K1410" s="259"/>
      <c r="L1410" s="259"/>
    </row>
    <row r="1411" spans="11:12" ht="15">
      <c r="K1411" s="259"/>
      <c r="L1411" s="259"/>
    </row>
    <row r="1412" spans="11:12" ht="15">
      <c r="K1412" s="259"/>
      <c r="L1412" s="259"/>
    </row>
    <row r="1413" spans="11:12" ht="15">
      <c r="K1413" s="259"/>
      <c r="L1413" s="259"/>
    </row>
    <row r="1414" spans="11:12" ht="15">
      <c r="K1414" s="259"/>
      <c r="L1414" s="259"/>
    </row>
    <row r="1415" spans="11:12" ht="15">
      <c r="K1415" s="259"/>
      <c r="L1415" s="259"/>
    </row>
    <row r="1416" spans="11:12" ht="15">
      <c r="K1416" s="259"/>
      <c r="L1416" s="259"/>
    </row>
    <row r="1417" spans="11:12" ht="15">
      <c r="K1417" s="259"/>
      <c r="L1417" s="259"/>
    </row>
    <row r="1418" spans="11:12" ht="15">
      <c r="K1418" s="259"/>
      <c r="L1418" s="259"/>
    </row>
    <row r="1419" spans="11:12" ht="15">
      <c r="K1419" s="259"/>
      <c r="L1419" s="259"/>
    </row>
    <row r="1420" spans="11:12" ht="15">
      <c r="K1420" s="259"/>
      <c r="L1420" s="259"/>
    </row>
    <row r="1421" spans="11:12" ht="15">
      <c r="K1421" s="259"/>
      <c r="L1421" s="259"/>
    </row>
    <row r="1422" spans="11:12" ht="15">
      <c r="K1422" s="259"/>
      <c r="L1422" s="259"/>
    </row>
    <row r="1423" spans="11:12" ht="15">
      <c r="K1423" s="259"/>
      <c r="L1423" s="259"/>
    </row>
    <row r="1424" spans="11:12" ht="15">
      <c r="K1424" s="259"/>
      <c r="L1424" s="259"/>
    </row>
    <row r="1425" spans="11:12" ht="15">
      <c r="K1425" s="259"/>
      <c r="L1425" s="259"/>
    </row>
    <row r="1426" spans="11:12" ht="15">
      <c r="K1426" s="259"/>
      <c r="L1426" s="259"/>
    </row>
    <row r="1427" spans="11:12" ht="15">
      <c r="K1427" s="259"/>
      <c r="L1427" s="259"/>
    </row>
    <row r="1428" spans="11:12" ht="15">
      <c r="K1428" s="259"/>
      <c r="L1428" s="259"/>
    </row>
    <row r="1429" spans="11:12" ht="15">
      <c r="K1429" s="259"/>
      <c r="L1429" s="259"/>
    </row>
    <row r="1430" spans="11:12" ht="15">
      <c r="K1430" s="259"/>
      <c r="L1430" s="259"/>
    </row>
    <row r="1431" spans="11:12" ht="15">
      <c r="K1431" s="259"/>
      <c r="L1431" s="259"/>
    </row>
    <row r="1432" spans="11:12" ht="15">
      <c r="K1432" s="259"/>
      <c r="L1432" s="259"/>
    </row>
    <row r="1433" spans="11:12" ht="15">
      <c r="K1433" s="259"/>
      <c r="L1433" s="259"/>
    </row>
    <row r="1434" spans="11:12" ht="15">
      <c r="K1434" s="259"/>
      <c r="L1434" s="259"/>
    </row>
    <row r="1435" spans="11:12" ht="15">
      <c r="K1435" s="259"/>
      <c r="L1435" s="259"/>
    </row>
    <row r="1436" spans="11:12" ht="15">
      <c r="K1436" s="259"/>
      <c r="L1436" s="259"/>
    </row>
    <row r="1437" spans="11:12" ht="15">
      <c r="K1437" s="259"/>
      <c r="L1437" s="259"/>
    </row>
    <row r="1438" spans="11:12" ht="15">
      <c r="K1438" s="259"/>
      <c r="L1438" s="259"/>
    </row>
    <row r="1439" spans="11:12" ht="15">
      <c r="K1439" s="259"/>
      <c r="L1439" s="259"/>
    </row>
    <row r="1440" spans="11:12" ht="15">
      <c r="K1440" s="259"/>
      <c r="L1440" s="259"/>
    </row>
    <row r="1441" spans="11:12" ht="15">
      <c r="K1441" s="259"/>
      <c r="L1441" s="259"/>
    </row>
    <row r="1442" spans="11:12" ht="15">
      <c r="K1442" s="259"/>
      <c r="L1442" s="259"/>
    </row>
    <row r="1443" spans="11:12" ht="15">
      <c r="K1443" s="259"/>
      <c r="L1443" s="259"/>
    </row>
    <row r="1444" spans="11:12" ht="15">
      <c r="K1444" s="259"/>
      <c r="L1444" s="259"/>
    </row>
    <row r="1445" spans="11:12" ht="15">
      <c r="K1445" s="259"/>
      <c r="L1445" s="259"/>
    </row>
    <row r="1446" spans="11:12" ht="15">
      <c r="K1446" s="259"/>
      <c r="L1446" s="259"/>
    </row>
    <row r="1447" spans="11:12" ht="15">
      <c r="K1447" s="259"/>
      <c r="L1447" s="259"/>
    </row>
    <row r="1448" spans="11:12" ht="15">
      <c r="K1448" s="259"/>
      <c r="L1448" s="259"/>
    </row>
    <row r="1449" spans="11:12" ht="15">
      <c r="K1449" s="259"/>
      <c r="L1449" s="259"/>
    </row>
    <row r="1450" spans="11:12" ht="15">
      <c r="K1450" s="259"/>
      <c r="L1450" s="259"/>
    </row>
    <row r="1451" spans="11:12" ht="15">
      <c r="K1451" s="259"/>
      <c r="L1451" s="259"/>
    </row>
    <row r="1452" spans="11:12" ht="15">
      <c r="K1452" s="259"/>
      <c r="L1452" s="259"/>
    </row>
    <row r="1453" spans="11:12" ht="15">
      <c r="K1453" s="259"/>
      <c r="L1453" s="259"/>
    </row>
    <row r="1454" spans="11:12" ht="15">
      <c r="K1454" s="259"/>
      <c r="L1454" s="259"/>
    </row>
    <row r="1455" spans="11:12" ht="15">
      <c r="K1455" s="259"/>
      <c r="L1455" s="259"/>
    </row>
    <row r="1456" spans="11:12" ht="15">
      <c r="K1456" s="259"/>
      <c r="L1456" s="259"/>
    </row>
    <row r="1457" spans="11:12" ht="15">
      <c r="K1457" s="259"/>
      <c r="L1457" s="259"/>
    </row>
    <row r="1458" spans="11:12" ht="15">
      <c r="K1458" s="259"/>
      <c r="L1458" s="259"/>
    </row>
    <row r="1459" spans="11:12" ht="15">
      <c r="K1459" s="259"/>
      <c r="L1459" s="259"/>
    </row>
    <row r="1460" spans="11:12" ht="15">
      <c r="K1460" s="259"/>
      <c r="L1460" s="259"/>
    </row>
    <row r="1461" spans="11:12" ht="15">
      <c r="K1461" s="259"/>
      <c r="L1461" s="259"/>
    </row>
    <row r="1462" spans="11:12" ht="15">
      <c r="K1462" s="259"/>
      <c r="L1462" s="259"/>
    </row>
    <row r="1463" spans="11:12" ht="15">
      <c r="K1463" s="259"/>
      <c r="L1463" s="259"/>
    </row>
    <row r="1464" spans="11:12" ht="15">
      <c r="K1464" s="259"/>
      <c r="L1464" s="259"/>
    </row>
    <row r="1465" spans="11:12" ht="15">
      <c r="K1465" s="259"/>
      <c r="L1465" s="259"/>
    </row>
    <row r="1466" spans="11:12" ht="15">
      <c r="K1466" s="259"/>
      <c r="L1466" s="259"/>
    </row>
    <row r="1467" spans="11:12" ht="15">
      <c r="K1467" s="259"/>
      <c r="L1467" s="259"/>
    </row>
    <row r="1468" spans="11:12" ht="15">
      <c r="K1468" s="259"/>
      <c r="L1468" s="259"/>
    </row>
    <row r="1469" spans="11:12" ht="15">
      <c r="K1469" s="259"/>
      <c r="L1469" s="259"/>
    </row>
    <row r="1470" spans="11:12" ht="15">
      <c r="K1470" s="259"/>
      <c r="L1470" s="259"/>
    </row>
    <row r="1471" spans="11:12" ht="15">
      <c r="K1471" s="259"/>
      <c r="L1471" s="259"/>
    </row>
    <row r="1472" spans="11:12" ht="15">
      <c r="K1472" s="259"/>
      <c r="L1472" s="259"/>
    </row>
    <row r="1473" spans="11:12" ht="15">
      <c r="K1473" s="259"/>
      <c r="L1473" s="259"/>
    </row>
    <row r="1474" spans="11:12" ht="15">
      <c r="K1474" s="259"/>
      <c r="L1474" s="259"/>
    </row>
    <row r="1475" spans="11:12" ht="15">
      <c r="K1475" s="259"/>
      <c r="L1475" s="259"/>
    </row>
    <row r="1476" spans="11:12" ht="15">
      <c r="K1476" s="259"/>
      <c r="L1476" s="259"/>
    </row>
    <row r="1477" spans="11:12" ht="15">
      <c r="K1477" s="259"/>
      <c r="L1477" s="259"/>
    </row>
    <row r="1478" spans="11:12" ht="15">
      <c r="K1478" s="259"/>
      <c r="L1478" s="259"/>
    </row>
    <row r="1479" spans="11:12" ht="15">
      <c r="K1479" s="259"/>
      <c r="L1479" s="259"/>
    </row>
    <row r="1480" spans="11:12" ht="15">
      <c r="K1480" s="259"/>
      <c r="L1480" s="259"/>
    </row>
    <row r="1481" spans="11:12" ht="15">
      <c r="K1481" s="259"/>
      <c r="L1481" s="259"/>
    </row>
    <row r="1482" spans="11:12" ht="15">
      <c r="K1482" s="259"/>
      <c r="L1482" s="259"/>
    </row>
    <row r="1483" spans="11:12" ht="15">
      <c r="K1483" s="259"/>
      <c r="L1483" s="259"/>
    </row>
    <row r="1484" spans="11:12" ht="15">
      <c r="K1484" s="259"/>
      <c r="L1484" s="259"/>
    </row>
    <row r="1485" spans="11:12" ht="15">
      <c r="K1485" s="259"/>
      <c r="L1485" s="259"/>
    </row>
    <row r="1486" spans="11:12" ht="15">
      <c r="K1486" s="259"/>
      <c r="L1486" s="259"/>
    </row>
    <row r="1487" spans="11:12" ht="15">
      <c r="K1487" s="259"/>
      <c r="L1487" s="259"/>
    </row>
    <row r="1488" spans="11:12" ht="15">
      <c r="K1488" s="259"/>
      <c r="L1488" s="259"/>
    </row>
    <row r="1489" spans="11:12" ht="15">
      <c r="K1489" s="259"/>
      <c r="L1489" s="259"/>
    </row>
    <row r="1490" spans="11:12" ht="15">
      <c r="K1490" s="259"/>
      <c r="L1490" s="259"/>
    </row>
    <row r="1491" spans="11:12" ht="15">
      <c r="K1491" s="259"/>
      <c r="L1491" s="259"/>
    </row>
    <row r="1492" spans="11:12" ht="15">
      <c r="K1492" s="259"/>
      <c r="L1492" s="259"/>
    </row>
    <row r="1493" spans="11:12" ht="15">
      <c r="K1493" s="259"/>
      <c r="L1493" s="259"/>
    </row>
    <row r="1494" spans="11:12" ht="15">
      <c r="K1494" s="259"/>
      <c r="L1494" s="259"/>
    </row>
    <row r="1495" spans="11:12" ht="15">
      <c r="K1495" s="259"/>
      <c r="L1495" s="259"/>
    </row>
    <row r="1496" spans="11:12" ht="15">
      <c r="K1496" s="259"/>
      <c r="L1496" s="259"/>
    </row>
    <row r="1497" spans="11:12" ht="15">
      <c r="K1497" s="259"/>
      <c r="L1497" s="259"/>
    </row>
    <row r="1498" spans="11:12" ht="15">
      <c r="K1498" s="259"/>
      <c r="L1498" s="259"/>
    </row>
    <row r="1499" spans="11:12" ht="15">
      <c r="K1499" s="259"/>
      <c r="L1499" s="259"/>
    </row>
    <row r="1500" spans="11:12" ht="15">
      <c r="K1500" s="259"/>
      <c r="L1500" s="259"/>
    </row>
    <row r="1501" spans="11:12" ht="15">
      <c r="K1501" s="259"/>
      <c r="L1501" s="259"/>
    </row>
    <row r="1502" spans="11:12" ht="15">
      <c r="K1502" s="259"/>
      <c r="L1502" s="259"/>
    </row>
    <row r="1503" spans="11:12" ht="15">
      <c r="K1503" s="259"/>
      <c r="L1503" s="259"/>
    </row>
    <row r="1504" spans="11:12" ht="15">
      <c r="K1504" s="259"/>
      <c r="L1504" s="259"/>
    </row>
    <row r="1505" spans="11:12" ht="15">
      <c r="K1505" s="259"/>
      <c r="L1505" s="259"/>
    </row>
    <row r="1506" spans="11:12" ht="15">
      <c r="K1506" s="259"/>
      <c r="L1506" s="259"/>
    </row>
    <row r="1507" spans="11:12" ht="15">
      <c r="K1507" s="259"/>
      <c r="L1507" s="259"/>
    </row>
    <row r="1508" spans="11:12" ht="15">
      <c r="K1508" s="259"/>
      <c r="L1508" s="259"/>
    </row>
    <row r="1509" spans="11:12" ht="15">
      <c r="K1509" s="259"/>
      <c r="L1509" s="259"/>
    </row>
    <row r="1510" spans="11:12" ht="15">
      <c r="K1510" s="259"/>
      <c r="L1510" s="259"/>
    </row>
    <row r="1511" spans="11:12" ht="15">
      <c r="K1511" s="259"/>
      <c r="L1511" s="259"/>
    </row>
    <row r="1512" spans="11:12" ht="15">
      <c r="K1512" s="259"/>
      <c r="L1512" s="259"/>
    </row>
    <row r="1513" spans="11:12" ht="15">
      <c r="K1513" s="259"/>
      <c r="L1513" s="259"/>
    </row>
    <row r="1514" spans="11:12" ht="15">
      <c r="K1514" s="259"/>
      <c r="L1514" s="259"/>
    </row>
    <row r="1515" spans="11:12" ht="15">
      <c r="K1515" s="259"/>
      <c r="L1515" s="259"/>
    </row>
    <row r="1516" spans="11:12" ht="15">
      <c r="K1516" s="259"/>
      <c r="L1516" s="259"/>
    </row>
    <row r="1517" spans="11:12" ht="15">
      <c r="K1517" s="259"/>
      <c r="L1517" s="259"/>
    </row>
    <row r="1518" spans="11:12" ht="15">
      <c r="K1518" s="259"/>
      <c r="L1518" s="259"/>
    </row>
    <row r="1519" spans="11:12" ht="15">
      <c r="K1519" s="259"/>
      <c r="L1519" s="259"/>
    </row>
    <row r="1520" spans="11:12" ht="15">
      <c r="K1520" s="259"/>
      <c r="L1520" s="259"/>
    </row>
    <row r="1521" spans="11:12" ht="15">
      <c r="K1521" s="259"/>
      <c r="L1521" s="259"/>
    </row>
    <row r="1522" spans="11:12" ht="15">
      <c r="K1522" s="259"/>
      <c r="L1522" s="259"/>
    </row>
    <row r="1523" spans="11:12" ht="15">
      <c r="K1523" s="259"/>
      <c r="L1523" s="259"/>
    </row>
    <row r="1524" spans="11:12" ht="15">
      <c r="K1524" s="259"/>
      <c r="L1524" s="259"/>
    </row>
    <row r="1525" spans="11:12" ht="15">
      <c r="K1525" s="259"/>
      <c r="L1525" s="259"/>
    </row>
    <row r="1526" spans="11:12" ht="15">
      <c r="K1526" s="259"/>
      <c r="L1526" s="259"/>
    </row>
    <row r="1527" spans="11:12" ht="15">
      <c r="K1527" s="259"/>
      <c r="L1527" s="259"/>
    </row>
    <row r="1528" spans="11:12" ht="15">
      <c r="K1528" s="259"/>
      <c r="L1528" s="259"/>
    </row>
    <row r="1529" spans="11:12" ht="15">
      <c r="K1529" s="259"/>
      <c r="L1529" s="259"/>
    </row>
    <row r="1530" spans="11:12" ht="15">
      <c r="K1530" s="259"/>
      <c r="L1530" s="259"/>
    </row>
    <row r="1531" spans="11:12" ht="15">
      <c r="K1531" s="259"/>
      <c r="L1531" s="259"/>
    </row>
    <row r="1532" spans="11:12" ht="15">
      <c r="K1532" s="259"/>
      <c r="L1532" s="259"/>
    </row>
    <row r="1533" spans="11:12" ht="15">
      <c r="K1533" s="259"/>
      <c r="L1533" s="259"/>
    </row>
    <row r="1534" spans="11:12" ht="15">
      <c r="K1534" s="259"/>
      <c r="L1534" s="259"/>
    </row>
    <row r="1535" spans="11:12" ht="15">
      <c r="K1535" s="259"/>
      <c r="L1535" s="259"/>
    </row>
    <row r="1536" spans="11:12" ht="15">
      <c r="K1536" s="259"/>
      <c r="L1536" s="259"/>
    </row>
    <row r="1537" spans="11:12" ht="15">
      <c r="K1537" s="259"/>
      <c r="L1537" s="259"/>
    </row>
    <row r="1538" spans="11:12" ht="15">
      <c r="K1538" s="259"/>
      <c r="L1538" s="259"/>
    </row>
    <row r="1539" spans="11:12" ht="15">
      <c r="K1539" s="259"/>
      <c r="L1539" s="259"/>
    </row>
    <row r="1540" spans="11:12" ht="15">
      <c r="K1540" s="259"/>
      <c r="L1540" s="259"/>
    </row>
    <row r="1541" spans="11:12" ht="15">
      <c r="K1541" s="259"/>
      <c r="L1541" s="259"/>
    </row>
    <row r="1542" spans="11:12" ht="15">
      <c r="K1542" s="259"/>
      <c r="L1542" s="259"/>
    </row>
    <row r="1543" spans="11:12" ht="15">
      <c r="K1543" s="259"/>
      <c r="L1543" s="259"/>
    </row>
    <row r="1544" spans="11:12" ht="15">
      <c r="K1544" s="259"/>
      <c r="L1544" s="259"/>
    </row>
    <row r="1545" spans="11:12" ht="15">
      <c r="K1545" s="259"/>
      <c r="L1545" s="259"/>
    </row>
    <row r="1546" spans="11:12" ht="15">
      <c r="K1546" s="259"/>
      <c r="L1546" s="259"/>
    </row>
    <row r="1547" spans="11:12" ht="15">
      <c r="K1547" s="259"/>
      <c r="L1547" s="259"/>
    </row>
    <row r="1548" spans="11:12" ht="15">
      <c r="K1548" s="259"/>
      <c r="L1548" s="259"/>
    </row>
    <row r="1549" spans="11:12" ht="15">
      <c r="K1549" s="259"/>
      <c r="L1549" s="259"/>
    </row>
    <row r="1550" spans="11:12" ht="15">
      <c r="K1550" s="259"/>
      <c r="L1550" s="259"/>
    </row>
    <row r="1551" spans="11:12" ht="15">
      <c r="K1551" s="259"/>
      <c r="L1551" s="259"/>
    </row>
    <row r="1552" spans="11:12" ht="15">
      <c r="K1552" s="259"/>
      <c r="L1552" s="259"/>
    </row>
    <row r="1553" spans="11:12" ht="15">
      <c r="K1553" s="259"/>
      <c r="L1553" s="259"/>
    </row>
    <row r="1554" spans="11:12" ht="15">
      <c r="K1554" s="259"/>
      <c r="L1554" s="259"/>
    </row>
    <row r="1555" spans="11:12" ht="15">
      <c r="K1555" s="259"/>
      <c r="L1555" s="259"/>
    </row>
    <row r="1556" spans="11:12" ht="15">
      <c r="K1556" s="259"/>
      <c r="L1556" s="259"/>
    </row>
    <row r="1557" spans="11:12" ht="15">
      <c r="K1557" s="259"/>
      <c r="L1557" s="259"/>
    </row>
    <row r="1558" spans="11:12" ht="15">
      <c r="K1558" s="259"/>
      <c r="L1558" s="259"/>
    </row>
    <row r="1559" spans="11:12" ht="15">
      <c r="K1559" s="259"/>
      <c r="L1559" s="259"/>
    </row>
    <row r="1560" spans="11:12" ht="15">
      <c r="K1560" s="259"/>
      <c r="L1560" s="259"/>
    </row>
    <row r="1561" spans="11:12" ht="15">
      <c r="K1561" s="259"/>
      <c r="L1561" s="259"/>
    </row>
    <row r="1562" spans="11:12" ht="15">
      <c r="K1562" s="259"/>
      <c r="L1562" s="259"/>
    </row>
    <row r="1563" spans="11:12" ht="15">
      <c r="K1563" s="259"/>
      <c r="L1563" s="259"/>
    </row>
    <row r="1564" spans="11:12" ht="15">
      <c r="K1564" s="259"/>
      <c r="L1564" s="259"/>
    </row>
    <row r="1565" spans="11:12" ht="15">
      <c r="K1565" s="259"/>
      <c r="L1565" s="259"/>
    </row>
    <row r="1566" spans="11:12" ht="15">
      <c r="K1566" s="259"/>
      <c r="L1566" s="259"/>
    </row>
    <row r="1567" spans="11:12" ht="15">
      <c r="K1567" s="259"/>
      <c r="L1567" s="259"/>
    </row>
    <row r="1568" spans="11:12" ht="15">
      <c r="K1568" s="259"/>
      <c r="L1568" s="259"/>
    </row>
    <row r="1569" spans="11:12" ht="15">
      <c r="K1569" s="259"/>
      <c r="L1569" s="259"/>
    </row>
    <row r="1570" spans="11:12" ht="15">
      <c r="K1570" s="259"/>
      <c r="L1570" s="259"/>
    </row>
    <row r="1571" spans="11:12" ht="15">
      <c r="K1571" s="259"/>
      <c r="L1571" s="259"/>
    </row>
    <row r="1572" spans="11:12" ht="15">
      <c r="K1572" s="259"/>
      <c r="L1572" s="259"/>
    </row>
    <row r="1573" spans="11:12" ht="15">
      <c r="K1573" s="259"/>
      <c r="L1573" s="259"/>
    </row>
    <row r="1574" spans="11:12" ht="15">
      <c r="K1574" s="259"/>
      <c r="L1574" s="259"/>
    </row>
    <row r="1575" spans="11:12" ht="15">
      <c r="K1575" s="259"/>
      <c r="L1575" s="259"/>
    </row>
    <row r="1576" spans="11:12" ht="15">
      <c r="K1576" s="259"/>
      <c r="L1576" s="259"/>
    </row>
    <row r="1577" spans="11:12" ht="15">
      <c r="K1577" s="259"/>
      <c r="L1577" s="259"/>
    </row>
    <row r="1578" spans="11:12" ht="15">
      <c r="K1578" s="259"/>
      <c r="L1578" s="259"/>
    </row>
    <row r="1579" spans="11:12" ht="15">
      <c r="K1579" s="259"/>
      <c r="L1579" s="259"/>
    </row>
    <row r="1580" spans="11:12" ht="15">
      <c r="K1580" s="259"/>
      <c r="L1580" s="259"/>
    </row>
    <row r="1581" spans="11:12" ht="15">
      <c r="K1581" s="259"/>
      <c r="L1581" s="259"/>
    </row>
    <row r="1582" spans="11:12" ht="15">
      <c r="K1582" s="259"/>
      <c r="L1582" s="259"/>
    </row>
    <row r="1583" spans="11:12" ht="15">
      <c r="K1583" s="259"/>
      <c r="L1583" s="259"/>
    </row>
    <row r="1584" spans="11:12" ht="15">
      <c r="K1584" s="259"/>
      <c r="L1584" s="259"/>
    </row>
    <row r="1585" spans="11:12" ht="15">
      <c r="K1585" s="259"/>
      <c r="L1585" s="259"/>
    </row>
    <row r="1586" spans="11:12" ht="15">
      <c r="K1586" s="259"/>
      <c r="L1586" s="259"/>
    </row>
    <row r="1587" spans="11:12" ht="15">
      <c r="K1587" s="259"/>
      <c r="L1587" s="259"/>
    </row>
    <row r="1588" spans="11:12" ht="15">
      <c r="K1588" s="259"/>
      <c r="L1588" s="259"/>
    </row>
    <row r="1589" spans="11:12" ht="15">
      <c r="K1589" s="259"/>
      <c r="L1589" s="259"/>
    </row>
    <row r="1590" spans="11:12" ht="15">
      <c r="K1590" s="259"/>
      <c r="L1590" s="259"/>
    </row>
    <row r="1591" spans="11:12" ht="15">
      <c r="K1591" s="259"/>
      <c r="L1591" s="259"/>
    </row>
    <row r="1592" spans="11:12" ht="15">
      <c r="K1592" s="259"/>
      <c r="L1592" s="259"/>
    </row>
    <row r="1593" spans="11:12" ht="15">
      <c r="K1593" s="259"/>
      <c r="L1593" s="259"/>
    </row>
    <row r="1594" spans="11:12" ht="15">
      <c r="K1594" s="259"/>
      <c r="L1594" s="259"/>
    </row>
    <row r="1595" spans="11:12" ht="15">
      <c r="K1595" s="259"/>
      <c r="L1595" s="259"/>
    </row>
    <row r="1596" spans="11:12" ht="15">
      <c r="K1596" s="259"/>
      <c r="L1596" s="259"/>
    </row>
    <row r="1597" spans="11:12" ht="15">
      <c r="K1597" s="259"/>
      <c r="L1597" s="259"/>
    </row>
    <row r="1598" spans="11:12" ht="15">
      <c r="K1598" s="259"/>
      <c r="L1598" s="259"/>
    </row>
    <row r="1599" spans="11:12" ht="15">
      <c r="K1599" s="259"/>
      <c r="L1599" s="259"/>
    </row>
    <row r="1600" spans="11:12" ht="15">
      <c r="K1600" s="259"/>
      <c r="L1600" s="259"/>
    </row>
    <row r="1601" spans="11:12" ht="15">
      <c r="K1601" s="259"/>
      <c r="L1601" s="259"/>
    </row>
    <row r="1602" spans="11:12" ht="15">
      <c r="K1602" s="259"/>
      <c r="L1602" s="259"/>
    </row>
    <row r="1603" spans="11:12" ht="15">
      <c r="K1603" s="259"/>
      <c r="L1603" s="259"/>
    </row>
    <row r="1604" spans="11:12" ht="15">
      <c r="K1604" s="259"/>
      <c r="L1604" s="259"/>
    </row>
    <row r="1605" spans="11:12" ht="15">
      <c r="K1605" s="259"/>
      <c r="L1605" s="259"/>
    </row>
    <row r="1606" spans="11:12" ht="15">
      <c r="K1606" s="259"/>
      <c r="L1606" s="259"/>
    </row>
    <row r="1607" spans="11:12" ht="15">
      <c r="K1607" s="259"/>
      <c r="L1607" s="259"/>
    </row>
    <row r="1608" spans="11:12" ht="15">
      <c r="K1608" s="259"/>
      <c r="L1608" s="259"/>
    </row>
    <row r="1609" spans="11:12" ht="15">
      <c r="K1609" s="259"/>
      <c r="L1609" s="259"/>
    </row>
    <row r="1610" spans="11:12" ht="15">
      <c r="K1610" s="259"/>
      <c r="L1610" s="259"/>
    </row>
    <row r="1611" spans="11:12" ht="15">
      <c r="K1611" s="259"/>
      <c r="L1611" s="259"/>
    </row>
    <row r="1612" spans="11:12" ht="15">
      <c r="K1612" s="259"/>
      <c r="L1612" s="259"/>
    </row>
    <row r="1613" spans="11:12" ht="15">
      <c r="K1613" s="259"/>
      <c r="L1613" s="259"/>
    </row>
    <row r="1614" spans="11:12" ht="15">
      <c r="K1614" s="259"/>
      <c r="L1614" s="259"/>
    </row>
    <row r="1615" spans="11:12" ht="15">
      <c r="K1615" s="259"/>
      <c r="L1615" s="259"/>
    </row>
    <row r="1616" spans="11:12" ht="15">
      <c r="K1616" s="259"/>
      <c r="L1616" s="259"/>
    </row>
    <row r="1617" spans="11:12" ht="15">
      <c r="K1617" s="259"/>
      <c r="L1617" s="259"/>
    </row>
    <row r="1618" spans="11:12" ht="15">
      <c r="K1618" s="259"/>
      <c r="L1618" s="259"/>
    </row>
    <row r="1619" spans="11:12" ht="15">
      <c r="K1619" s="259"/>
      <c r="L1619" s="259"/>
    </row>
    <row r="1620" spans="11:12" ht="15">
      <c r="K1620" s="259"/>
      <c r="L1620" s="259"/>
    </row>
    <row r="1621" spans="11:12" ht="15">
      <c r="K1621" s="259"/>
      <c r="L1621" s="259"/>
    </row>
    <row r="1622" spans="11:12" ht="15">
      <c r="K1622" s="259"/>
      <c r="L1622" s="259"/>
    </row>
    <row r="1623" spans="11:12" ht="15">
      <c r="K1623" s="259"/>
      <c r="L1623" s="259"/>
    </row>
    <row r="1624" spans="11:12" ht="15">
      <c r="K1624" s="259"/>
      <c r="L1624" s="259"/>
    </row>
    <row r="1625" spans="11:12" ht="15">
      <c r="K1625" s="259"/>
      <c r="L1625" s="259"/>
    </row>
    <row r="1626" spans="11:12" ht="15">
      <c r="K1626" s="259"/>
      <c r="L1626" s="259"/>
    </row>
    <row r="1627" spans="11:12" ht="15">
      <c r="K1627" s="259"/>
      <c r="L1627" s="259"/>
    </row>
    <row r="1628" spans="11:12" ht="15">
      <c r="K1628" s="259"/>
      <c r="L1628" s="259"/>
    </row>
    <row r="1629" spans="11:12" ht="15">
      <c r="K1629" s="259"/>
      <c r="L1629" s="259"/>
    </row>
    <row r="1630" spans="11:12" ht="15">
      <c r="K1630" s="259"/>
      <c r="L1630" s="259"/>
    </row>
    <row r="1631" spans="11:12" ht="15">
      <c r="K1631" s="259"/>
      <c r="L1631" s="259"/>
    </row>
    <row r="1632" spans="11:12" ht="15">
      <c r="K1632" s="259"/>
      <c r="L1632" s="259"/>
    </row>
    <row r="1633" spans="11:12" ht="15">
      <c r="K1633" s="259"/>
      <c r="L1633" s="259"/>
    </row>
    <row r="1634" spans="11:12" ht="15">
      <c r="K1634" s="259"/>
      <c r="L1634" s="259"/>
    </row>
    <row r="1635" spans="11:12" ht="15">
      <c r="K1635" s="259"/>
      <c r="L1635" s="259"/>
    </row>
    <row r="1636" spans="11:12" ht="15">
      <c r="K1636" s="259"/>
      <c r="L1636" s="259"/>
    </row>
    <row r="1637" spans="11:12" ht="15">
      <c r="K1637" s="259"/>
      <c r="L1637" s="259"/>
    </row>
    <row r="1638" spans="11:12" ht="15">
      <c r="K1638" s="259"/>
      <c r="L1638" s="259"/>
    </row>
    <row r="1639" spans="11:12" ht="15">
      <c r="K1639" s="259"/>
      <c r="L1639" s="259"/>
    </row>
    <row r="1640" spans="11:12" ht="15">
      <c r="K1640" s="259"/>
      <c r="L1640" s="259"/>
    </row>
    <row r="1641" spans="11:12" ht="15">
      <c r="K1641" s="259"/>
      <c r="L1641" s="259"/>
    </row>
    <row r="1642" spans="11:12" ht="15">
      <c r="K1642" s="259"/>
      <c r="L1642" s="259"/>
    </row>
    <row r="1643" spans="11:12" ht="15">
      <c r="K1643" s="259"/>
      <c r="L1643" s="259"/>
    </row>
    <row r="1644" spans="11:12" ht="15">
      <c r="K1644" s="259"/>
      <c r="L1644" s="259"/>
    </row>
    <row r="1645" spans="11:12" ht="15">
      <c r="K1645" s="259"/>
      <c r="L1645" s="259"/>
    </row>
    <row r="1646" spans="11:12" ht="15">
      <c r="K1646" s="259"/>
      <c r="L1646" s="259"/>
    </row>
    <row r="1647" spans="11:12" ht="15">
      <c r="K1647" s="259"/>
      <c r="L1647" s="259"/>
    </row>
    <row r="1648" spans="11:12" ht="15">
      <c r="K1648" s="259"/>
      <c r="L1648" s="259"/>
    </row>
    <row r="1649" spans="11:12" ht="15">
      <c r="K1649" s="259"/>
      <c r="L1649" s="259"/>
    </row>
    <row r="1650" spans="11:12" ht="15">
      <c r="K1650" s="259"/>
      <c r="L1650" s="259"/>
    </row>
    <row r="1651" spans="11:12" ht="15">
      <c r="K1651" s="259"/>
      <c r="L1651" s="259"/>
    </row>
    <row r="1652" spans="11:12" ht="15">
      <c r="K1652" s="259"/>
      <c r="L1652" s="259"/>
    </row>
    <row r="1653" spans="11:12" ht="15">
      <c r="K1653" s="259"/>
      <c r="L1653" s="259"/>
    </row>
    <row r="1654" spans="11:12" ht="15">
      <c r="K1654" s="259"/>
      <c r="L1654" s="259"/>
    </row>
    <row r="1655" spans="11:12" ht="15">
      <c r="K1655" s="259"/>
      <c r="L1655" s="259"/>
    </row>
    <row r="1656" spans="11:12" ht="15">
      <c r="K1656" s="259"/>
      <c r="L1656" s="259"/>
    </row>
    <row r="1657" spans="11:12" ht="15">
      <c r="K1657" s="259"/>
      <c r="L1657" s="259"/>
    </row>
    <row r="1658" spans="11:12" ht="15">
      <c r="K1658" s="259"/>
      <c r="L1658" s="259"/>
    </row>
    <row r="1659" spans="11:12" ht="15">
      <c r="K1659" s="259"/>
      <c r="L1659" s="259"/>
    </row>
    <row r="1660" spans="11:12" ht="15">
      <c r="K1660" s="259"/>
      <c r="L1660" s="259"/>
    </row>
    <row r="1661" spans="11:12" ht="15">
      <c r="K1661" s="259"/>
      <c r="L1661" s="259"/>
    </row>
    <row r="1662" spans="11:12" ht="15">
      <c r="K1662" s="259"/>
      <c r="L1662" s="259"/>
    </row>
    <row r="1663" spans="11:12" ht="15">
      <c r="K1663" s="259"/>
      <c r="L1663" s="259"/>
    </row>
    <row r="1664" spans="11:12" ht="15">
      <c r="K1664" s="259"/>
      <c r="L1664" s="259"/>
    </row>
    <row r="1665" spans="11:12" ht="15">
      <c r="K1665" s="259"/>
      <c r="L1665" s="259"/>
    </row>
    <row r="1666" spans="11:12" ht="15">
      <c r="K1666" s="259"/>
      <c r="L1666" s="259"/>
    </row>
    <row r="1667" spans="11:12" ht="15">
      <c r="K1667" s="259"/>
      <c r="L1667" s="259"/>
    </row>
    <row r="1668" spans="11:12" ht="15">
      <c r="K1668" s="259"/>
      <c r="L1668" s="259"/>
    </row>
    <row r="1669" spans="11:12" ht="15">
      <c r="K1669" s="259"/>
      <c r="L1669" s="259"/>
    </row>
    <row r="1670" spans="11:12" ht="15">
      <c r="K1670" s="259"/>
      <c r="L1670" s="259"/>
    </row>
    <row r="1671" spans="11:12" ht="15">
      <c r="K1671" s="259"/>
      <c r="L1671" s="259"/>
    </row>
    <row r="1672" spans="11:12" ht="15">
      <c r="K1672" s="259"/>
      <c r="L1672" s="259"/>
    </row>
    <row r="1673" spans="11:12" ht="15">
      <c r="K1673" s="259"/>
      <c r="L1673" s="259"/>
    </row>
    <row r="1674" spans="11:12" ht="15">
      <c r="K1674" s="259"/>
      <c r="L1674" s="259"/>
    </row>
    <row r="1675" spans="11:12" ht="15">
      <c r="K1675" s="259"/>
      <c r="L1675" s="259"/>
    </row>
    <row r="1676" spans="11:12" ht="15">
      <c r="K1676" s="259"/>
      <c r="L1676" s="259"/>
    </row>
    <row r="1677" spans="11:12" ht="15">
      <c r="K1677" s="259"/>
      <c r="L1677" s="259"/>
    </row>
    <row r="1678" spans="11:12" ht="15">
      <c r="K1678" s="259"/>
      <c r="L1678" s="259"/>
    </row>
    <row r="1679" spans="11:12" ht="15">
      <c r="K1679" s="259"/>
      <c r="L1679" s="259"/>
    </row>
    <row r="1680" spans="11:12" ht="15">
      <c r="K1680" s="259"/>
      <c r="L1680" s="259"/>
    </row>
    <row r="1681" spans="11:12" ht="15">
      <c r="K1681" s="259"/>
      <c r="L1681" s="259"/>
    </row>
    <row r="1682" spans="11:12" ht="15">
      <c r="K1682" s="259"/>
      <c r="L1682" s="259"/>
    </row>
    <row r="1683" spans="11:12" ht="15">
      <c r="K1683" s="259"/>
      <c r="L1683" s="259"/>
    </row>
    <row r="1684" spans="11:12" ht="15">
      <c r="K1684" s="259"/>
      <c r="L1684" s="259"/>
    </row>
    <row r="1685" spans="11:12" ht="15">
      <c r="K1685" s="259"/>
      <c r="L1685" s="259"/>
    </row>
    <row r="1686" spans="11:12" ht="15">
      <c r="K1686" s="259"/>
      <c r="L1686" s="259"/>
    </row>
    <row r="1687" spans="11:12" ht="15">
      <c r="K1687" s="259"/>
      <c r="L1687" s="259"/>
    </row>
    <row r="1688" spans="11:12" ht="15">
      <c r="K1688" s="259"/>
      <c r="L1688" s="259"/>
    </row>
    <row r="1689" spans="11:12" ht="15">
      <c r="K1689" s="259"/>
      <c r="L1689" s="259"/>
    </row>
    <row r="1690" spans="11:12" ht="15">
      <c r="K1690" s="259"/>
      <c r="L1690" s="259"/>
    </row>
    <row r="1691" spans="11:12" ht="15">
      <c r="K1691" s="259"/>
      <c r="L1691" s="259"/>
    </row>
    <row r="1692" spans="11:12" ht="15">
      <c r="K1692" s="259"/>
      <c r="L1692" s="259"/>
    </row>
    <row r="1693" spans="11:12" ht="15">
      <c r="K1693" s="259"/>
      <c r="L1693" s="259"/>
    </row>
    <row r="1694" spans="11:12" ht="15">
      <c r="K1694" s="259"/>
      <c r="L1694" s="259"/>
    </row>
    <row r="1695" spans="11:12" ht="15">
      <c r="K1695" s="259"/>
      <c r="L1695" s="259"/>
    </row>
    <row r="1696" spans="11:12" ht="15">
      <c r="K1696" s="259"/>
      <c r="L1696" s="259"/>
    </row>
    <row r="1697" spans="11:12" ht="15">
      <c r="K1697" s="259"/>
      <c r="L1697" s="259"/>
    </row>
    <row r="1698" spans="11:12" ht="15">
      <c r="K1698" s="259"/>
      <c r="L1698" s="259"/>
    </row>
    <row r="1699" spans="11:12" ht="15">
      <c r="K1699" s="259"/>
      <c r="L1699" s="259"/>
    </row>
    <row r="1700" spans="11:12" ht="15">
      <c r="K1700" s="259"/>
      <c r="L1700" s="259"/>
    </row>
    <row r="1701" spans="11:12" ht="15">
      <c r="K1701" s="259"/>
      <c r="L1701" s="259"/>
    </row>
    <row r="1702" spans="11:12" ht="15">
      <c r="K1702" s="259"/>
      <c r="L1702" s="259"/>
    </row>
    <row r="1703" spans="11:12" ht="15">
      <c r="K1703" s="259"/>
      <c r="L1703" s="259"/>
    </row>
    <row r="1704" spans="11:12" ht="15">
      <c r="K1704" s="259"/>
      <c r="L1704" s="259"/>
    </row>
    <row r="1705" spans="11:12" ht="15">
      <c r="K1705" s="259"/>
      <c r="L1705" s="259"/>
    </row>
    <row r="1706" spans="11:12" ht="15">
      <c r="K1706" s="259"/>
      <c r="L1706" s="259"/>
    </row>
    <row r="1707" spans="11:12" ht="15">
      <c r="K1707" s="259"/>
      <c r="L1707" s="259"/>
    </row>
    <row r="1708" spans="11:12" ht="15">
      <c r="K1708" s="259"/>
      <c r="L1708" s="259"/>
    </row>
    <row r="1709" spans="11:12" ht="15">
      <c r="K1709" s="259"/>
      <c r="L1709" s="259"/>
    </row>
    <row r="1710" spans="11:12" ht="15">
      <c r="K1710" s="259"/>
      <c r="L1710" s="259"/>
    </row>
    <row r="1711" spans="11:12" ht="15">
      <c r="K1711" s="259"/>
      <c r="L1711" s="259"/>
    </row>
    <row r="1712" spans="11:12" ht="15">
      <c r="K1712" s="259"/>
      <c r="L1712" s="259"/>
    </row>
    <row r="1713" spans="11:12" ht="15">
      <c r="K1713" s="259"/>
      <c r="L1713" s="259"/>
    </row>
    <row r="1714" spans="11:12" ht="15">
      <c r="K1714" s="259"/>
      <c r="L1714" s="259"/>
    </row>
    <row r="1715" spans="11:12" ht="15">
      <c r="K1715" s="259"/>
      <c r="L1715" s="259"/>
    </row>
    <row r="1716" spans="11:12" ht="15">
      <c r="K1716" s="259"/>
      <c r="L1716" s="259"/>
    </row>
    <row r="1717" spans="11:12" ht="15">
      <c r="K1717" s="259"/>
      <c r="L1717" s="259"/>
    </row>
    <row r="1718" spans="11:12" ht="15">
      <c r="K1718" s="259"/>
      <c r="L1718" s="259"/>
    </row>
    <row r="1719" spans="11:12" ht="15">
      <c r="K1719" s="259"/>
      <c r="L1719" s="259"/>
    </row>
    <row r="1720" spans="11:12" ht="15">
      <c r="K1720" s="259"/>
      <c r="L1720" s="259"/>
    </row>
    <row r="1721" spans="11:12" ht="15">
      <c r="K1721" s="259"/>
      <c r="L1721" s="259"/>
    </row>
    <row r="1722" spans="11:12" ht="15">
      <c r="K1722" s="259"/>
      <c r="L1722" s="259"/>
    </row>
    <row r="1723" spans="11:12" ht="15">
      <c r="K1723" s="259"/>
      <c r="L1723" s="259"/>
    </row>
    <row r="1724" spans="11:12" ht="15">
      <c r="K1724" s="259"/>
      <c r="L1724" s="259"/>
    </row>
    <row r="1725" spans="11:12" ht="15">
      <c r="K1725" s="259"/>
      <c r="L1725" s="259"/>
    </row>
    <row r="1726" spans="11:12" ht="15">
      <c r="K1726" s="259"/>
      <c r="L1726" s="259"/>
    </row>
    <row r="1727" spans="11:12" ht="15">
      <c r="K1727" s="259"/>
      <c r="L1727" s="259"/>
    </row>
    <row r="1728" spans="11:12" ht="15">
      <c r="K1728" s="259"/>
      <c r="L1728" s="259"/>
    </row>
    <row r="1729" spans="11:12" ht="15">
      <c r="K1729" s="259"/>
      <c r="L1729" s="259"/>
    </row>
    <row r="1730" spans="11:12" ht="15">
      <c r="K1730" s="259"/>
      <c r="L1730" s="259"/>
    </row>
    <row r="1731" spans="11:12" ht="15">
      <c r="K1731" s="259"/>
      <c r="L1731" s="259"/>
    </row>
    <row r="1732" spans="11:12" ht="15">
      <c r="K1732" s="259"/>
      <c r="L1732" s="259"/>
    </row>
    <row r="1733" spans="11:12" ht="15">
      <c r="K1733" s="259"/>
      <c r="L1733" s="259"/>
    </row>
    <row r="1734" spans="11:12" ht="15">
      <c r="K1734" s="259"/>
      <c r="L1734" s="259"/>
    </row>
    <row r="1735" spans="11:12" ht="15">
      <c r="K1735" s="259"/>
      <c r="L1735" s="259"/>
    </row>
    <row r="1736" spans="11:12" ht="15">
      <c r="K1736" s="259"/>
      <c r="L1736" s="259"/>
    </row>
    <row r="1737" spans="11:12" ht="15">
      <c r="K1737" s="259"/>
      <c r="L1737" s="259"/>
    </row>
    <row r="1738" spans="11:12" ht="15">
      <c r="K1738" s="259"/>
      <c r="L1738" s="259"/>
    </row>
    <row r="1739" spans="11:12" ht="15">
      <c r="K1739" s="259"/>
      <c r="L1739" s="259"/>
    </row>
    <row r="1740" spans="11:12" ht="15">
      <c r="K1740" s="259"/>
      <c r="L1740" s="259"/>
    </row>
    <row r="1741" spans="11:12" ht="15">
      <c r="K1741" s="259"/>
      <c r="L1741" s="259"/>
    </row>
    <row r="1742" spans="11:12" ht="15">
      <c r="K1742" s="259"/>
      <c r="L1742" s="259"/>
    </row>
    <row r="1743" spans="11:12" ht="15">
      <c r="K1743" s="259"/>
      <c r="L1743" s="259"/>
    </row>
    <row r="1744" spans="11:12" ht="15">
      <c r="K1744" s="259"/>
      <c r="L1744" s="259"/>
    </row>
    <row r="1745" spans="11:12" ht="15">
      <c r="K1745" s="259"/>
      <c r="L1745" s="259"/>
    </row>
    <row r="1746" spans="11:12" ht="15">
      <c r="K1746" s="259"/>
      <c r="L1746" s="259"/>
    </row>
    <row r="1747" spans="11:12" ht="15">
      <c r="K1747" s="259"/>
      <c r="L1747" s="259"/>
    </row>
    <row r="1748" spans="11:12" ht="15">
      <c r="K1748" s="259"/>
      <c r="L1748" s="259"/>
    </row>
    <row r="1749" spans="11:12" ht="15">
      <c r="K1749" s="259"/>
      <c r="L1749" s="259"/>
    </row>
    <row r="1750" spans="11:12" ht="15">
      <c r="K1750" s="259"/>
      <c r="L1750" s="259"/>
    </row>
    <row r="1751" spans="11:12" ht="15">
      <c r="K1751" s="259"/>
      <c r="L1751" s="259"/>
    </row>
    <row r="1752" spans="11:12" ht="15">
      <c r="K1752" s="259"/>
      <c r="L1752" s="259"/>
    </row>
    <row r="1753" spans="11:12" ht="15">
      <c r="K1753" s="259"/>
      <c r="L1753" s="259"/>
    </row>
    <row r="1754" spans="11:12" ht="15">
      <c r="K1754" s="259"/>
      <c r="L1754" s="259"/>
    </row>
    <row r="1755" spans="11:12" ht="15">
      <c r="K1755" s="259"/>
      <c r="L1755" s="259"/>
    </row>
    <row r="1756" spans="11:12" ht="15">
      <c r="K1756" s="259"/>
      <c r="L1756" s="259"/>
    </row>
    <row r="1757" spans="11:12" ht="15">
      <c r="K1757" s="259"/>
      <c r="L1757" s="259"/>
    </row>
    <row r="1758" spans="11:12" ht="15">
      <c r="K1758" s="259"/>
      <c r="L1758" s="259"/>
    </row>
    <row r="1759" spans="11:12" ht="15">
      <c r="K1759" s="259"/>
      <c r="L1759" s="259"/>
    </row>
    <row r="1760" spans="11:12" ht="15">
      <c r="K1760" s="259"/>
      <c r="L1760" s="259"/>
    </row>
    <row r="1761" spans="11:12" ht="15">
      <c r="K1761" s="259"/>
      <c r="L1761" s="259"/>
    </row>
    <row r="1762" spans="11:12" ht="15">
      <c r="K1762" s="259"/>
      <c r="L1762" s="259"/>
    </row>
    <row r="1763" spans="11:12" ht="15">
      <c r="K1763" s="259"/>
      <c r="L1763" s="259"/>
    </row>
    <row r="1764" spans="11:12" ht="15">
      <c r="K1764" s="259"/>
      <c r="L1764" s="259"/>
    </row>
    <row r="1765" spans="11:12" ht="15">
      <c r="K1765" s="259"/>
      <c r="L1765" s="259"/>
    </row>
    <row r="1766" spans="11:12" ht="15">
      <c r="K1766" s="259"/>
      <c r="L1766" s="259"/>
    </row>
    <row r="1767" spans="11:12" ht="15">
      <c r="K1767" s="259"/>
      <c r="L1767" s="259"/>
    </row>
    <row r="1768" spans="11:12" ht="15">
      <c r="K1768" s="259"/>
      <c r="L1768" s="259"/>
    </row>
    <row r="1769" spans="11:12" ht="15">
      <c r="K1769" s="259"/>
      <c r="L1769" s="259"/>
    </row>
    <row r="1770" spans="11:12" ht="15">
      <c r="K1770" s="259"/>
      <c r="L1770" s="259"/>
    </row>
    <row r="1771" spans="11:12" ht="15">
      <c r="K1771" s="259"/>
      <c r="L1771" s="259"/>
    </row>
    <row r="1772" spans="11:12" ht="15">
      <c r="K1772" s="259"/>
      <c r="L1772" s="259"/>
    </row>
    <row r="1773" spans="11:12" ht="15">
      <c r="K1773" s="259"/>
      <c r="L1773" s="259"/>
    </row>
    <row r="1774" spans="11:12" ht="15">
      <c r="K1774" s="259"/>
      <c r="L1774" s="259"/>
    </row>
    <row r="1775" spans="11:12" ht="15">
      <c r="K1775" s="259"/>
      <c r="L1775" s="259"/>
    </row>
    <row r="1776" spans="11:12" ht="15">
      <c r="K1776" s="259"/>
      <c r="L1776" s="259"/>
    </row>
    <row r="1777" spans="11:12" ht="15">
      <c r="K1777" s="259"/>
      <c r="L1777" s="259"/>
    </row>
    <row r="1778" spans="11:12" ht="15">
      <c r="K1778" s="259"/>
      <c r="L1778" s="259"/>
    </row>
    <row r="1779" spans="11:12" ht="15">
      <c r="K1779" s="259"/>
      <c r="L1779" s="259"/>
    </row>
    <row r="1780" spans="11:12" ht="15">
      <c r="K1780" s="259"/>
      <c r="L1780" s="259"/>
    </row>
    <row r="1781" spans="11:12" ht="15">
      <c r="K1781" s="259"/>
      <c r="L1781" s="259"/>
    </row>
    <row r="1782" spans="11:12" ht="15">
      <c r="K1782" s="259"/>
      <c r="L1782" s="259"/>
    </row>
    <row r="1783" spans="11:12" ht="15">
      <c r="K1783" s="259"/>
      <c r="L1783" s="259"/>
    </row>
    <row r="1784" spans="11:12" ht="15">
      <c r="K1784" s="259"/>
      <c r="L1784" s="259"/>
    </row>
    <row r="1785" spans="11:12" ht="15">
      <c r="K1785" s="259"/>
      <c r="L1785" s="259"/>
    </row>
    <row r="1786" spans="11:12" ht="15">
      <c r="K1786" s="259"/>
      <c r="L1786" s="259"/>
    </row>
    <row r="1787" spans="11:12" ht="15">
      <c r="K1787" s="259"/>
      <c r="L1787" s="259"/>
    </row>
    <row r="1788" spans="11:12" ht="15">
      <c r="K1788" s="259"/>
      <c r="L1788" s="259"/>
    </row>
    <row r="1789" spans="11:12" ht="15">
      <c r="K1789" s="259"/>
      <c r="L1789" s="259"/>
    </row>
    <row r="1790" spans="11:12" ht="15">
      <c r="K1790" s="259"/>
      <c r="L1790" s="259"/>
    </row>
    <row r="1791" spans="11:12" ht="15">
      <c r="K1791" s="259"/>
      <c r="L1791" s="259"/>
    </row>
    <row r="1792" spans="11:12" ht="15">
      <c r="K1792" s="259"/>
      <c r="L1792" s="259"/>
    </row>
    <row r="1793" spans="11:12" ht="15">
      <c r="K1793" s="259"/>
      <c r="L1793" s="259"/>
    </row>
    <row r="1794" spans="11:12" ht="15">
      <c r="K1794" s="259"/>
      <c r="L1794" s="259"/>
    </row>
    <row r="1795" spans="11:12" ht="15">
      <c r="K1795" s="259"/>
      <c r="L1795" s="259"/>
    </row>
    <row r="1796" spans="11:12" ht="15">
      <c r="K1796" s="259"/>
      <c r="L1796" s="259"/>
    </row>
    <row r="1797" spans="11:12" ht="15">
      <c r="K1797" s="259"/>
      <c r="L1797" s="259"/>
    </row>
    <row r="1798" spans="11:12" ht="15">
      <c r="K1798" s="259"/>
      <c r="L1798" s="259"/>
    </row>
    <row r="1799" spans="11:12" ht="15">
      <c r="K1799" s="259"/>
      <c r="L1799" s="259"/>
    </row>
    <row r="1800" spans="11:12" ht="15">
      <c r="K1800" s="259"/>
      <c r="L1800" s="259"/>
    </row>
    <row r="1801" spans="11:12" ht="15">
      <c r="K1801" s="259"/>
      <c r="L1801" s="259"/>
    </row>
    <row r="1802" spans="11:12" ht="15">
      <c r="K1802" s="259"/>
      <c r="L1802" s="259"/>
    </row>
    <row r="1803" spans="11:12" ht="15">
      <c r="K1803" s="259"/>
      <c r="L1803" s="259"/>
    </row>
    <row r="1804" spans="11:12" ht="15">
      <c r="K1804" s="259"/>
      <c r="L1804" s="259"/>
    </row>
    <row r="1805" spans="11:12" ht="15">
      <c r="K1805" s="259"/>
      <c r="L1805" s="259"/>
    </row>
    <row r="1806" spans="11:12" ht="15">
      <c r="K1806" s="259"/>
      <c r="L1806" s="259"/>
    </row>
    <row r="1807" spans="11:12" ht="15">
      <c r="K1807" s="259"/>
      <c r="L1807" s="259"/>
    </row>
    <row r="1808" spans="11:12" ht="15">
      <c r="K1808" s="259"/>
      <c r="L1808" s="259"/>
    </row>
    <row r="1809" spans="11:12" ht="15">
      <c r="K1809" s="259"/>
      <c r="L1809" s="259"/>
    </row>
    <row r="1810" spans="11:12" ht="15">
      <c r="K1810" s="259"/>
      <c r="L1810" s="259"/>
    </row>
    <row r="1811" spans="11:12" ht="15">
      <c r="K1811" s="259"/>
      <c r="L1811" s="259"/>
    </row>
    <row r="1812" spans="11:12" ht="15">
      <c r="K1812" s="259"/>
      <c r="L1812" s="259"/>
    </row>
    <row r="1813" spans="11:12" ht="15">
      <c r="K1813" s="259"/>
      <c r="L1813" s="259"/>
    </row>
    <row r="1814" spans="11:12" ht="15">
      <c r="K1814" s="259"/>
      <c r="L1814" s="259"/>
    </row>
    <row r="1815" spans="11:12" ht="15">
      <c r="K1815" s="259"/>
      <c r="L1815" s="259"/>
    </row>
    <row r="1816" spans="11:12" ht="15">
      <c r="K1816" s="259"/>
      <c r="L1816" s="259"/>
    </row>
    <row r="1817" spans="11:12" ht="15">
      <c r="K1817" s="259"/>
      <c r="L1817" s="259"/>
    </row>
    <row r="1818" spans="11:12" ht="15">
      <c r="K1818" s="259"/>
      <c r="L1818" s="259"/>
    </row>
    <row r="1819" spans="11:12" ht="15">
      <c r="K1819" s="259"/>
      <c r="L1819" s="259"/>
    </row>
    <row r="1820" spans="11:12" ht="15">
      <c r="K1820" s="259"/>
      <c r="L1820" s="259"/>
    </row>
    <row r="1821" spans="11:12" ht="15">
      <c r="K1821" s="259"/>
      <c r="L1821" s="259"/>
    </row>
    <row r="1822" spans="11:12" ht="15">
      <c r="K1822" s="259"/>
      <c r="L1822" s="259"/>
    </row>
    <row r="1823" spans="11:12" ht="15">
      <c r="K1823" s="259"/>
      <c r="L1823" s="259"/>
    </row>
    <row r="1824" spans="11:12" ht="15">
      <c r="K1824" s="259"/>
      <c r="L1824" s="259"/>
    </row>
    <row r="1825" spans="11:12" ht="15">
      <c r="K1825" s="259"/>
      <c r="L1825" s="259"/>
    </row>
    <row r="1826" spans="11:12" ht="15">
      <c r="K1826" s="259"/>
      <c r="L1826" s="259"/>
    </row>
    <row r="1827" spans="11:12" ht="15">
      <c r="K1827" s="259"/>
      <c r="L1827" s="259"/>
    </row>
    <row r="1828" spans="11:12" ht="15">
      <c r="K1828" s="259"/>
      <c r="L1828" s="259"/>
    </row>
    <row r="1829" spans="11:12" ht="15">
      <c r="K1829" s="259"/>
      <c r="L1829" s="259"/>
    </row>
    <row r="1830" spans="11:12" ht="15">
      <c r="K1830" s="259"/>
      <c r="L1830" s="259"/>
    </row>
    <row r="1831" spans="11:12" ht="15">
      <c r="K1831" s="259"/>
      <c r="L1831" s="259"/>
    </row>
    <row r="1832" spans="11:12" ht="15">
      <c r="K1832" s="259"/>
      <c r="L1832" s="259"/>
    </row>
    <row r="1833" spans="11:12" ht="15">
      <c r="K1833" s="259"/>
      <c r="L1833" s="259"/>
    </row>
    <row r="1834" spans="11:12" ht="15">
      <c r="K1834" s="259"/>
      <c r="L1834" s="259"/>
    </row>
    <row r="1835" spans="11:12" ht="15">
      <c r="K1835" s="259"/>
      <c r="L1835" s="259"/>
    </row>
    <row r="1836" spans="11:12" ht="15">
      <c r="K1836" s="259"/>
      <c r="L1836" s="259"/>
    </row>
    <row r="1837" spans="11:12" ht="15">
      <c r="K1837" s="259"/>
      <c r="L1837" s="259"/>
    </row>
    <row r="1838" spans="11:12" ht="15">
      <c r="K1838" s="259"/>
      <c r="L1838" s="259"/>
    </row>
    <row r="1839" spans="11:12" ht="15">
      <c r="K1839" s="259"/>
      <c r="L1839" s="259"/>
    </row>
    <row r="1840" spans="11:12" ht="15">
      <c r="K1840" s="259"/>
      <c r="L1840" s="259"/>
    </row>
    <row r="1841" spans="11:12" ht="15">
      <c r="K1841" s="259"/>
      <c r="L1841" s="259"/>
    </row>
    <row r="1842" spans="11:12" ht="15">
      <c r="K1842" s="259"/>
      <c r="L1842" s="259"/>
    </row>
    <row r="1843" spans="11:12" ht="15">
      <c r="K1843" s="259"/>
      <c r="L1843" s="259"/>
    </row>
    <row r="1844" spans="11:12" ht="15">
      <c r="K1844" s="259"/>
      <c r="L1844" s="259"/>
    </row>
    <row r="1845" spans="11:12" ht="15">
      <c r="K1845" s="259"/>
      <c r="L1845" s="259"/>
    </row>
    <row r="1846" spans="11:12" ht="15">
      <c r="K1846" s="259"/>
      <c r="L1846" s="259"/>
    </row>
    <row r="1847" spans="11:12" ht="15">
      <c r="K1847" s="259"/>
      <c r="L1847" s="259"/>
    </row>
    <row r="1848" spans="11:12" ht="15">
      <c r="K1848" s="259"/>
      <c r="L1848" s="259"/>
    </row>
    <row r="1849" spans="11:12" ht="15">
      <c r="K1849" s="259"/>
      <c r="L1849" s="259"/>
    </row>
    <row r="1850" spans="11:12" ht="15">
      <c r="K1850" s="259"/>
      <c r="L1850" s="259"/>
    </row>
    <row r="1851" spans="11:12" ht="15">
      <c r="K1851" s="259"/>
      <c r="L1851" s="259"/>
    </row>
    <row r="1852" spans="11:12" ht="15">
      <c r="K1852" s="259"/>
      <c r="L1852" s="259"/>
    </row>
    <row r="1853" spans="11:12" ht="15">
      <c r="K1853" s="259"/>
      <c r="L1853" s="259"/>
    </row>
    <row r="1854" spans="11:12" ht="15">
      <c r="K1854" s="259"/>
      <c r="L1854" s="259"/>
    </row>
    <row r="1855" spans="11:12" ht="15">
      <c r="K1855" s="259"/>
      <c r="L1855" s="259"/>
    </row>
    <row r="1856" spans="11:12" ht="15">
      <c r="K1856" s="259"/>
      <c r="L1856" s="259"/>
    </row>
    <row r="1857" spans="11:12" ht="15">
      <c r="K1857" s="259"/>
      <c r="L1857" s="259"/>
    </row>
    <row r="1858" spans="11:12" ht="15">
      <c r="K1858" s="259"/>
      <c r="L1858" s="259"/>
    </row>
    <row r="1859" spans="11:12" ht="15">
      <c r="K1859" s="259"/>
      <c r="L1859" s="259"/>
    </row>
    <row r="1860" spans="11:12" ht="15">
      <c r="K1860" s="259"/>
      <c r="L1860" s="259"/>
    </row>
    <row r="1861" spans="11:12" ht="15">
      <c r="K1861" s="259"/>
      <c r="L1861" s="259"/>
    </row>
    <row r="1862" spans="11:12" ht="15">
      <c r="K1862" s="259"/>
      <c r="L1862" s="259"/>
    </row>
    <row r="1863" spans="11:12" ht="15">
      <c r="K1863" s="259"/>
      <c r="L1863" s="259"/>
    </row>
    <row r="1864" spans="11:12" ht="15">
      <c r="K1864" s="259"/>
      <c r="L1864" s="259"/>
    </row>
    <row r="1865" spans="11:12" ht="15">
      <c r="K1865" s="259"/>
      <c r="L1865" s="259"/>
    </row>
    <row r="1866" spans="11:12" ht="15">
      <c r="K1866" s="259"/>
      <c r="L1866" s="259"/>
    </row>
    <row r="1867" spans="11:12" ht="15">
      <c r="K1867" s="259"/>
      <c r="L1867" s="259"/>
    </row>
    <row r="1868" spans="11:12" ht="15">
      <c r="K1868" s="259"/>
      <c r="L1868" s="259"/>
    </row>
    <row r="1869" spans="11:12" ht="15">
      <c r="K1869" s="259"/>
      <c r="L1869" s="259"/>
    </row>
    <row r="1870" spans="11:12" ht="15">
      <c r="K1870" s="259"/>
      <c r="L1870" s="259"/>
    </row>
    <row r="1871" spans="11:12" ht="15">
      <c r="K1871" s="259"/>
      <c r="L1871" s="259"/>
    </row>
    <row r="1872" spans="11:12" ht="15">
      <c r="K1872" s="259"/>
      <c r="L1872" s="259"/>
    </row>
    <row r="1873" spans="11:12" ht="15">
      <c r="K1873" s="259"/>
      <c r="L1873" s="259"/>
    </row>
    <row r="1874" spans="11:12" ht="15">
      <c r="K1874" s="259"/>
      <c r="L1874" s="259"/>
    </row>
    <row r="1875" spans="11:12" ht="15">
      <c r="K1875" s="259"/>
      <c r="L1875" s="259"/>
    </row>
    <row r="1876" spans="11:12" ht="15">
      <c r="K1876" s="259"/>
      <c r="L1876" s="259"/>
    </row>
    <row r="1877" spans="11:12" ht="15">
      <c r="K1877" s="259"/>
      <c r="L1877" s="259"/>
    </row>
    <row r="1878" spans="11:12" ht="15">
      <c r="K1878" s="259"/>
      <c r="L1878" s="259"/>
    </row>
    <row r="1879" spans="11:12" ht="15">
      <c r="K1879" s="259"/>
      <c r="L1879" s="259"/>
    </row>
    <row r="1880" spans="11:12" ht="15">
      <c r="K1880" s="259"/>
      <c r="L1880" s="259"/>
    </row>
    <row r="1881" spans="11:12" ht="15">
      <c r="K1881" s="259"/>
      <c r="L1881" s="259"/>
    </row>
    <row r="1882" spans="11:12" ht="15">
      <c r="K1882" s="259"/>
      <c r="L1882" s="259"/>
    </row>
    <row r="1883" spans="11:12" ht="15">
      <c r="K1883" s="259"/>
      <c r="L1883" s="259"/>
    </row>
    <row r="1884" spans="11:12" ht="15">
      <c r="K1884" s="259"/>
      <c r="L1884" s="259"/>
    </row>
    <row r="1885" spans="11:12" ht="15">
      <c r="K1885" s="259"/>
      <c r="L1885" s="259"/>
    </row>
    <row r="1886" spans="11:12" ht="15">
      <c r="K1886" s="259"/>
      <c r="L1886" s="259"/>
    </row>
    <row r="1887" spans="11:12" ht="15">
      <c r="K1887" s="259"/>
      <c r="L1887" s="259"/>
    </row>
    <row r="1888" spans="11:12" ht="15">
      <c r="K1888" s="259"/>
      <c r="L1888" s="259"/>
    </row>
    <row r="1889" spans="11:12" ht="15">
      <c r="K1889" s="259"/>
      <c r="L1889" s="259"/>
    </row>
    <row r="1890" spans="11:12" ht="15">
      <c r="K1890" s="259"/>
      <c r="L1890" s="259"/>
    </row>
    <row r="1891" spans="11:12" ht="15">
      <c r="K1891" s="259"/>
      <c r="L1891" s="259"/>
    </row>
    <row r="1892" spans="11:12" ht="15">
      <c r="K1892" s="259"/>
      <c r="L1892" s="259"/>
    </row>
    <row r="1893" spans="11:12" ht="15">
      <c r="K1893" s="259"/>
      <c r="L1893" s="259"/>
    </row>
    <row r="1894" spans="11:12" ht="15">
      <c r="K1894" s="259"/>
      <c r="L1894" s="259"/>
    </row>
    <row r="1895" spans="11:12" ht="15">
      <c r="K1895" s="259"/>
      <c r="L1895" s="259"/>
    </row>
    <row r="1896" spans="11:12" ht="15">
      <c r="K1896" s="259"/>
      <c r="L1896" s="259"/>
    </row>
    <row r="1897" spans="11:12" ht="15">
      <c r="K1897" s="259"/>
      <c r="L1897" s="259"/>
    </row>
    <row r="1898" spans="11:12" ht="15">
      <c r="K1898" s="259"/>
      <c r="L1898" s="259"/>
    </row>
    <row r="1899" spans="11:12" ht="15">
      <c r="K1899" s="259"/>
      <c r="L1899" s="259"/>
    </row>
    <row r="1900" spans="11:12" ht="15">
      <c r="K1900" s="259"/>
      <c r="L1900" s="259"/>
    </row>
    <row r="1901" spans="11:12" ht="15">
      <c r="K1901" s="259"/>
      <c r="L1901" s="259"/>
    </row>
    <row r="1902" spans="11:12" ht="15">
      <c r="K1902" s="259"/>
      <c r="L1902" s="259"/>
    </row>
    <row r="1903" spans="11:12" ht="15">
      <c r="K1903" s="259"/>
      <c r="L1903" s="259"/>
    </row>
    <row r="1904" spans="11:12" ht="15">
      <c r="K1904" s="259"/>
      <c r="L1904" s="259"/>
    </row>
    <row r="1905" spans="11:12" ht="15">
      <c r="K1905" s="259"/>
      <c r="L1905" s="259"/>
    </row>
    <row r="1906" spans="11:12" ht="15">
      <c r="K1906" s="259"/>
      <c r="L1906" s="259"/>
    </row>
    <row r="1907" spans="11:12" ht="15">
      <c r="K1907" s="259"/>
      <c r="L1907" s="259"/>
    </row>
    <row r="1908" spans="11:12" ht="15">
      <c r="K1908" s="259"/>
      <c r="L1908" s="259"/>
    </row>
    <row r="1909" spans="11:12" ht="15">
      <c r="K1909" s="259"/>
      <c r="L1909" s="259"/>
    </row>
    <row r="1910" spans="11:12" ht="15">
      <c r="K1910" s="259"/>
      <c r="L1910" s="259"/>
    </row>
    <row r="1911" spans="11:12" ht="15">
      <c r="K1911" s="259"/>
      <c r="L1911" s="259"/>
    </row>
    <row r="1912" spans="11:12" ht="15">
      <c r="K1912" s="259"/>
      <c r="L1912" s="259"/>
    </row>
    <row r="1913" spans="11:12" ht="15">
      <c r="K1913" s="259"/>
      <c r="L1913" s="259"/>
    </row>
    <row r="1914" spans="11:12" ht="15">
      <c r="K1914" s="259"/>
      <c r="L1914" s="259"/>
    </row>
    <row r="1915" spans="11:12" ht="15">
      <c r="K1915" s="259"/>
      <c r="L1915" s="259"/>
    </row>
    <row r="1916" spans="11:12" ht="15">
      <c r="K1916" s="259"/>
      <c r="L1916" s="259"/>
    </row>
    <row r="1917" spans="11:12" ht="15">
      <c r="K1917" s="259"/>
      <c r="L1917" s="259"/>
    </row>
    <row r="1918" spans="11:12" ht="15">
      <c r="K1918" s="259"/>
      <c r="L1918" s="259"/>
    </row>
    <row r="1919" spans="11:12" ht="15">
      <c r="K1919" s="259"/>
      <c r="L1919" s="259"/>
    </row>
    <row r="1920" spans="11:12" ht="15">
      <c r="K1920" s="259"/>
      <c r="L1920" s="259"/>
    </row>
    <row r="1921" spans="11:12" ht="15">
      <c r="K1921" s="259"/>
      <c r="L1921" s="259"/>
    </row>
    <row r="1922" spans="11:12" ht="15">
      <c r="K1922" s="259"/>
      <c r="L1922" s="259"/>
    </row>
    <row r="1923" spans="11:12" ht="15">
      <c r="K1923" s="259"/>
      <c r="L1923" s="259"/>
    </row>
    <row r="1924" spans="11:12" ht="15">
      <c r="K1924" s="259"/>
      <c r="L1924" s="259"/>
    </row>
    <row r="1925" spans="11:12" ht="15">
      <c r="K1925" s="259"/>
      <c r="L1925" s="259"/>
    </row>
    <row r="1926" spans="11:12" ht="15">
      <c r="K1926" s="259"/>
      <c r="L1926" s="259"/>
    </row>
    <row r="1927" spans="11:12" ht="15">
      <c r="K1927" s="259"/>
      <c r="L1927" s="259"/>
    </row>
    <row r="1928" spans="11:12" ht="15">
      <c r="K1928" s="259"/>
      <c r="L1928" s="259"/>
    </row>
    <row r="1929" spans="11:12" ht="15">
      <c r="K1929" s="259"/>
      <c r="L1929" s="259"/>
    </row>
    <row r="1930" spans="11:12" ht="15">
      <c r="K1930" s="259"/>
      <c r="L1930" s="259"/>
    </row>
    <row r="1931" spans="11:12" ht="15">
      <c r="K1931" s="259"/>
      <c r="L1931" s="259"/>
    </row>
    <row r="1932" spans="11:12" ht="15">
      <c r="K1932" s="259"/>
      <c r="L1932" s="259"/>
    </row>
    <row r="1933" spans="11:12" ht="15">
      <c r="K1933" s="259"/>
      <c r="L1933" s="259"/>
    </row>
    <row r="1934" spans="11:12" ht="15">
      <c r="K1934" s="259"/>
      <c r="L1934" s="259"/>
    </row>
    <row r="1935" spans="11:12" ht="15">
      <c r="K1935" s="259"/>
      <c r="L1935" s="259"/>
    </row>
    <row r="1936" spans="11:12" ht="15">
      <c r="K1936" s="259"/>
      <c r="L1936" s="259"/>
    </row>
    <row r="1937" spans="11:12" ht="15">
      <c r="K1937" s="259"/>
      <c r="L1937" s="259"/>
    </row>
    <row r="1938" spans="11:12" ht="15">
      <c r="K1938" s="259"/>
      <c r="L1938" s="259"/>
    </row>
    <row r="1939" spans="11:12" ht="15">
      <c r="K1939" s="259"/>
      <c r="L1939" s="259"/>
    </row>
    <row r="1940" spans="11:12" ht="15">
      <c r="K1940" s="259"/>
      <c r="L1940" s="259"/>
    </row>
    <row r="1941" spans="11:12" ht="15">
      <c r="K1941" s="259"/>
      <c r="L1941" s="259"/>
    </row>
    <row r="1942" spans="11:12" ht="15">
      <c r="K1942" s="259"/>
      <c r="L1942" s="259"/>
    </row>
    <row r="1943" spans="11:12" ht="15">
      <c r="K1943" s="259"/>
      <c r="L1943" s="259"/>
    </row>
    <row r="1944" spans="11:12" ht="15">
      <c r="K1944" s="259"/>
      <c r="L1944" s="259"/>
    </row>
    <row r="1945" spans="11:12" ht="15">
      <c r="K1945" s="259"/>
      <c r="L1945" s="259"/>
    </row>
    <row r="1946" spans="11:12" ht="15">
      <c r="K1946" s="259"/>
      <c r="L1946" s="259"/>
    </row>
    <row r="1947" spans="11:12" ht="15">
      <c r="K1947" s="259"/>
      <c r="L1947" s="259"/>
    </row>
    <row r="1948" spans="11:12" ht="15">
      <c r="K1948" s="259"/>
      <c r="L1948" s="259"/>
    </row>
    <row r="1949" spans="11:12" ht="15">
      <c r="K1949" s="259"/>
      <c r="L1949" s="259"/>
    </row>
    <row r="1950" spans="11:12" ht="15">
      <c r="K1950" s="259"/>
      <c r="L1950" s="259"/>
    </row>
    <row r="1951" spans="11:12" ht="15">
      <c r="K1951" s="259"/>
      <c r="L1951" s="259"/>
    </row>
    <row r="1952" spans="11:12" ht="15">
      <c r="K1952" s="259"/>
      <c r="L1952" s="259"/>
    </row>
    <row r="1953" spans="11:12" ht="15">
      <c r="K1953" s="259"/>
      <c r="L1953" s="259"/>
    </row>
    <row r="1954" spans="11:12" ht="15">
      <c r="K1954" s="259"/>
      <c r="L1954" s="259"/>
    </row>
    <row r="1955" spans="11:12" ht="15">
      <c r="K1955" s="259"/>
      <c r="L1955" s="259"/>
    </row>
    <row r="1956" spans="11:12" ht="15">
      <c r="K1956" s="259"/>
      <c r="L1956" s="259"/>
    </row>
    <row r="1957" spans="11:12" ht="15">
      <c r="K1957" s="259"/>
      <c r="L1957" s="259"/>
    </row>
  </sheetData>
  <sheetProtection/>
  <mergeCells count="1253">
    <mergeCell ref="A1:D3"/>
    <mergeCell ref="E1:Y1"/>
    <mergeCell ref="E2:Y2"/>
    <mergeCell ref="E3:R3"/>
    <mergeCell ref="S3:Y3"/>
    <mergeCell ref="A4:D4"/>
    <mergeCell ref="E4:Y4"/>
    <mergeCell ref="A5:D5"/>
    <mergeCell ref="E5:Y5"/>
    <mergeCell ref="A6:A7"/>
    <mergeCell ref="B6:B7"/>
    <mergeCell ref="C6:C7"/>
    <mergeCell ref="D6:D7"/>
    <mergeCell ref="E6:E7"/>
    <mergeCell ref="J6:M6"/>
    <mergeCell ref="N6:R6"/>
    <mergeCell ref="S6:Y6"/>
    <mergeCell ref="A8:A23"/>
    <mergeCell ref="B8:B23"/>
    <mergeCell ref="C8:C11"/>
    <mergeCell ref="N8:N11"/>
    <mergeCell ref="O8:O11"/>
    <mergeCell ref="P8:P11"/>
    <mergeCell ref="C16:C19"/>
    <mergeCell ref="N16:N19"/>
    <mergeCell ref="O16:O19"/>
    <mergeCell ref="P16:P19"/>
    <mergeCell ref="Q8:Q11"/>
    <mergeCell ref="R8:R11"/>
    <mergeCell ref="S8:S11"/>
    <mergeCell ref="T8:T11"/>
    <mergeCell ref="U8:U11"/>
    <mergeCell ref="V8:V11"/>
    <mergeCell ref="W8:W11"/>
    <mergeCell ref="X8:X11"/>
    <mergeCell ref="Y8:Y11"/>
    <mergeCell ref="C12:C15"/>
    <mergeCell ref="N12:N15"/>
    <mergeCell ref="O12:O15"/>
    <mergeCell ref="P12:P15"/>
    <mergeCell ref="Q12:Q15"/>
    <mergeCell ref="R12:R15"/>
    <mergeCell ref="S12:S15"/>
    <mergeCell ref="T12:T15"/>
    <mergeCell ref="U12:U15"/>
    <mergeCell ref="V12:V15"/>
    <mergeCell ref="W12:W15"/>
    <mergeCell ref="X12:X15"/>
    <mergeCell ref="Y12:Y15"/>
    <mergeCell ref="Q16:Q19"/>
    <mergeCell ref="R16:R19"/>
    <mergeCell ref="S16:S19"/>
    <mergeCell ref="T16:T19"/>
    <mergeCell ref="U16:U19"/>
    <mergeCell ref="V16:V19"/>
    <mergeCell ref="W16:W19"/>
    <mergeCell ref="X16:X19"/>
    <mergeCell ref="Y16:Y19"/>
    <mergeCell ref="C20:C23"/>
    <mergeCell ref="N20:N23"/>
    <mergeCell ref="O20:O23"/>
    <mergeCell ref="P20:P23"/>
    <mergeCell ref="Q20:Q23"/>
    <mergeCell ref="R20:R23"/>
    <mergeCell ref="S20:S23"/>
    <mergeCell ref="T20:T23"/>
    <mergeCell ref="U20:U23"/>
    <mergeCell ref="V20:V23"/>
    <mergeCell ref="W20:W23"/>
    <mergeCell ref="X20:X23"/>
    <mergeCell ref="Y20:Y23"/>
    <mergeCell ref="A24:A39"/>
    <mergeCell ref="B24:B39"/>
    <mergeCell ref="C24:C27"/>
    <mergeCell ref="N24:N27"/>
    <mergeCell ref="O24:O27"/>
    <mergeCell ref="P24:P27"/>
    <mergeCell ref="C32:C35"/>
    <mergeCell ref="N32:N35"/>
    <mergeCell ref="O32:O35"/>
    <mergeCell ref="P32:P35"/>
    <mergeCell ref="Q24:Q27"/>
    <mergeCell ref="R24:R27"/>
    <mergeCell ref="S24:S27"/>
    <mergeCell ref="T24:T27"/>
    <mergeCell ref="U24:U27"/>
    <mergeCell ref="V24:V27"/>
    <mergeCell ref="W24:W27"/>
    <mergeCell ref="X24:X27"/>
    <mergeCell ref="Y24:Y27"/>
    <mergeCell ref="C28:C31"/>
    <mergeCell ref="N28:N31"/>
    <mergeCell ref="O28:O31"/>
    <mergeCell ref="P28:P31"/>
    <mergeCell ref="Q28:Q31"/>
    <mergeCell ref="R28:R31"/>
    <mergeCell ref="S28:S31"/>
    <mergeCell ref="T28:T31"/>
    <mergeCell ref="U28:U31"/>
    <mergeCell ref="V28:V31"/>
    <mergeCell ref="W28:W31"/>
    <mergeCell ref="X28:X31"/>
    <mergeCell ref="Y28:Y31"/>
    <mergeCell ref="Q32:Q35"/>
    <mergeCell ref="R32:R35"/>
    <mergeCell ref="S32:S35"/>
    <mergeCell ref="T32:T35"/>
    <mergeCell ref="U32:U35"/>
    <mergeCell ref="V32:V35"/>
    <mergeCell ref="W32:W35"/>
    <mergeCell ref="X32:X35"/>
    <mergeCell ref="Y32:Y35"/>
    <mergeCell ref="C36:C39"/>
    <mergeCell ref="N36:N39"/>
    <mergeCell ref="O36:O39"/>
    <mergeCell ref="P36:P39"/>
    <mergeCell ref="Q36:Q39"/>
    <mergeCell ref="R36:R39"/>
    <mergeCell ref="S36:S39"/>
    <mergeCell ref="T36:T39"/>
    <mergeCell ref="U36:U39"/>
    <mergeCell ref="V36:V39"/>
    <mergeCell ref="W36:W39"/>
    <mergeCell ref="X36:X39"/>
    <mergeCell ref="Y36:Y39"/>
    <mergeCell ref="A40:A55"/>
    <mergeCell ref="B40:B55"/>
    <mergeCell ref="C40:C43"/>
    <mergeCell ref="N40:N43"/>
    <mergeCell ref="O40:O43"/>
    <mergeCell ref="P40:P43"/>
    <mergeCell ref="C48:C51"/>
    <mergeCell ref="N48:N51"/>
    <mergeCell ref="O48:O51"/>
    <mergeCell ref="P48:P51"/>
    <mergeCell ref="Q40:Q43"/>
    <mergeCell ref="R40:R43"/>
    <mergeCell ref="S40:S43"/>
    <mergeCell ref="T40:T43"/>
    <mergeCell ref="U40:U43"/>
    <mergeCell ref="V40:V43"/>
    <mergeCell ref="W40:W43"/>
    <mergeCell ref="X40:X43"/>
    <mergeCell ref="Y40:Y43"/>
    <mergeCell ref="C44:C47"/>
    <mergeCell ref="N44:N47"/>
    <mergeCell ref="O44:O47"/>
    <mergeCell ref="P44:P47"/>
    <mergeCell ref="Q44:Q47"/>
    <mergeCell ref="R44:R47"/>
    <mergeCell ref="S44:S47"/>
    <mergeCell ref="T44:T47"/>
    <mergeCell ref="U44:U47"/>
    <mergeCell ref="V44:V47"/>
    <mergeCell ref="W44:W47"/>
    <mergeCell ref="X44:X47"/>
    <mergeCell ref="Y44:Y47"/>
    <mergeCell ref="Q48:Q51"/>
    <mergeCell ref="R48:R51"/>
    <mergeCell ref="S48:S51"/>
    <mergeCell ref="T48:T51"/>
    <mergeCell ref="U48:U51"/>
    <mergeCell ref="V48:V51"/>
    <mergeCell ref="W48:W51"/>
    <mergeCell ref="X48:X51"/>
    <mergeCell ref="Y48:Y51"/>
    <mergeCell ref="C52:C55"/>
    <mergeCell ref="N52:N55"/>
    <mergeCell ref="O52:O55"/>
    <mergeCell ref="P52:P55"/>
    <mergeCell ref="Q52:Q55"/>
    <mergeCell ref="R52:R55"/>
    <mergeCell ref="S52:S55"/>
    <mergeCell ref="T52:T55"/>
    <mergeCell ref="U52:U55"/>
    <mergeCell ref="V52:V55"/>
    <mergeCell ref="W52:W55"/>
    <mergeCell ref="X52:X55"/>
    <mergeCell ref="Y52:Y55"/>
    <mergeCell ref="A56:A63"/>
    <mergeCell ref="B56:B63"/>
    <mergeCell ref="C56:C59"/>
    <mergeCell ref="N56:N59"/>
    <mergeCell ref="O56:O59"/>
    <mergeCell ref="P56:P59"/>
    <mergeCell ref="Q56:Q59"/>
    <mergeCell ref="R56:R59"/>
    <mergeCell ref="S56:S59"/>
    <mergeCell ref="T56:T59"/>
    <mergeCell ref="U56:U59"/>
    <mergeCell ref="V56:V59"/>
    <mergeCell ref="W56:W59"/>
    <mergeCell ref="X56:X59"/>
    <mergeCell ref="Y56:Y59"/>
    <mergeCell ref="C60:C63"/>
    <mergeCell ref="N60:N63"/>
    <mergeCell ref="O60:O63"/>
    <mergeCell ref="P60:P63"/>
    <mergeCell ref="Q60:Q63"/>
    <mergeCell ref="R60:R63"/>
    <mergeCell ref="S60:S63"/>
    <mergeCell ref="T60:T63"/>
    <mergeCell ref="U60:U63"/>
    <mergeCell ref="V60:V63"/>
    <mergeCell ref="W60:W63"/>
    <mergeCell ref="X60:X63"/>
    <mergeCell ref="Y60:Y63"/>
    <mergeCell ref="A64:A79"/>
    <mergeCell ref="B64:B79"/>
    <mergeCell ref="C64:C67"/>
    <mergeCell ref="N64:N67"/>
    <mergeCell ref="O64:O67"/>
    <mergeCell ref="P64:P67"/>
    <mergeCell ref="C72:C75"/>
    <mergeCell ref="N72:N75"/>
    <mergeCell ref="O72:O75"/>
    <mergeCell ref="P72:P75"/>
    <mergeCell ref="Q64:Q67"/>
    <mergeCell ref="R64:R67"/>
    <mergeCell ref="S64:S67"/>
    <mergeCell ref="T64:T67"/>
    <mergeCell ref="U64:U67"/>
    <mergeCell ref="V64:V67"/>
    <mergeCell ref="W64:W67"/>
    <mergeCell ref="X64:X67"/>
    <mergeCell ref="Y64:Y67"/>
    <mergeCell ref="C68:C71"/>
    <mergeCell ref="N68:N71"/>
    <mergeCell ref="O68:O71"/>
    <mergeCell ref="P68:P71"/>
    <mergeCell ref="Q68:Q71"/>
    <mergeCell ref="R68:R71"/>
    <mergeCell ref="S68:S71"/>
    <mergeCell ref="T68:T71"/>
    <mergeCell ref="U68:U71"/>
    <mergeCell ref="V68:V71"/>
    <mergeCell ref="W68:W71"/>
    <mergeCell ref="X68:X71"/>
    <mergeCell ref="Y68:Y71"/>
    <mergeCell ref="Q72:Q75"/>
    <mergeCell ref="R72:R75"/>
    <mergeCell ref="S72:S75"/>
    <mergeCell ref="T72:T75"/>
    <mergeCell ref="U72:U75"/>
    <mergeCell ref="V72:V75"/>
    <mergeCell ref="W72:W75"/>
    <mergeCell ref="X72:X75"/>
    <mergeCell ref="Y72:Y75"/>
    <mergeCell ref="C76:C79"/>
    <mergeCell ref="N76:N79"/>
    <mergeCell ref="O76:O79"/>
    <mergeCell ref="P76:P79"/>
    <mergeCell ref="Q76:Q79"/>
    <mergeCell ref="R76:R79"/>
    <mergeCell ref="S76:S79"/>
    <mergeCell ref="T76:T79"/>
    <mergeCell ref="U76:U79"/>
    <mergeCell ref="V76:V79"/>
    <mergeCell ref="W76:W79"/>
    <mergeCell ref="X76:X79"/>
    <mergeCell ref="Y76:Y79"/>
    <mergeCell ref="A80:A87"/>
    <mergeCell ref="B80:B87"/>
    <mergeCell ref="C80:C83"/>
    <mergeCell ref="N80:N83"/>
    <mergeCell ref="O80:O83"/>
    <mergeCell ref="P80:P83"/>
    <mergeCell ref="Q80:Q83"/>
    <mergeCell ref="R80:R83"/>
    <mergeCell ref="S80:S83"/>
    <mergeCell ref="T80:T83"/>
    <mergeCell ref="U80:U83"/>
    <mergeCell ref="V80:V83"/>
    <mergeCell ref="W80:W83"/>
    <mergeCell ref="X80:X83"/>
    <mergeCell ref="Y80:Y83"/>
    <mergeCell ref="C84:C87"/>
    <mergeCell ref="N84:N87"/>
    <mergeCell ref="O84:O87"/>
    <mergeCell ref="P84:P87"/>
    <mergeCell ref="Q84:Q87"/>
    <mergeCell ref="R84:R87"/>
    <mergeCell ref="S84:S87"/>
    <mergeCell ref="T84:T87"/>
    <mergeCell ref="U84:U87"/>
    <mergeCell ref="V84:V87"/>
    <mergeCell ref="W84:W87"/>
    <mergeCell ref="X84:X87"/>
    <mergeCell ref="Y84:Y87"/>
    <mergeCell ref="A88:A95"/>
    <mergeCell ref="B88:B95"/>
    <mergeCell ref="C88:C91"/>
    <mergeCell ref="N88:N91"/>
    <mergeCell ref="O88:O91"/>
    <mergeCell ref="P88:P91"/>
    <mergeCell ref="Q88:Q91"/>
    <mergeCell ref="R88:R91"/>
    <mergeCell ref="S88:S91"/>
    <mergeCell ref="T88:T91"/>
    <mergeCell ref="U88:U91"/>
    <mergeCell ref="V88:V91"/>
    <mergeCell ref="W88:W91"/>
    <mergeCell ref="X88:X91"/>
    <mergeCell ref="Y88:Y91"/>
    <mergeCell ref="C92:C95"/>
    <mergeCell ref="N92:N95"/>
    <mergeCell ref="O92:O95"/>
    <mergeCell ref="P92:P95"/>
    <mergeCell ref="Q92:Q95"/>
    <mergeCell ref="R92:R95"/>
    <mergeCell ref="S92:S95"/>
    <mergeCell ref="T92:T95"/>
    <mergeCell ref="U92:U95"/>
    <mergeCell ref="V92:V95"/>
    <mergeCell ref="W92:W95"/>
    <mergeCell ref="X92:X95"/>
    <mergeCell ref="Y92:Y95"/>
    <mergeCell ref="A96:A103"/>
    <mergeCell ref="B96:B103"/>
    <mergeCell ref="C96:C99"/>
    <mergeCell ref="N96:N99"/>
    <mergeCell ref="O96:O99"/>
    <mergeCell ref="P96:P99"/>
    <mergeCell ref="Q96:Q99"/>
    <mergeCell ref="R96:R99"/>
    <mergeCell ref="S96:S99"/>
    <mergeCell ref="T96:T99"/>
    <mergeCell ref="U96:U99"/>
    <mergeCell ref="V96:V99"/>
    <mergeCell ref="W96:W99"/>
    <mergeCell ref="X96:X99"/>
    <mergeCell ref="Y96:Y99"/>
    <mergeCell ref="C100:C103"/>
    <mergeCell ref="N100:N103"/>
    <mergeCell ref="O100:O103"/>
    <mergeCell ref="P100:P103"/>
    <mergeCell ref="Q100:Q103"/>
    <mergeCell ref="R100:R103"/>
    <mergeCell ref="S100:S103"/>
    <mergeCell ref="T100:T103"/>
    <mergeCell ref="U100:U103"/>
    <mergeCell ref="V100:V103"/>
    <mergeCell ref="W100:W103"/>
    <mergeCell ref="X100:X103"/>
    <mergeCell ref="Y100:Y103"/>
    <mergeCell ref="A104:A111"/>
    <mergeCell ref="B104:B111"/>
    <mergeCell ref="C104:C107"/>
    <mergeCell ref="N104:N107"/>
    <mergeCell ref="O104:O107"/>
    <mergeCell ref="P104:P107"/>
    <mergeCell ref="Q104:Q107"/>
    <mergeCell ref="R104:R107"/>
    <mergeCell ref="S104:S107"/>
    <mergeCell ref="T104:T107"/>
    <mergeCell ref="U104:U107"/>
    <mergeCell ref="V104:V107"/>
    <mergeCell ref="W104:W107"/>
    <mergeCell ref="X104:X107"/>
    <mergeCell ref="Y104:Y107"/>
    <mergeCell ref="C108:C111"/>
    <mergeCell ref="N108:N111"/>
    <mergeCell ref="O108:O111"/>
    <mergeCell ref="P108:P111"/>
    <mergeCell ref="Q108:Q111"/>
    <mergeCell ref="R108:R111"/>
    <mergeCell ref="S108:S111"/>
    <mergeCell ref="T108:T111"/>
    <mergeCell ref="U108:U111"/>
    <mergeCell ref="V108:V111"/>
    <mergeCell ref="W108:W111"/>
    <mergeCell ref="X108:X111"/>
    <mergeCell ref="Y108:Y111"/>
    <mergeCell ref="A112:A191"/>
    <mergeCell ref="B112:B191"/>
    <mergeCell ref="C112:C115"/>
    <mergeCell ref="N112:N115"/>
    <mergeCell ref="O112:O115"/>
    <mergeCell ref="P112:P115"/>
    <mergeCell ref="C120:C123"/>
    <mergeCell ref="N120:N123"/>
    <mergeCell ref="O120:O123"/>
    <mergeCell ref="P120:P123"/>
    <mergeCell ref="Q112:Q115"/>
    <mergeCell ref="R112:R115"/>
    <mergeCell ref="S112:S115"/>
    <mergeCell ref="T112:T115"/>
    <mergeCell ref="U112:U115"/>
    <mergeCell ref="V112:V115"/>
    <mergeCell ref="W112:W115"/>
    <mergeCell ref="X112:X115"/>
    <mergeCell ref="Y112:Y115"/>
    <mergeCell ref="C116:C119"/>
    <mergeCell ref="N116:N119"/>
    <mergeCell ref="O116:O119"/>
    <mergeCell ref="P116:P119"/>
    <mergeCell ref="Q116:Q119"/>
    <mergeCell ref="R116:R119"/>
    <mergeCell ref="S116:S119"/>
    <mergeCell ref="T116:T119"/>
    <mergeCell ref="U116:U119"/>
    <mergeCell ref="V116:V119"/>
    <mergeCell ref="W116:W119"/>
    <mergeCell ref="X116:X119"/>
    <mergeCell ref="Y116:Y119"/>
    <mergeCell ref="Q120:Q123"/>
    <mergeCell ref="R120:R123"/>
    <mergeCell ref="S120:S123"/>
    <mergeCell ref="T120:T123"/>
    <mergeCell ref="U120:U123"/>
    <mergeCell ref="V120:V123"/>
    <mergeCell ref="W120:W123"/>
    <mergeCell ref="X120:X123"/>
    <mergeCell ref="Y120:Y123"/>
    <mergeCell ref="C124:C127"/>
    <mergeCell ref="N124:N127"/>
    <mergeCell ref="O124:O127"/>
    <mergeCell ref="P124:P127"/>
    <mergeCell ref="Q124:Q127"/>
    <mergeCell ref="R124:R127"/>
    <mergeCell ref="S124:S127"/>
    <mergeCell ref="T124:T127"/>
    <mergeCell ref="U124:U127"/>
    <mergeCell ref="V124:V127"/>
    <mergeCell ref="W124:W127"/>
    <mergeCell ref="X124:X127"/>
    <mergeCell ref="Y124:Y127"/>
    <mergeCell ref="C128:C131"/>
    <mergeCell ref="N128:N131"/>
    <mergeCell ref="O128:O131"/>
    <mergeCell ref="P128:P131"/>
    <mergeCell ref="Q128:Q131"/>
    <mergeCell ref="R128:R131"/>
    <mergeCell ref="S128:S131"/>
    <mergeCell ref="T128:T131"/>
    <mergeCell ref="U128:U131"/>
    <mergeCell ref="V128:V131"/>
    <mergeCell ref="W128:W131"/>
    <mergeCell ref="X128:X131"/>
    <mergeCell ref="Y128:Y131"/>
    <mergeCell ref="C132:C135"/>
    <mergeCell ref="N132:N135"/>
    <mergeCell ref="O132:O135"/>
    <mergeCell ref="P132:P135"/>
    <mergeCell ref="Q132:Q135"/>
    <mergeCell ref="R132:R135"/>
    <mergeCell ref="S132:S135"/>
    <mergeCell ref="T132:T135"/>
    <mergeCell ref="U132:U135"/>
    <mergeCell ref="V132:V135"/>
    <mergeCell ref="W132:W135"/>
    <mergeCell ref="X132:X135"/>
    <mergeCell ref="Y132:Y135"/>
    <mergeCell ref="C136:C139"/>
    <mergeCell ref="N136:N139"/>
    <mergeCell ref="O136:O139"/>
    <mergeCell ref="P136:P139"/>
    <mergeCell ref="Q136:Q139"/>
    <mergeCell ref="R136:R139"/>
    <mergeCell ref="S136:S139"/>
    <mergeCell ref="T136:T139"/>
    <mergeCell ref="U136:U139"/>
    <mergeCell ref="V136:V139"/>
    <mergeCell ref="W136:W139"/>
    <mergeCell ref="X136:X139"/>
    <mergeCell ref="Y136:Y139"/>
    <mergeCell ref="C140:C143"/>
    <mergeCell ref="N140:N143"/>
    <mergeCell ref="O140:O143"/>
    <mergeCell ref="P140:P143"/>
    <mergeCell ref="Q140:Q143"/>
    <mergeCell ref="R140:R143"/>
    <mergeCell ref="S140:S143"/>
    <mergeCell ref="T140:T143"/>
    <mergeCell ref="U140:U143"/>
    <mergeCell ref="V140:V143"/>
    <mergeCell ref="W140:W143"/>
    <mergeCell ref="X140:X143"/>
    <mergeCell ref="Y140:Y143"/>
    <mergeCell ref="C144:C147"/>
    <mergeCell ref="N144:N147"/>
    <mergeCell ref="O144:O147"/>
    <mergeCell ref="P144:P147"/>
    <mergeCell ref="Q144:Q147"/>
    <mergeCell ref="R144:R147"/>
    <mergeCell ref="S144:S147"/>
    <mergeCell ref="T144:T147"/>
    <mergeCell ref="U144:U147"/>
    <mergeCell ref="V144:V147"/>
    <mergeCell ref="W144:W147"/>
    <mergeCell ref="X144:X147"/>
    <mergeCell ref="Y144:Y147"/>
    <mergeCell ref="C148:C151"/>
    <mergeCell ref="N148:N151"/>
    <mergeCell ref="O148:O151"/>
    <mergeCell ref="P148:P151"/>
    <mergeCell ref="Q148:Q151"/>
    <mergeCell ref="R148:R151"/>
    <mergeCell ref="S148:S151"/>
    <mergeCell ref="T148:T151"/>
    <mergeCell ref="U148:U151"/>
    <mergeCell ref="V148:V151"/>
    <mergeCell ref="W148:W151"/>
    <mergeCell ref="X148:X151"/>
    <mergeCell ref="Y148:Y151"/>
    <mergeCell ref="C152:C155"/>
    <mergeCell ref="N152:N155"/>
    <mergeCell ref="O152:O155"/>
    <mergeCell ref="P152:P155"/>
    <mergeCell ref="Q152:Q155"/>
    <mergeCell ref="R152:R155"/>
    <mergeCell ref="S152:S155"/>
    <mergeCell ref="T152:T155"/>
    <mergeCell ref="U152:U155"/>
    <mergeCell ref="V152:V155"/>
    <mergeCell ref="W152:W155"/>
    <mergeCell ref="X152:X155"/>
    <mergeCell ref="Y152:Y155"/>
    <mergeCell ref="C156:C159"/>
    <mergeCell ref="N156:N159"/>
    <mergeCell ref="O156:O159"/>
    <mergeCell ref="P156:P159"/>
    <mergeCell ref="Q156:Q159"/>
    <mergeCell ref="R156:R159"/>
    <mergeCell ref="S156:S159"/>
    <mergeCell ref="T156:T159"/>
    <mergeCell ref="U156:U159"/>
    <mergeCell ref="V156:V159"/>
    <mergeCell ref="W156:W159"/>
    <mergeCell ref="X156:X159"/>
    <mergeCell ref="Y156:Y159"/>
    <mergeCell ref="C160:C163"/>
    <mergeCell ref="N160:N163"/>
    <mergeCell ref="O160:O163"/>
    <mergeCell ref="P160:P163"/>
    <mergeCell ref="Q160:Q163"/>
    <mergeCell ref="R160:R163"/>
    <mergeCell ref="S160:S163"/>
    <mergeCell ref="T160:T163"/>
    <mergeCell ref="U160:U163"/>
    <mergeCell ref="V160:V163"/>
    <mergeCell ref="W160:W163"/>
    <mergeCell ref="X160:X163"/>
    <mergeCell ref="Y160:Y163"/>
    <mergeCell ref="C164:C167"/>
    <mergeCell ref="N164:N167"/>
    <mergeCell ref="O164:O167"/>
    <mergeCell ref="P164:P167"/>
    <mergeCell ref="Q164:Q167"/>
    <mergeCell ref="R164:R167"/>
    <mergeCell ref="S164:S167"/>
    <mergeCell ref="T164:T167"/>
    <mergeCell ref="U164:U167"/>
    <mergeCell ref="V164:V167"/>
    <mergeCell ref="W164:W167"/>
    <mergeCell ref="X164:X167"/>
    <mergeCell ref="Y164:Y167"/>
    <mergeCell ref="C168:C171"/>
    <mergeCell ref="N168:N171"/>
    <mergeCell ref="O168:O171"/>
    <mergeCell ref="P168:P171"/>
    <mergeCell ref="Q168:Q171"/>
    <mergeCell ref="R168:R171"/>
    <mergeCell ref="S168:S171"/>
    <mergeCell ref="T168:T171"/>
    <mergeCell ref="U168:U171"/>
    <mergeCell ref="V168:V171"/>
    <mergeCell ref="W168:W171"/>
    <mergeCell ref="X168:X171"/>
    <mergeCell ref="Y168:Y171"/>
    <mergeCell ref="C172:C175"/>
    <mergeCell ref="N172:N175"/>
    <mergeCell ref="O172:O175"/>
    <mergeCell ref="P172:P175"/>
    <mergeCell ref="Q172:Q175"/>
    <mergeCell ref="R172:R175"/>
    <mergeCell ref="S172:S175"/>
    <mergeCell ref="T172:T175"/>
    <mergeCell ref="U172:U175"/>
    <mergeCell ref="V172:V175"/>
    <mergeCell ref="W172:W175"/>
    <mergeCell ref="X172:X175"/>
    <mergeCell ref="Y172:Y175"/>
    <mergeCell ref="C176:C179"/>
    <mergeCell ref="N176:N179"/>
    <mergeCell ref="O176:O179"/>
    <mergeCell ref="P176:P179"/>
    <mergeCell ref="Q176:Q179"/>
    <mergeCell ref="R176:R179"/>
    <mergeCell ref="S176:S179"/>
    <mergeCell ref="T176:T179"/>
    <mergeCell ref="U176:U179"/>
    <mergeCell ref="V176:V179"/>
    <mergeCell ref="W176:W179"/>
    <mergeCell ref="X176:X179"/>
    <mergeCell ref="Y176:Y179"/>
    <mergeCell ref="C180:C183"/>
    <mergeCell ref="N180:N183"/>
    <mergeCell ref="O180:O183"/>
    <mergeCell ref="P180:P183"/>
    <mergeCell ref="Q180:Q183"/>
    <mergeCell ref="R180:R183"/>
    <mergeCell ref="S180:S183"/>
    <mergeCell ref="T180:T183"/>
    <mergeCell ref="U180:U183"/>
    <mergeCell ref="V180:V183"/>
    <mergeCell ref="W180:W183"/>
    <mergeCell ref="X180:X183"/>
    <mergeCell ref="Y180:Y183"/>
    <mergeCell ref="C184:C187"/>
    <mergeCell ref="N184:N187"/>
    <mergeCell ref="O184:O187"/>
    <mergeCell ref="P184:P187"/>
    <mergeCell ref="Q184:Q187"/>
    <mergeCell ref="R184:R187"/>
    <mergeCell ref="S184:S187"/>
    <mergeCell ref="T184:T187"/>
    <mergeCell ref="U184:U187"/>
    <mergeCell ref="V184:V187"/>
    <mergeCell ref="W184:W187"/>
    <mergeCell ref="X184:X187"/>
    <mergeCell ref="Y184:Y187"/>
    <mergeCell ref="C188:C191"/>
    <mergeCell ref="N188:N191"/>
    <mergeCell ref="O188:O191"/>
    <mergeCell ref="P188:P191"/>
    <mergeCell ref="Q188:Q191"/>
    <mergeCell ref="R188:R191"/>
    <mergeCell ref="S188:S191"/>
    <mergeCell ref="T188:T191"/>
    <mergeCell ref="U188:U191"/>
    <mergeCell ref="V188:V191"/>
    <mergeCell ref="W188:W191"/>
    <mergeCell ref="X188:X191"/>
    <mergeCell ref="Y188:Y191"/>
    <mergeCell ref="A192:A199"/>
    <mergeCell ref="B192:B199"/>
    <mergeCell ref="C192:C195"/>
    <mergeCell ref="N192:N195"/>
    <mergeCell ref="O192:O195"/>
    <mergeCell ref="P192:P195"/>
    <mergeCell ref="Q192:Q195"/>
    <mergeCell ref="R192:R195"/>
    <mergeCell ref="S192:S195"/>
    <mergeCell ref="T192:T195"/>
    <mergeCell ref="U192:U195"/>
    <mergeCell ref="V192:V195"/>
    <mergeCell ref="W192:W195"/>
    <mergeCell ref="X192:X195"/>
    <mergeCell ref="Y192:Y195"/>
    <mergeCell ref="C196:C199"/>
    <mergeCell ref="N196:N199"/>
    <mergeCell ref="O196:O199"/>
    <mergeCell ref="P196:P199"/>
    <mergeCell ref="Q196:Q199"/>
    <mergeCell ref="R196:R199"/>
    <mergeCell ref="S196:S199"/>
    <mergeCell ref="T196:T199"/>
    <mergeCell ref="U196:U199"/>
    <mergeCell ref="V196:V199"/>
    <mergeCell ref="W196:W199"/>
    <mergeCell ref="X196:X199"/>
    <mergeCell ref="Y196:Y199"/>
    <mergeCell ref="A200:A283"/>
    <mergeCell ref="B200:B283"/>
    <mergeCell ref="C200:C203"/>
    <mergeCell ref="N200:N203"/>
    <mergeCell ref="O200:O203"/>
    <mergeCell ref="P200:P203"/>
    <mergeCell ref="C208:C211"/>
    <mergeCell ref="N208:N211"/>
    <mergeCell ref="O208:O211"/>
    <mergeCell ref="P208:P211"/>
    <mergeCell ref="Q200:Q203"/>
    <mergeCell ref="R200:R203"/>
    <mergeCell ref="S200:S203"/>
    <mergeCell ref="T200:T203"/>
    <mergeCell ref="U200:U203"/>
    <mergeCell ref="V200:V203"/>
    <mergeCell ref="W200:W203"/>
    <mergeCell ref="X200:X203"/>
    <mergeCell ref="Y200:Y203"/>
    <mergeCell ref="C204:C207"/>
    <mergeCell ref="N204:N207"/>
    <mergeCell ref="O204:O207"/>
    <mergeCell ref="P204:P207"/>
    <mergeCell ref="Q204:Q207"/>
    <mergeCell ref="R204:R207"/>
    <mergeCell ref="S204:S207"/>
    <mergeCell ref="T204:T207"/>
    <mergeCell ref="U204:U207"/>
    <mergeCell ref="V204:V207"/>
    <mergeCell ref="W204:W207"/>
    <mergeCell ref="X204:X207"/>
    <mergeCell ref="Y204:Y207"/>
    <mergeCell ref="Q208:Q211"/>
    <mergeCell ref="R208:R211"/>
    <mergeCell ref="S208:S211"/>
    <mergeCell ref="T208:T211"/>
    <mergeCell ref="U208:U211"/>
    <mergeCell ref="V208:V211"/>
    <mergeCell ref="W208:W211"/>
    <mergeCell ref="X208:X211"/>
    <mergeCell ref="Y208:Y211"/>
    <mergeCell ref="C212:C215"/>
    <mergeCell ref="N212:N215"/>
    <mergeCell ref="O212:O215"/>
    <mergeCell ref="P212:P215"/>
    <mergeCell ref="Q212:Q215"/>
    <mergeCell ref="R212:R215"/>
    <mergeCell ref="S212:S215"/>
    <mergeCell ref="T212:T215"/>
    <mergeCell ref="U212:U215"/>
    <mergeCell ref="V212:V215"/>
    <mergeCell ref="W212:W215"/>
    <mergeCell ref="X212:X215"/>
    <mergeCell ref="Y212:Y215"/>
    <mergeCell ref="C216:C219"/>
    <mergeCell ref="N216:N219"/>
    <mergeCell ref="O216:O219"/>
    <mergeCell ref="P216:P219"/>
    <mergeCell ref="Q216:Q219"/>
    <mergeCell ref="R216:R219"/>
    <mergeCell ref="S216:S219"/>
    <mergeCell ref="T216:T219"/>
    <mergeCell ref="U216:U219"/>
    <mergeCell ref="V216:V219"/>
    <mergeCell ref="W216:W219"/>
    <mergeCell ref="X216:X219"/>
    <mergeCell ref="Y216:Y219"/>
    <mergeCell ref="C220:C223"/>
    <mergeCell ref="N220:N223"/>
    <mergeCell ref="O220:O223"/>
    <mergeCell ref="P220:P223"/>
    <mergeCell ref="Q220:Q223"/>
    <mergeCell ref="R220:R223"/>
    <mergeCell ref="S220:S223"/>
    <mergeCell ref="T220:T223"/>
    <mergeCell ref="U220:U223"/>
    <mergeCell ref="V220:V223"/>
    <mergeCell ref="W220:W223"/>
    <mergeCell ref="X220:X223"/>
    <mergeCell ref="Y220:Y223"/>
    <mergeCell ref="C224:C227"/>
    <mergeCell ref="N224:N227"/>
    <mergeCell ref="O224:O227"/>
    <mergeCell ref="P224:P227"/>
    <mergeCell ref="Q224:Q227"/>
    <mergeCell ref="R224:R227"/>
    <mergeCell ref="S224:S227"/>
    <mergeCell ref="T224:T227"/>
    <mergeCell ref="U224:U227"/>
    <mergeCell ref="V224:V227"/>
    <mergeCell ref="W224:W227"/>
    <mergeCell ref="X224:X227"/>
    <mergeCell ref="Y224:Y227"/>
    <mergeCell ref="C228:C231"/>
    <mergeCell ref="N228:N231"/>
    <mergeCell ref="O228:O231"/>
    <mergeCell ref="P228:P231"/>
    <mergeCell ref="Q228:Q231"/>
    <mergeCell ref="R228:R231"/>
    <mergeCell ref="S228:S231"/>
    <mergeCell ref="T228:T231"/>
    <mergeCell ref="U228:U231"/>
    <mergeCell ref="V228:V231"/>
    <mergeCell ref="W228:W231"/>
    <mergeCell ref="X228:X231"/>
    <mergeCell ref="Y228:Y231"/>
    <mergeCell ref="C232:C235"/>
    <mergeCell ref="N232:N235"/>
    <mergeCell ref="O232:O235"/>
    <mergeCell ref="P232:P235"/>
    <mergeCell ref="Q232:Q235"/>
    <mergeCell ref="R232:R235"/>
    <mergeCell ref="S232:S235"/>
    <mergeCell ref="T232:T235"/>
    <mergeCell ref="U232:U235"/>
    <mergeCell ref="V232:V235"/>
    <mergeCell ref="W232:W235"/>
    <mergeCell ref="X232:X235"/>
    <mergeCell ref="Y232:Y235"/>
    <mergeCell ref="C236:C239"/>
    <mergeCell ref="N236:N239"/>
    <mergeCell ref="O236:O239"/>
    <mergeCell ref="P236:P239"/>
    <mergeCell ref="Q236:Q239"/>
    <mergeCell ref="R236:R239"/>
    <mergeCell ref="S236:S239"/>
    <mergeCell ref="T236:T239"/>
    <mergeCell ref="U236:U239"/>
    <mergeCell ref="V236:V239"/>
    <mergeCell ref="W236:W239"/>
    <mergeCell ref="X236:X239"/>
    <mergeCell ref="Y236:Y239"/>
    <mergeCell ref="C240:C243"/>
    <mergeCell ref="N240:N243"/>
    <mergeCell ref="O240:O243"/>
    <mergeCell ref="P240:P243"/>
    <mergeCell ref="Q240:Q243"/>
    <mergeCell ref="R240:R243"/>
    <mergeCell ref="S240:S243"/>
    <mergeCell ref="T240:T243"/>
    <mergeCell ref="U240:U243"/>
    <mergeCell ref="V240:V243"/>
    <mergeCell ref="W240:W243"/>
    <mergeCell ref="X240:X243"/>
    <mergeCell ref="Y240:Y243"/>
    <mergeCell ref="C244:C247"/>
    <mergeCell ref="N244:N247"/>
    <mergeCell ref="O244:O247"/>
    <mergeCell ref="P244:P247"/>
    <mergeCell ref="Q244:Q247"/>
    <mergeCell ref="R244:R247"/>
    <mergeCell ref="S244:S247"/>
    <mergeCell ref="T244:T247"/>
    <mergeCell ref="U244:U247"/>
    <mergeCell ref="V244:V247"/>
    <mergeCell ref="W244:W247"/>
    <mergeCell ref="X244:X247"/>
    <mergeCell ref="Y244:Y247"/>
    <mergeCell ref="C248:C251"/>
    <mergeCell ref="N248:N251"/>
    <mergeCell ref="O248:O251"/>
    <mergeCell ref="P248:P251"/>
    <mergeCell ref="Q248:Q251"/>
    <mergeCell ref="R248:R251"/>
    <mergeCell ref="S248:S251"/>
    <mergeCell ref="T248:T251"/>
    <mergeCell ref="U248:U251"/>
    <mergeCell ref="V248:V251"/>
    <mergeCell ref="W248:W251"/>
    <mergeCell ref="X248:X251"/>
    <mergeCell ref="Y248:Y251"/>
    <mergeCell ref="C252:C255"/>
    <mergeCell ref="N252:N255"/>
    <mergeCell ref="O252:O255"/>
    <mergeCell ref="P252:P255"/>
    <mergeCell ref="Q252:Q255"/>
    <mergeCell ref="R252:R255"/>
    <mergeCell ref="S252:S255"/>
    <mergeCell ref="T252:T255"/>
    <mergeCell ref="U252:U255"/>
    <mergeCell ref="V252:V255"/>
    <mergeCell ref="W252:W255"/>
    <mergeCell ref="X252:X255"/>
    <mergeCell ref="Y252:Y255"/>
    <mergeCell ref="C256:C259"/>
    <mergeCell ref="N256:N259"/>
    <mergeCell ref="O256:O259"/>
    <mergeCell ref="P256:P259"/>
    <mergeCell ref="Q256:Q259"/>
    <mergeCell ref="R256:R259"/>
    <mergeCell ref="S256:S259"/>
    <mergeCell ref="T256:T259"/>
    <mergeCell ref="U256:U259"/>
    <mergeCell ref="V256:V259"/>
    <mergeCell ref="W256:W259"/>
    <mergeCell ref="X256:X259"/>
    <mergeCell ref="Y256:Y259"/>
    <mergeCell ref="C260:C263"/>
    <mergeCell ref="N260:N263"/>
    <mergeCell ref="O260:O263"/>
    <mergeCell ref="P260:P263"/>
    <mergeCell ref="Q260:Q263"/>
    <mergeCell ref="R260:R263"/>
    <mergeCell ref="S260:S263"/>
    <mergeCell ref="T260:T263"/>
    <mergeCell ref="U260:U263"/>
    <mergeCell ref="V260:V263"/>
    <mergeCell ref="W260:W263"/>
    <mergeCell ref="X260:X263"/>
    <mergeCell ref="Y260:Y263"/>
    <mergeCell ref="C264:C267"/>
    <mergeCell ref="N264:N267"/>
    <mergeCell ref="O264:O267"/>
    <mergeCell ref="P264:P267"/>
    <mergeCell ref="Q264:Q267"/>
    <mergeCell ref="R264:R267"/>
    <mergeCell ref="S264:S267"/>
    <mergeCell ref="T264:T267"/>
    <mergeCell ref="U264:U267"/>
    <mergeCell ref="V264:V267"/>
    <mergeCell ref="W264:W267"/>
    <mergeCell ref="X264:X267"/>
    <mergeCell ref="Y264:Y267"/>
    <mergeCell ref="C268:C271"/>
    <mergeCell ref="N268:N271"/>
    <mergeCell ref="O268:O271"/>
    <mergeCell ref="P268:P271"/>
    <mergeCell ref="Q268:Q271"/>
    <mergeCell ref="R268:R271"/>
    <mergeCell ref="S268:S271"/>
    <mergeCell ref="T268:T271"/>
    <mergeCell ref="U268:U271"/>
    <mergeCell ref="V268:V271"/>
    <mergeCell ref="W268:W271"/>
    <mergeCell ref="X268:X271"/>
    <mergeCell ref="Y268:Y271"/>
    <mergeCell ref="C272:C275"/>
    <mergeCell ref="N272:N275"/>
    <mergeCell ref="O272:O275"/>
    <mergeCell ref="P272:P275"/>
    <mergeCell ref="Q272:Q275"/>
    <mergeCell ref="R272:R275"/>
    <mergeCell ref="S272:S275"/>
    <mergeCell ref="T272:T275"/>
    <mergeCell ref="U272:U275"/>
    <mergeCell ref="V272:V275"/>
    <mergeCell ref="W272:W275"/>
    <mergeCell ref="X272:X275"/>
    <mergeCell ref="Y272:Y275"/>
    <mergeCell ref="C276:C279"/>
    <mergeCell ref="N276:N279"/>
    <mergeCell ref="O276:O279"/>
    <mergeCell ref="P276:P279"/>
    <mergeCell ref="Q276:Q279"/>
    <mergeCell ref="R276:R279"/>
    <mergeCell ref="S276:S279"/>
    <mergeCell ref="T276:T279"/>
    <mergeCell ref="U276:U279"/>
    <mergeCell ref="V276:V279"/>
    <mergeCell ref="W276:W279"/>
    <mergeCell ref="X276:X279"/>
    <mergeCell ref="Y276:Y279"/>
    <mergeCell ref="C280:C283"/>
    <mergeCell ref="N280:N283"/>
    <mergeCell ref="O280:O283"/>
    <mergeCell ref="P280:P283"/>
    <mergeCell ref="Q280:Q283"/>
    <mergeCell ref="R280:R283"/>
    <mergeCell ref="S280:S283"/>
    <mergeCell ref="T280:T283"/>
    <mergeCell ref="U280:U283"/>
    <mergeCell ref="V280:V283"/>
    <mergeCell ref="W280:W283"/>
    <mergeCell ref="X280:X283"/>
    <mergeCell ref="Y280:Y283"/>
    <mergeCell ref="A284:A287"/>
    <mergeCell ref="B284:B287"/>
    <mergeCell ref="C284:C287"/>
    <mergeCell ref="N284:N287"/>
    <mergeCell ref="O284:O287"/>
    <mergeCell ref="P284:P287"/>
    <mergeCell ref="Q284:Q287"/>
    <mergeCell ref="R284:R287"/>
    <mergeCell ref="S284:S287"/>
    <mergeCell ref="T284:T287"/>
    <mergeCell ref="U284:U287"/>
    <mergeCell ref="V284:V287"/>
    <mergeCell ref="W284:W287"/>
    <mergeCell ref="X284:X287"/>
    <mergeCell ref="Y284:Y287"/>
    <mergeCell ref="A288:A295"/>
    <mergeCell ref="B288:B295"/>
    <mergeCell ref="C288:C291"/>
    <mergeCell ref="N288:N291"/>
    <mergeCell ref="O288:O291"/>
    <mergeCell ref="P288:P291"/>
    <mergeCell ref="Q288:Q291"/>
    <mergeCell ref="R288:R291"/>
    <mergeCell ref="S288:S291"/>
    <mergeCell ref="T288:T291"/>
    <mergeCell ref="U288:U291"/>
    <mergeCell ref="V288:V291"/>
    <mergeCell ref="W288:W291"/>
    <mergeCell ref="X288:X291"/>
    <mergeCell ref="Y288:Y291"/>
    <mergeCell ref="C292:C295"/>
    <mergeCell ref="N292:N295"/>
    <mergeCell ref="O292:O295"/>
    <mergeCell ref="P292:P295"/>
    <mergeCell ref="Q292:Q295"/>
    <mergeCell ref="R292:R295"/>
    <mergeCell ref="S292:S295"/>
    <mergeCell ref="T292:T295"/>
    <mergeCell ref="U292:U295"/>
    <mergeCell ref="V292:V295"/>
    <mergeCell ref="W292:W295"/>
    <mergeCell ref="X292:X295"/>
    <mergeCell ref="Y292:Y295"/>
    <mergeCell ref="A296:A303"/>
    <mergeCell ref="B296:B303"/>
    <mergeCell ref="C296:C299"/>
    <mergeCell ref="C300:C303"/>
    <mergeCell ref="A304:A351"/>
    <mergeCell ref="B304:B351"/>
    <mergeCell ref="C304:C307"/>
    <mergeCell ref="C308:C311"/>
    <mergeCell ref="N304:N307"/>
    <mergeCell ref="O304:O307"/>
    <mergeCell ref="P304:P307"/>
    <mergeCell ref="Q304:Q307"/>
    <mergeCell ref="R304:R307"/>
    <mergeCell ref="S304:S307"/>
    <mergeCell ref="T304:T307"/>
    <mergeCell ref="U304:U307"/>
    <mergeCell ref="V304:V307"/>
    <mergeCell ref="W304:W307"/>
    <mergeCell ref="X304:X307"/>
    <mergeCell ref="Y304:Y307"/>
    <mergeCell ref="N308:N311"/>
    <mergeCell ref="O308:O311"/>
    <mergeCell ref="P308:P311"/>
    <mergeCell ref="Q308:Q311"/>
    <mergeCell ref="C312:C315"/>
    <mergeCell ref="N312:N315"/>
    <mergeCell ref="O312:O315"/>
    <mergeCell ref="P312:P315"/>
    <mergeCell ref="Q312:Q315"/>
    <mergeCell ref="R312:R315"/>
    <mergeCell ref="S312:S315"/>
    <mergeCell ref="T312:T315"/>
    <mergeCell ref="U312:U315"/>
    <mergeCell ref="V312:V315"/>
    <mergeCell ref="W312:W315"/>
    <mergeCell ref="X312:X315"/>
    <mergeCell ref="Y312:Y315"/>
    <mergeCell ref="C316:C319"/>
    <mergeCell ref="N316:N319"/>
    <mergeCell ref="O316:O319"/>
    <mergeCell ref="P316:P319"/>
    <mergeCell ref="Q316:Q319"/>
    <mergeCell ref="R316:R319"/>
    <mergeCell ref="S316:S319"/>
    <mergeCell ref="T316:T319"/>
    <mergeCell ref="U316:U319"/>
    <mergeCell ref="V316:V319"/>
    <mergeCell ref="W316:W319"/>
    <mergeCell ref="X316:X319"/>
    <mergeCell ref="Y316:Y319"/>
    <mergeCell ref="C320:C323"/>
    <mergeCell ref="N320:N323"/>
    <mergeCell ref="O320:O323"/>
    <mergeCell ref="P320:P323"/>
    <mergeCell ref="Q320:Q323"/>
    <mergeCell ref="R320:R323"/>
    <mergeCell ref="S320:S323"/>
    <mergeCell ref="T320:T323"/>
    <mergeCell ref="U320:U323"/>
    <mergeCell ref="V320:V323"/>
    <mergeCell ref="W320:W323"/>
    <mergeCell ref="X320:X323"/>
    <mergeCell ref="Y320:Y323"/>
    <mergeCell ref="C324:C327"/>
    <mergeCell ref="N324:N327"/>
    <mergeCell ref="O324:O327"/>
    <mergeCell ref="P324:P327"/>
    <mergeCell ref="Q324:Q327"/>
    <mergeCell ref="R324:R327"/>
    <mergeCell ref="S324:S327"/>
    <mergeCell ref="T324:T327"/>
    <mergeCell ref="U324:U327"/>
    <mergeCell ref="V324:V327"/>
    <mergeCell ref="W324:W327"/>
    <mergeCell ref="X324:X327"/>
    <mergeCell ref="Y324:Y327"/>
    <mergeCell ref="C328:C331"/>
    <mergeCell ref="N328:N331"/>
    <mergeCell ref="O328:O331"/>
    <mergeCell ref="P328:P331"/>
    <mergeCell ref="Q328:Q331"/>
    <mergeCell ref="R328:R331"/>
    <mergeCell ref="S328:S331"/>
    <mergeCell ref="T328:T331"/>
    <mergeCell ref="U328:U331"/>
    <mergeCell ref="V328:V331"/>
    <mergeCell ref="W328:W331"/>
    <mergeCell ref="X328:X331"/>
    <mergeCell ref="Y328:Y331"/>
    <mergeCell ref="C332:C335"/>
    <mergeCell ref="N332:N335"/>
    <mergeCell ref="O332:O335"/>
    <mergeCell ref="P332:P335"/>
    <mergeCell ref="Q332:Q335"/>
    <mergeCell ref="R332:R335"/>
    <mergeCell ref="S332:S335"/>
    <mergeCell ref="T332:T335"/>
    <mergeCell ref="U332:U335"/>
    <mergeCell ref="V332:V335"/>
    <mergeCell ref="W332:W335"/>
    <mergeCell ref="X332:X335"/>
    <mergeCell ref="Y332:Y335"/>
    <mergeCell ref="C336:C339"/>
    <mergeCell ref="N336:N339"/>
    <mergeCell ref="O336:O339"/>
    <mergeCell ref="P336:P339"/>
    <mergeCell ref="Q336:Q339"/>
    <mergeCell ref="R336:R339"/>
    <mergeCell ref="S336:S339"/>
    <mergeCell ref="T336:T339"/>
    <mergeCell ref="U336:U339"/>
    <mergeCell ref="V336:V339"/>
    <mergeCell ref="W336:W339"/>
    <mergeCell ref="X336:X339"/>
    <mergeCell ref="Y336:Y339"/>
    <mergeCell ref="C340:C343"/>
    <mergeCell ref="N340:N343"/>
    <mergeCell ref="O340:O343"/>
    <mergeCell ref="P340:P343"/>
    <mergeCell ref="Q340:Q343"/>
    <mergeCell ref="R340:R343"/>
    <mergeCell ref="S340:S343"/>
    <mergeCell ref="T340:T343"/>
    <mergeCell ref="U340:U343"/>
    <mergeCell ref="V340:V343"/>
    <mergeCell ref="W340:W343"/>
    <mergeCell ref="X340:X343"/>
    <mergeCell ref="Y340:Y343"/>
    <mergeCell ref="C344:C347"/>
    <mergeCell ref="N344:N347"/>
    <mergeCell ref="O344:O347"/>
    <mergeCell ref="P344:P347"/>
    <mergeCell ref="Q344:Q347"/>
    <mergeCell ref="R344:R347"/>
    <mergeCell ref="S344:S347"/>
    <mergeCell ref="T344:T347"/>
    <mergeCell ref="U344:U347"/>
    <mergeCell ref="V344:V347"/>
    <mergeCell ref="W344:W347"/>
    <mergeCell ref="X344:X347"/>
    <mergeCell ref="Y344:Y347"/>
    <mergeCell ref="C348:C351"/>
    <mergeCell ref="N348:N351"/>
    <mergeCell ref="O348:O351"/>
    <mergeCell ref="P348:P351"/>
    <mergeCell ref="Q348:Q351"/>
    <mergeCell ref="R348:R351"/>
    <mergeCell ref="S348:S351"/>
    <mergeCell ref="T348:T351"/>
    <mergeCell ref="U348:U351"/>
    <mergeCell ref="V348:V351"/>
    <mergeCell ref="W348:W351"/>
    <mergeCell ref="X348:X351"/>
    <mergeCell ref="Y348:Y351"/>
    <mergeCell ref="A352:A359"/>
    <mergeCell ref="B352:B359"/>
    <mergeCell ref="C352:C355"/>
    <mergeCell ref="N352:N355"/>
    <mergeCell ref="O352:O355"/>
    <mergeCell ref="P352:P355"/>
    <mergeCell ref="Q352:Q355"/>
    <mergeCell ref="R352:R355"/>
    <mergeCell ref="S352:S355"/>
    <mergeCell ref="T352:T355"/>
    <mergeCell ref="U352:U355"/>
    <mergeCell ref="V352:V355"/>
    <mergeCell ref="W352:W355"/>
    <mergeCell ref="X352:X355"/>
    <mergeCell ref="Y352:Y355"/>
    <mergeCell ref="C356:C359"/>
    <mergeCell ref="N356:N359"/>
    <mergeCell ref="O356:O359"/>
    <mergeCell ref="P356:P359"/>
    <mergeCell ref="Q356:Q359"/>
    <mergeCell ref="R356:R359"/>
    <mergeCell ref="S356:S359"/>
    <mergeCell ref="T356:T359"/>
    <mergeCell ref="U356:U359"/>
    <mergeCell ref="V356:V359"/>
    <mergeCell ref="W356:W359"/>
    <mergeCell ref="X356:X359"/>
    <mergeCell ref="Y356:Y359"/>
    <mergeCell ref="A360:A367"/>
    <mergeCell ref="B360:B367"/>
    <mergeCell ref="C360:C363"/>
    <mergeCell ref="N360:N363"/>
    <mergeCell ref="O360:O363"/>
    <mergeCell ref="P360:P363"/>
    <mergeCell ref="Q360:Q363"/>
    <mergeCell ref="R360:R363"/>
    <mergeCell ref="S360:S363"/>
    <mergeCell ref="T360:T363"/>
    <mergeCell ref="U360:U363"/>
    <mergeCell ref="V360:V363"/>
    <mergeCell ref="W360:W363"/>
    <mergeCell ref="X360:X363"/>
    <mergeCell ref="Y360:Y363"/>
    <mergeCell ref="C364:C367"/>
    <mergeCell ref="N364:N367"/>
    <mergeCell ref="O364:O367"/>
    <mergeCell ref="P364:P367"/>
    <mergeCell ref="Q364:Q367"/>
    <mergeCell ref="R364:R367"/>
    <mergeCell ref="S364:S367"/>
    <mergeCell ref="T364:T367"/>
    <mergeCell ref="U364:U367"/>
    <mergeCell ref="V364:V367"/>
    <mergeCell ref="W364:W367"/>
    <mergeCell ref="X364:X367"/>
    <mergeCell ref="Y364:Y367"/>
    <mergeCell ref="A368:A375"/>
    <mergeCell ref="B368:B375"/>
    <mergeCell ref="C368:C371"/>
    <mergeCell ref="N368:N371"/>
    <mergeCell ref="O368:O371"/>
    <mergeCell ref="P368:P371"/>
    <mergeCell ref="Q368:Q371"/>
    <mergeCell ref="R368:R371"/>
    <mergeCell ref="S368:S371"/>
    <mergeCell ref="T368:T371"/>
    <mergeCell ref="U368:U371"/>
    <mergeCell ref="V368:V371"/>
    <mergeCell ref="W368:W371"/>
    <mergeCell ref="X368:X371"/>
    <mergeCell ref="Y368:Y371"/>
    <mergeCell ref="C372:C375"/>
    <mergeCell ref="N372:N375"/>
    <mergeCell ref="O372:O375"/>
    <mergeCell ref="P372:P375"/>
    <mergeCell ref="Q372:Q375"/>
    <mergeCell ref="R372:R375"/>
    <mergeCell ref="S372:S375"/>
    <mergeCell ref="T372:T375"/>
    <mergeCell ref="U372:U375"/>
    <mergeCell ref="V372:V375"/>
    <mergeCell ref="W372:W375"/>
    <mergeCell ref="X372:X375"/>
    <mergeCell ref="Y372:Y375"/>
    <mergeCell ref="A376:A383"/>
    <mergeCell ref="B376:B383"/>
    <mergeCell ref="C376:C379"/>
    <mergeCell ref="N376:N379"/>
    <mergeCell ref="O376:O379"/>
    <mergeCell ref="P376:P379"/>
    <mergeCell ref="Q376:Q379"/>
    <mergeCell ref="R376:R379"/>
    <mergeCell ref="S376:S379"/>
    <mergeCell ref="T376:T379"/>
    <mergeCell ref="U376:U379"/>
    <mergeCell ref="V376:V379"/>
    <mergeCell ref="W376:W379"/>
    <mergeCell ref="X376:X379"/>
    <mergeCell ref="Y376:Y379"/>
    <mergeCell ref="V380:V383"/>
    <mergeCell ref="W380:W383"/>
    <mergeCell ref="X380:X383"/>
    <mergeCell ref="C380:C383"/>
    <mergeCell ref="N380:N383"/>
    <mergeCell ref="O380:O383"/>
    <mergeCell ref="P380:P383"/>
    <mergeCell ref="Q380:Q383"/>
    <mergeCell ref="R380:R383"/>
    <mergeCell ref="Y380:Y383"/>
    <mergeCell ref="A384:C386"/>
    <mergeCell ref="N384:Y386"/>
    <mergeCell ref="B390:E390"/>
    <mergeCell ref="F390:H390"/>
    <mergeCell ref="B391:E391"/>
    <mergeCell ref="F391:H391"/>
    <mergeCell ref="S380:S383"/>
    <mergeCell ref="T380:T383"/>
    <mergeCell ref="U380:U383"/>
  </mergeCells>
  <dataValidations count="3">
    <dataValidation type="list" allowBlank="1" showInputMessage="1" showErrorMessage="1" sqref="O342 O346 V380:V383 X342:X383">
      <formula1>TERRITORIALIZACIÓN!#REF!</formula1>
    </dataValidation>
    <dataValidation type="list" allowBlank="1" showInputMessage="1" showErrorMessage="1" sqref="V346 V342 V364:V379 W342:W379">
      <formula1>TERRITORIALIZACIÓN!#REF!</formula1>
    </dataValidation>
    <dataValidation type="list" allowBlank="1" showInputMessage="1" showErrorMessage="1" sqref="W380:W383">
      <formula1>$O$384:$O$393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Niria Janith Guerrero Guerrero</dc:creator>
  <cp:keywords/>
  <dc:description/>
  <cp:lastModifiedBy>YULIED.PENARANDA</cp:lastModifiedBy>
  <cp:lastPrinted>2019-05-02T19:12:29Z</cp:lastPrinted>
  <dcterms:created xsi:type="dcterms:W3CDTF">2019-04-08T12:09:23Z</dcterms:created>
  <dcterms:modified xsi:type="dcterms:W3CDTF">2019-05-20T16:59:54Z</dcterms:modified>
  <cp:category/>
  <cp:version/>
  <cp:contentType/>
  <cp:contentStatus/>
</cp:coreProperties>
</file>