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yulied.penaranda\Desktop\2018\Noviembre\Documentos para públicar\Plan de acción a sept. 2018\"/>
    </mc:Choice>
  </mc:AlternateContent>
  <xr:revisionPtr revIDLastSave="0" documentId="8_{9B339E6A-2019-482F-BC59-0A2AC1F3633F}" xr6:coauthVersionLast="31" xr6:coauthVersionMax="31" xr10:uidLastSave="{00000000-0000-0000-0000-000000000000}"/>
  <bookViews>
    <workbookView xWindow="0" yWindow="0" windowWidth="19170" windowHeight="5445" tabRatio="593" activeTab="3" xr2:uid="{00000000-000D-0000-FFFF-FFFF00000000}"/>
  </bookViews>
  <sheets>
    <sheet name="GESTIÓN" sheetId="5" r:id="rId1"/>
    <sheet name="INVERSIÓN" sheetId="6" r:id="rId2"/>
    <sheet name="ACTIVIDADES" sheetId="7" r:id="rId3"/>
    <sheet name="TERRITORIALIZACIÓN" sheetId="12" r:id="rId4"/>
  </sheets>
  <externalReferences>
    <externalReference r:id="rId5"/>
    <externalReference r:id="rId6"/>
  </externalReferences>
  <definedNames>
    <definedName name="_xlnm.Print_Area" localSheetId="2">ACTIVIDADES!$A$1:$V$26</definedName>
    <definedName name="_xlnm.Print_Area" localSheetId="0">GESTIÓN!$A$2:$AU$20</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concurrentCalc="0"/>
</workbook>
</file>

<file path=xl/calcChain.xml><?xml version="1.0" encoding="utf-8"?>
<calcChain xmlns="http://schemas.openxmlformats.org/spreadsheetml/2006/main">
  <c r="M54" i="12" l="1"/>
  <c r="M56" i="12"/>
  <c r="L55" i="12"/>
  <c r="L53" i="12"/>
  <c r="L28" i="12"/>
  <c r="L54" i="12"/>
  <c r="L56" i="12"/>
  <c r="K55" i="12"/>
  <c r="K53" i="12"/>
  <c r="K28" i="12"/>
  <c r="K54" i="12"/>
  <c r="K56" i="12"/>
  <c r="J55" i="12"/>
  <c r="J53" i="12"/>
  <c r="J28" i="12"/>
  <c r="J54" i="12"/>
  <c r="J56" i="12"/>
  <c r="I55" i="12"/>
  <c r="I28" i="12"/>
  <c r="I54" i="12"/>
  <c r="I56" i="12"/>
  <c r="H55" i="12"/>
  <c r="H53" i="12"/>
  <c r="H28" i="12"/>
  <c r="H54" i="12"/>
  <c r="H56" i="12"/>
  <c r="G55" i="12"/>
  <c r="G28" i="12"/>
  <c r="G54" i="12"/>
  <c r="G56" i="12"/>
  <c r="F55" i="12"/>
  <c r="F53" i="12"/>
  <c r="F16" i="12"/>
  <c r="F12" i="12"/>
  <c r="F8" i="12"/>
  <c r="F28" i="12"/>
  <c r="F54" i="12"/>
  <c r="F56" i="12"/>
  <c r="E55" i="12"/>
  <c r="E53" i="12"/>
  <c r="E16" i="12"/>
  <c r="E12" i="12"/>
  <c r="E8" i="12"/>
  <c r="E28" i="12"/>
  <c r="E54" i="12"/>
  <c r="E56" i="12"/>
  <c r="L52" i="12"/>
  <c r="H52" i="12"/>
  <c r="L47" i="12"/>
  <c r="L39" i="12"/>
  <c r="L35" i="12"/>
  <c r="L51" i="12"/>
  <c r="K51" i="12"/>
  <c r="J31" i="12"/>
  <c r="J51" i="12"/>
  <c r="I47" i="12"/>
  <c r="H51" i="12"/>
  <c r="I51" i="12"/>
  <c r="G47" i="12"/>
  <c r="G51" i="12"/>
  <c r="F51" i="12"/>
  <c r="E51" i="12"/>
  <c r="J15" i="12"/>
  <c r="K15" i="12"/>
  <c r="L15" i="12"/>
  <c r="J11" i="12"/>
  <c r="K11" i="12"/>
  <c r="L11" i="12"/>
  <c r="K7" i="12"/>
  <c r="L7" i="12"/>
  <c r="L19" i="12"/>
  <c r="L30" i="12"/>
  <c r="K30" i="12"/>
  <c r="J7" i="12"/>
  <c r="J30" i="12"/>
  <c r="I30" i="12"/>
  <c r="H30" i="12"/>
  <c r="G30" i="12"/>
  <c r="F30" i="12"/>
  <c r="E30" i="12"/>
  <c r="L29" i="12"/>
  <c r="H29" i="12"/>
  <c r="L27" i="12"/>
  <c r="K27" i="12"/>
  <c r="F26" i="12"/>
  <c r="E25" i="12"/>
  <c r="E26" i="12"/>
  <c r="G4" i="12"/>
  <c r="G3" i="12"/>
  <c r="AO21" i="6"/>
  <c r="AO22" i="6"/>
  <c r="AO23" i="6"/>
  <c r="AP18" i="6"/>
  <c r="H19" i="6"/>
  <c r="AP19" i="6"/>
  <c r="AP20" i="6"/>
  <c r="AP16" i="6"/>
  <c r="AP15" i="6"/>
  <c r="V20" i="6"/>
  <c r="AO20" i="6"/>
  <c r="AO19" i="6"/>
  <c r="AO18" i="6"/>
  <c r="AO16" i="6"/>
  <c r="AO15" i="6"/>
  <c r="AP14" i="6"/>
  <c r="AP13" i="6"/>
  <c r="AP12" i="6"/>
  <c r="AP10" i="6"/>
  <c r="V14" i="6"/>
  <c r="AO13" i="6"/>
  <c r="AO14" i="6"/>
  <c r="AO12" i="6"/>
  <c r="AO10" i="6"/>
  <c r="AP9" i="6"/>
  <c r="AO9" i="6"/>
  <c r="AO17" i="5"/>
  <c r="AO16" i="5"/>
  <c r="M23" i="7"/>
  <c r="O23" i="7"/>
  <c r="AP15" i="5"/>
  <c r="AO14" i="5"/>
  <c r="AP14" i="5"/>
  <c r="AL16" i="5"/>
  <c r="AM16" i="5"/>
  <c r="AL9" i="6"/>
  <c r="S22" i="7"/>
  <c r="AM23" i="6"/>
  <c r="V22" i="6"/>
  <c r="V23" i="6"/>
  <c r="V21" i="6"/>
  <c r="AO15" i="5"/>
  <c r="AM13" i="6"/>
  <c r="AM19" i="6"/>
  <c r="AL17" i="5"/>
  <c r="AM17" i="5"/>
  <c r="AL19" i="6"/>
  <c r="AM14" i="6"/>
  <c r="AM20" i="6"/>
  <c r="AM15" i="6"/>
  <c r="AM9" i="6"/>
  <c r="AM22" i="6"/>
  <c r="AM18" i="6"/>
  <c r="AM21" i="6"/>
  <c r="AP16" i="5"/>
  <c r="AP17" i="5"/>
  <c r="AT9" i="6"/>
  <c r="AU9" i="6"/>
  <c r="H12" i="6"/>
  <c r="H10" i="6"/>
  <c r="H14" i="6"/>
  <c r="AL21" i="6"/>
  <c r="AL22" i="6"/>
  <c r="AL23" i="6"/>
  <c r="AL14" i="6"/>
  <c r="U14" i="6"/>
  <c r="AL20" i="6"/>
  <c r="U20" i="6"/>
  <c r="U22" i="6"/>
  <c r="U21" i="6"/>
  <c r="U23" i="6"/>
  <c r="T22" i="6"/>
  <c r="S23" i="7"/>
  <c r="S21" i="7"/>
  <c r="AM15" i="5"/>
  <c r="AL15" i="6"/>
  <c r="AL13" i="6"/>
  <c r="S11" i="7"/>
  <c r="AK22" i="6"/>
  <c r="AK21" i="6"/>
  <c r="AK23" i="6"/>
  <c r="T20" i="6"/>
  <c r="T14" i="6"/>
  <c r="AK14" i="6"/>
  <c r="AK20" i="6"/>
  <c r="T21" i="6"/>
  <c r="T23" i="6"/>
  <c r="AS15" i="6"/>
  <c r="AT15" i="6"/>
  <c r="AK15" i="6"/>
  <c r="AK19" i="6"/>
  <c r="AU15" i="6"/>
  <c r="I17" i="7"/>
  <c r="AS9" i="6"/>
  <c r="AR9" i="6"/>
  <c r="AK9" i="6"/>
  <c r="AK13" i="6"/>
  <c r="I13" i="7"/>
  <c r="I9" i="7"/>
  <c r="S9" i="7"/>
  <c r="O17" i="5"/>
  <c r="H18" i="6"/>
  <c r="M21" i="6"/>
  <c r="M23" i="6"/>
  <c r="M20" i="6"/>
  <c r="M13" i="6"/>
  <c r="M14" i="6"/>
  <c r="Q19" i="6"/>
  <c r="R20" i="6"/>
  <c r="R19" i="6"/>
  <c r="R14" i="6"/>
  <c r="R13" i="6"/>
  <c r="S19" i="6"/>
  <c r="S20" i="6"/>
  <c r="H22" i="6"/>
  <c r="I16" i="7"/>
  <c r="U13" i="6"/>
  <c r="W13" i="6"/>
  <c r="V13" i="6"/>
  <c r="T9" i="6"/>
  <c r="T13" i="6"/>
  <c r="U19" i="6"/>
  <c r="V19" i="6"/>
  <c r="W15" i="6"/>
  <c r="W19" i="6"/>
  <c r="T15" i="6"/>
  <c r="T19" i="6"/>
  <c r="S22" i="6"/>
  <c r="S21" i="6"/>
  <c r="S14" i="6"/>
  <c r="S13" i="6"/>
  <c r="S23" i="6"/>
  <c r="S20" i="7"/>
  <c r="S19" i="7"/>
  <c r="S18" i="7"/>
  <c r="S17" i="7"/>
  <c r="S16" i="7"/>
  <c r="S15" i="7"/>
  <c r="S14" i="7"/>
  <c r="S13" i="7"/>
  <c r="S12" i="7"/>
  <c r="I12" i="7"/>
  <c r="S10" i="7"/>
  <c r="I8" i="7"/>
  <c r="S8" i="7"/>
  <c r="Q20" i="6"/>
  <c r="Q14" i="6"/>
  <c r="R21" i="6"/>
  <c r="R23" i="6"/>
  <c r="Q21" i="6"/>
  <c r="Q23" i="6"/>
  <c r="D4" i="7"/>
  <c r="D3" i="7"/>
  <c r="Q4" i="6"/>
  <c r="Q3" i="6"/>
  <c r="P21" i="6"/>
  <c r="P23" i="6"/>
  <c r="N21" i="6"/>
  <c r="N23" i="6"/>
  <c r="N20" i="6"/>
  <c r="O21" i="6"/>
  <c r="O23" i="6"/>
  <c r="O14" i="6"/>
  <c r="N14" i="6"/>
  <c r="N13" i="6"/>
  <c r="O13" i="6"/>
  <c r="Y16" i="6"/>
  <c r="Y14" i="6"/>
  <c r="AE16" i="6"/>
  <c r="AE21" i="6"/>
  <c r="AE23" i="6"/>
  <c r="AE14" i="6"/>
  <c r="AE13" i="6"/>
  <c r="H13" i="6"/>
  <c r="P17" i="5"/>
  <c r="O20" i="6"/>
  <c r="T8" i="7"/>
  <c r="T14" i="7"/>
  <c r="U24" i="7"/>
  <c r="Y20" i="6"/>
  <c r="H16" i="6"/>
  <c r="H20" i="6"/>
  <c r="Y21" i="6"/>
  <c r="Y23" i="6"/>
  <c r="T24" i="7"/>
  <c r="AN21" i="6"/>
  <c r="AN23" i="6"/>
  <c r="AE20" i="6"/>
  <c r="H21"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ANAYA.MORENO</author>
  </authors>
  <commentList>
    <comment ref="AQ16" authorId="0" shapeId="0" xr:uid="{77FD558A-FAEA-4383-A96E-EBBD6329945E}">
      <text>
        <r>
          <rPr>
            <b/>
            <sz val="9"/>
            <color indexed="81"/>
            <rFont val="Tahoma"/>
            <family val="2"/>
          </rPr>
          <t>ANAYA.MORENO:</t>
        </r>
        <r>
          <rPr>
            <sz val="9"/>
            <color indexed="81"/>
            <rFont val="Tahoma"/>
            <family val="2"/>
          </rPr>
          <t xml:space="preserve">
Ver que esta cifra no coincide con el componenete de inversión.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ANAYA.MORENO</author>
    <author>YULIED.PENARANDA</author>
  </authors>
  <commentList>
    <comment ref="T12" authorId="0" shapeId="0" xr:uid="{00000000-0006-0000-0100-000002000000}">
      <text>
        <r>
          <rPr>
            <b/>
            <sz val="9"/>
            <color indexed="81"/>
            <rFont val="Tahoma"/>
            <family val="2"/>
          </rPr>
          <t>ANAYA.MORENO:</t>
        </r>
        <r>
          <rPr>
            <sz val="9"/>
            <color indexed="81"/>
            <rFont val="Tahoma"/>
            <family val="2"/>
          </rPr>
          <t xml:space="preserve">
Porqué razón la reserva es inferior a la programda incialmente?</t>
        </r>
      </text>
    </comment>
    <comment ref="T18" authorId="0" shapeId="0" xr:uid="{00000000-0006-0000-0100-000003000000}">
      <text>
        <r>
          <rPr>
            <b/>
            <sz val="9"/>
            <color indexed="81"/>
            <rFont val="Tahoma"/>
            <family val="2"/>
          </rPr>
          <t>ANAYA.MORENO:
Porqué la reserva es superior a la programada inicialmente?</t>
        </r>
      </text>
    </comment>
    <comment ref="U18" authorId="1" shapeId="0" xr:uid="{00000000-0006-0000-0100-000004000000}">
      <text>
        <r>
          <rPr>
            <b/>
            <sz val="9"/>
            <color indexed="81"/>
            <rFont val="Tahoma"/>
            <family val="2"/>
          </rPr>
          <t>YULIED.PENARANDA:</t>
        </r>
        <r>
          <rPr>
            <sz val="9"/>
            <color indexed="81"/>
            <rFont val="Tahoma"/>
            <family val="2"/>
          </rPr>
          <t xml:space="preserve">
tramitar con SDP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ANAYA.MORENO</author>
    <author>OSCAR.DIAZ</author>
  </authors>
  <commentList>
    <comment ref="Q7" authorId="0" shapeId="0" xr:uid="{0852C3F3-BC3F-4E35-B94B-2848428F43C0}">
      <text>
        <r>
          <rPr>
            <b/>
            <sz val="9"/>
            <color indexed="81"/>
            <rFont val="Tahoma"/>
            <family val="2"/>
          </rPr>
          <t>ANAYA.MORENO:</t>
        </r>
        <r>
          <rPr>
            <sz val="9"/>
            <color indexed="81"/>
            <rFont val="Tahoma"/>
            <family val="2"/>
          </rPr>
          <t xml:space="preserve">
Se entregara shapefile?? Cuando entregan estos archivos?? Por favor escribir aquí. </t>
        </r>
      </text>
    </comment>
    <comment ref="J24" authorId="1" shapeId="0" xr:uid="{4B63D5D1-4CAB-44E0-A808-67902F724AB5}">
      <text>
        <r>
          <rPr>
            <b/>
            <sz val="9"/>
            <color indexed="81"/>
            <rFont val="Tahoma"/>
            <family val="2"/>
          </rPr>
          <t>OSCAR.DIAZ:</t>
        </r>
        <r>
          <rPr>
            <sz val="9"/>
            <color indexed="81"/>
            <rFont val="Tahoma"/>
            <family val="2"/>
          </rPr>
          <t xml:space="preserve">
no se dejan recursos ya que se empiezan a intervenir a partir del mes de Abril</t>
        </r>
      </text>
    </comment>
  </commentList>
</comments>
</file>

<file path=xl/sharedStrings.xml><?xml version="1.0" encoding="utf-8"?>
<sst xmlns="http://schemas.openxmlformats.org/spreadsheetml/2006/main" count="461" uniqueCount="238">
  <si>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</si>
  <si>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</si>
  <si>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</si>
  <si>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</si>
  <si>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</si>
  <si>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</si>
  <si>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</si>
  <si>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</si>
  <si>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</si>
  <si>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</si>
  <si>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</si>
  <si>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</si>
  <si>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</si>
  <si>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</si>
  <si>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</si>
  <si>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</si>
  <si>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</si>
  <si>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</si>
  <si>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</si>
  <si>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</si>
  <si>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</si>
  <si>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</si>
  <si>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</si>
  <si>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</si>
  <si>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</si>
  <si>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</si>
  <si>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</si>
  <si>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</si>
  <si>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</si>
  <si>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</si>
  <si>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</si>
  <si>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</si>
  <si>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</si>
  <si>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</si>
  <si>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</si>
  <si>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</si>
  <si>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</si>
  <si>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</si>
  <si>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</si>
  <si>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</si>
  <si>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</si>
  <si>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</si>
  <si>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</si>
  <si>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</si>
  <si>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</si>
  <si>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</si>
  <si>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</si>
  <si>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</si>
  <si>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</si>
  <si>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</si>
  <si>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</si>
  <si>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</si>
  <si>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</si>
  <si>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</si>
  <si>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</si>
  <si>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</si>
  <si>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</si>
  <si>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</si>
  <si>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</si>
  <si>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</si>
  <si>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</si>
  <si>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</si>
  <si>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</si>
  <si>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</si>
  <si>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</si>
  <si>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</si>
  <si>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</si>
  <si>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</si>
  <si>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</si>
  <si>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</si>
  <si>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</si>
  <si>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</si>
  <si>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</si>
  <si>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</si>
  <si>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</si>
  <si>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</si>
  <si>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</si>
  <si>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</si>
  <si>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</si>
  <si>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</si>
  <si>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</si>
  <si>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</si>
  <si>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</si>
  <si>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</si>
  <si>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</si>
  <si>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</si>
  <si>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</si>
  <si>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</si>
  <si>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</si>
  <si>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</si>
  <si>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</si>
  <si>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</si>
  <si>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</si>
  <si>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</si>
  <si>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</si>
  <si>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</si>
  <si>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</si>
  <si>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</si>
  <si>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</si>
  <si>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</si>
  <si>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</si>
  <si>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</si>
  <si>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</si>
  <si>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</si>
  <si>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</si>
  <si>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</si>
  <si>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</si>
  <si>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</si>
  <si>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</si>
  <si>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</si>
  <si>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</si>
  <si>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</si>
  <si>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</si>
  <si>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</si>
  <si>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</si>
  <si>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</si>
  <si>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TOTAL RECURSOS VIGENCIA</t>
  </si>
  <si>
    <t>TOTAL MAGNITUD</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</si>
  <si>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</si>
  <si>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</si>
  <si>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</si>
  <si>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</si>
  <si>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</si>
  <si>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</si>
  <si>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</si>
  <si>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</si>
  <si>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</si>
  <si>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</si>
  <si>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</si>
  <si>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</si>
  <si>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</si>
  <si>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</si>
  <si>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</si>
  <si>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</si>
  <si>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</si>
  <si>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</si>
  <si>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</si>
  <si>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</si>
  <si>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</si>
  <si>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</si>
  <si>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Desarrollo rural sostenible</t>
  </si>
  <si>
    <t>Un diagnóstico de áreas para restauración, mantenimiento y/o conservación</t>
  </si>
  <si>
    <t>Identificar predios para la adopción de buenas prácticas productivas</t>
  </si>
  <si>
    <t>Número de predios identificados</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</si>
  <si>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</si>
  <si>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</si>
  <si>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</si>
  <si>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</si>
  <si>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Unidad</t>
  </si>
  <si>
    <t>suma</t>
  </si>
  <si>
    <t>Predios</t>
  </si>
  <si>
    <t>Hectáreas 
(ha)</t>
  </si>
  <si>
    <t>Incremental</t>
  </si>
  <si>
    <t>Suma</t>
  </si>
  <si>
    <t>N/A</t>
  </si>
  <si>
    <t>Linea1. Mejoramiento de la calidad ambiental del territorio rural</t>
  </si>
  <si>
    <t xml:space="preserve"> Aumentar a 200 hectáreas las áreas con procesos de restauración ecológica participativa o conservación y/o mantenimiento en la ruralidad de Bogotana.</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</si>
  <si>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</si>
  <si>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</si>
  <si>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MEJORAMIENTO DE LA CALIDAD AMBIENTAL DEL TERRITORIO RURAL</t>
  </si>
  <si>
    <t>AUMENTAR A 200 HECTÁREAS LAS ÁREAS CON PROCESOS DE RESTAURACIÓN ECOLÓGICA PARTICIPATIVA O CONSERVACIÓN Y/O MANTENIMIENTO EN LA RURALIDAD BOGOTANA.</t>
  </si>
  <si>
    <t>IMPLEMENTAR EN  500 PREDIOS ACCIONES DE BUENAS PRÁCTICAS AMBIENTALES EN SISTEMAS DE PRODUCCIÓN AGROPECUARIA</t>
  </si>
  <si>
    <t>x</t>
  </si>
  <si>
    <t>7517: Promoción de la conservación de bienes y servicios ambientales rurales en Bogotá D.C.</t>
  </si>
  <si>
    <t xml:space="preserve"> DIRECCIÓN DE GESTIÓN AMBIENTAL </t>
  </si>
  <si>
    <t>Desarrollo Rural SostenibleDesarrollo Rural Sostenible</t>
  </si>
  <si>
    <t>Integración para el desarrollo Rural Sostenible</t>
  </si>
  <si>
    <t>AUMENTAR A 200 HECTÁREAS LAS ÁREAS CON PROCESOS DE RESTAURACIÓN ECOLÓGICA PARTICIPATIVA O CONSERVACIÓN Y/O MANTENIMIENTO EN LA RURALIDAD DE BOGOTANA.</t>
  </si>
  <si>
    <t>Localidad de sumapaz</t>
  </si>
  <si>
    <t xml:space="preserve">Localidad de Usme </t>
  </si>
  <si>
    <t>Localidad Ciudad Bolívar</t>
  </si>
  <si>
    <t>Sumapaz</t>
  </si>
  <si>
    <t>Usme</t>
  </si>
  <si>
    <t>Ciudad Bolívar</t>
  </si>
  <si>
    <t>Santa Fe y Chapinero</t>
  </si>
  <si>
    <t xml:space="preserve"> Upr Rio Blanco, Upr Rio Sumapaz </t>
  </si>
  <si>
    <t>Upr Rio Tunjuelo</t>
  </si>
  <si>
    <t>No Aplica</t>
  </si>
  <si>
    <t>Polígono</t>
  </si>
  <si>
    <t>cuencas  Río Blanco</t>
  </si>
  <si>
    <t>cuencas Rio Tunjuelo</t>
  </si>
  <si>
    <t>cuenca río Tunjuelo</t>
  </si>
  <si>
    <t>cuenca del Teusacá</t>
  </si>
  <si>
    <t>Localidad de Ciudad Bolívar</t>
  </si>
  <si>
    <t>Localidad Chapínero</t>
  </si>
  <si>
    <t>Localidad de Santa Fe</t>
  </si>
  <si>
    <t xml:space="preserve"> Localidad de Usme</t>
  </si>
  <si>
    <t>Localidad de Sumapaz</t>
  </si>
  <si>
    <t>cuencas Río Tunjuelo</t>
  </si>
  <si>
    <t>Chapinero</t>
  </si>
  <si>
    <t>No aplica</t>
  </si>
  <si>
    <t>cuenca Teusacá</t>
  </si>
  <si>
    <t xml:space="preserve">Santa Fe </t>
  </si>
  <si>
    <t>Sumapaz,</t>
  </si>
  <si>
    <t>cuencas río Sumapaz y río Blanco</t>
  </si>
  <si>
    <t>Localidad  de Santa Fe</t>
  </si>
  <si>
    <t>Localidad de  Chapinero</t>
  </si>
  <si>
    <t>7,EJECUTADO</t>
  </si>
  <si>
    <t>1, Adelantar procesos de concertación con propietarios de predios a restaurar ecológicamente</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</si>
  <si>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</si>
  <si>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</si>
  <si>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</si>
  <si>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</si>
  <si>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</si>
  <si>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7, Planificación del evento para cada una de las 4 cuencas (Objetivos, metas, responsable por cuenca, presupuesto, lugar y hora de evento, logística, promoción en veredas, articulación con panelistas)</t>
  </si>
  <si>
    <t xml:space="preserve">8, Capacitación en buenas practicas productivas, como estregia de extensión rural </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</si>
  <si>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</si>
  <si>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N.D.</t>
  </si>
  <si>
    <t>ninguno</t>
  </si>
  <si>
    <t xml:space="preserve">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
</t>
  </si>
  <si>
    <t>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t>
  </si>
  <si>
    <t>5, PONDERACIÓN HORIZONTAL AÑO: __2018__</t>
  </si>
  <si>
    <t xml:space="preserve"> </t>
  </si>
  <si>
    <t xml:space="preserve">Se actualiza una base de datos, que contiene información ambiental relacionada con ecosistemas, especies vegetales y estado de conservación de la zona de intervención para conocimiento de los recursos naturales, bienes y servicios ambientales protegidos. </t>
  </si>
  <si>
    <t>Contratos 20180369, 20180761
(Se entragan archivos digitales con Base de Datos, informes, registro fotograficos de cada uno de los contratos)</t>
  </si>
  <si>
    <t>Contratos 20180654; 20180369; 20180761
(Se entragan archivos digitales con Base de Datos, informes, registro fotograficos de cada uno de los contratos)</t>
  </si>
  <si>
    <t xml:space="preserve">En este periodo no se realizarón aciones para esta actividad. </t>
  </si>
  <si>
    <t>SEP</t>
  </si>
  <si>
    <t>PROGR. ANUAL CORTE  SEP</t>
  </si>
  <si>
    <t>Para este trimestre se realizaron seguimientos a  160 predios, ubicados en las cuencas de los ríos Tunjuelo (102), Teusacá (35), Franja de adecuación (6) y Río Blanco (17).</t>
  </si>
  <si>
    <t>En el tercer trimestre de 2018 se firman 12 actas de intervención, asi: Cuenca Tunjuelo (4), Cuenca Teusacá (2), Rio Blanco (3), Rio Sumapaz (3).</t>
  </si>
  <si>
    <t xml:space="preserve">Localidad de Santa Fé: predio CIMA I y predio CIMA II, quebrada Hoya Honda, con un área avanzada de 22, 11 ha (75% de avance). Las acciones adelantadas en estos predios fueron: 1. Levantamiento de 1.69 kilómetros de cerca de aislamiento para la conservación de bosque altoandino, 2. siembra de 505 plantas para enriquecimiento de bosque.
Por otra parte, se realiza la firma del acta de intervención del predio CIMA 2A, quebrada Hoya Honda, con un área avanzada de 2.04 ha (60%de avance). Las acciones implementadas en el predio corresponden al levantamiento de 251 metros de cerca para protección y siembra de 200 plantas para enriquecimiento de relictos de bosque.
Localidad de Sumapaz: se realiza la intervención en el predio La Hungría, ubicado en el Corregimiento de Santo Domingo, con el levantamiento de 381 metros lineales de cerca de protección. Con este avance, se reporta un avance de 3.12 ha (50% de la protección total) 
Localidad de Usme: levantamiento de 384 metros de cerca para protección de ronda de quebrada y siembra de 400 plantas. Con esto; se completa el 60% faltante de la intervención con el cual se consolida un total de 0.33 ha intervenidas. </t>
  </si>
  <si>
    <t>7, OBSERVACIONES AVANCE TRIMESTRE__3__  DE __2018__</t>
  </si>
  <si>
    <t>total resrvas</t>
  </si>
  <si>
    <t>total reservas</t>
  </si>
  <si>
    <t>Total magnitud</t>
  </si>
  <si>
    <t>A septiembre se reporta un total de 92 predios, de los cuales en el tercer trimestre de 2018 se identificaron 12 nuevos predios para vinculación en la cuenca de ríos Blanco tres (3), en la cuenca rio Tunjuelo cinco (5), en la cuenca de rio Sumapaz tres (3) y en la cuenca de rio Teusacá uno (1) . Con lo anterior se llega a un total acumulado al plan de Desarrollo de 773 predios a septiembre de 2018, de los cuales 125 predios se vincularon durante el 2017 y 556 en la vigencia 2016.</t>
  </si>
  <si>
    <t>A septiembre se reporta un total de 92 predios , de los cuales en el tercer trimestre de 2018 se identificaron 12 nuevos predios para vinculación en la cuenca de ríos Blanco tres (3), en la cuenca rio Tunjuelo cinco (5), en la cuenca de rio Sumapaz tres (3) y en la cuenca de rio Teusacá uno (1)  . Con lo anterior se llega a un total acumulado al plan de Desarrollo de 773 predios a septiembre de 2018, de los cuales 125 predios se vincularon durante el 2017 y 556 en la vigencia 2016.</t>
  </si>
  <si>
    <t>En el tercer trimestre de 2018 se realiza capacitación a 14 predios enfocado en buenas practicas pecuarias.</t>
  </si>
  <si>
    <t xml:space="preserve">En el tercer trimestre, se han intervenido en Restauración ecológica participativa un total 16 Ha, con lo cual se obtiene un consolidando acumulado al Plan de Desarrollo de 167.10 ha a septiembre 2018. Estas acciones de intervención se realizaron en las siguientes localidades:
Localidad de Santa Fé: predio CIMA I y predio CIMA II, quebrada Hoya Honda, con un área avanzada de 10,32 ha (35% de avance). Las acciones adelantadas en estos predios fueron: 1. Levantamiento de 1.69 kilómetros de cerca de aislamiento para la conservación de bosque altoandino, 2. siembra de 505 plantas para enriquecimiento de bosque.
Por otra parte, se realiza la firma del acta de intervención del predio CIMA 2A, quebrada Hoya Honda, con un área avanzada de 2.04 ha (60%de avance). Las acciones implementadas en el predio corresponden al levantamiento de 251 metros de cerca para protección y siembra de 200 plantas para enriquecimiento de relictos de bosque.
Localidad de Sumapaz: se realiza la intervención en el predio La Hungría, ubicado en el Corregimiento de Santo Domingo, con el levantamiento de 381 metros lineales de cerca de protección. Con este avance, se reporta un avance de 3.12 ha (50% de la protección total) 
Localidad de Usme: levantamiento de 384 metros de cerca para protección de ronda de quebrada y siembra de 400 plantas. Con esto; se completa el 60% faltante de la intervención con el cual se consolida un total de 0.33 ha intervenidas, el predio Santa Ines se reporta el 0.09 faltante con el cual se concluye el 100% de la intervención total del predio, Predio el Mortiño con un avance del 28% que representa 0.1 Ha intervenidas.
En este segundo trimestre de 2018 se firmó 1 acta de intervención para la implementación de acciones de restauración ecológica participativa:  
• Predio Cima II A, vereda Verjón Bajo, localidad de Santa Fé
</t>
  </si>
  <si>
    <t xml:space="preserve">El avance en el diagnóstico para el III trimestre 2018 corresponde a 0,05% representada en (15.07 has), de las cuales en este trimestre se diagnosticaron 1.85 has, en los predios de Santa Inés-El Mortiño-La Graciela ( 1.52 Has) Santa Cecilia (0.33 ha), ubicados en la localidad de Usme.  
A septiembre de 2018: se han realizado 2 diagnósticos ambientales con los cuales se completan 18 Diagnósticos en la ruralidad distribuidos por localidades de la siguiente manera. Localidad de Usme: San Luis (A.V Agua linda Chiguaza 8 Ha), Horizonte, Delirios, Manantial,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estos predios corresponden a 139.6 Has. 
</t>
  </si>
  <si>
    <t xml:space="preserve">En el tercer trimestre, se han intervenido en Restauración ecológica participativa un total 16 Has, con lo cual se obtiene un consolidando acumulado al Plan de Desarrollo de 167.10 has a septiembre 2018. Estas acciones de intervención se realizaron en las siguientes localidades:
Localidad de Santa Fé: predio CIMA I y predio CIMA II, quebrada Hoya Honda, con un área avanzada de 10,32 ha (35% de avance). Las acciones adelantadas en estos predios fueron: 1. Levantamiento de 1.69 kilómetros de cerca de aislamiento para la conservación de bosque altoandino, 2. siembra de 505 plantas para enriquecimiento de bosque.
Por otra parte, se realiza la firma del acta de intervención del predio CIMA 2A, quebrada Hoya Honda, con un área avanzada de 2.04 ha (60%de avance). Las acciones implementadas en el predio corresponden al levantamiento de 251 metros de cerca para protección y siembra de 200 plantas para enriquecimiento de relictos de bosque.
Localidad de Sumapaz: se realiza la intervención en el predio La Hungría, ubicado en el Corregimiento de Santo Domingo, con el levantamiento de 381 metros lineales de cerca de protección. Con este avance, se reporta un avance de 3.12 ha (50% de la protección total). 
Localidad de Usme: levantamiento de 384 metros de cerca para protección de ronda de quebrada y siembra de 400 plantas. Con esto; se completa el 60% faltante de la intervención con el cual se consolida un total de 0.33 ha intervenidas, el predio Santa Ines se reporta el 0.09 faltante con el cual se concluye el 100% de la intervención total del predio, Predio el Mortiño con un avance del 28% que representa 0.1 Ha intervenidas.
En este segundo trimestre de 2018 se firmó 1 acta de intervención para la implementación de acciones de restauración ecológica participativa:  
• Predio Cima II A, vereda Verjón Bajo, localidad de Santa Fé
</t>
  </si>
  <si>
    <t xml:space="preserve">En el III trimestre de 2018: Acumulado Plan de Desarrollo: 773 predios a septiembre de 2018, de los cuales 125 predios de 2017 y 556 provienen de la vigencia 2016. En cuanto a las acciones de implementación de buenas prácticas se realizó así: Cuenca río Tunjuelo: Apoyo a 14 predios en la diversificación de la huerta por medio de 32 especies, 5 predios en infraestructura de invernaderos y 10 predios en huerta con 257,16m2, 3 predios con aislamientos de nacederos 601m² mediante la instalación de 310 m de cerca y 70  árboles, 3 predios con aislamientos y protección de recurso hídrico 1245m de área liberada mediante la instalación de 1.245m de cerca, 2 predios con aislamiento de bosque, 121m lineales y 2028m2 de área liberada, con 200 árboles, 3 predios en establecimiento de cerca viva con 1,897m y un área de 1408m2, con 395 árboles sembrados en 2 predios, 13 predios en lombricultivo y 5 predios en Biol, 4 predios en fertilización orgánica. Capacitación y entrega de insumos: en buenas prácticas ganaderas enfocada uso eficiente del agua en 7 predios, y 14 predios enfocado en BPP. Cuenca del río Blanco: Apoyo a 2 predios en la propagación de especies (4 especies), 6 predios en huerta, 1 predio en construcción de invernadero, 1 predio en aislamiento de quebrada con 100 árboles, 1 predio en nacedero con 20 árboles, 12 predios en cerca viva con 518 árboles, 1 predio en la elaboración de Biol, 1 predio en construcción de Galpón y 2 predios en división de potreros. Capacitación y entrega de insumos en 3 predios en ahorro y uso eficiente del agua. Cuenca del río Teusaca: Apoyo a 14 predios en huerta, 1 predio en diversificación de huerta con 3 especies, 3 predios en invernadero con 26,034 m2, 3 predios en conexiones entre parches de bosques y RH con 412m y 412m2 con 65 árboles, 1 predio en aislamiento de bosque con 57m y 57m de área liberada y 2 predio en enriquecimiento de parches de bosque con 120 árboles plantados, 1 predio apoyado mejoramiento de infraestructura para bodega de almacenamiento, 1 predio en mejoramiento de infraestructura para lombricultivo 9 seguimientos de Biol, 1 predio con 163m de cerca viva. Capacitación y entrega de insumos en 1 predio en ahorro y uso eficiente del agua, entrega de insumos en 1 predio para aislamiento de quebrada y en 1 predio para aislamiento de nacedero.  </t>
  </si>
  <si>
    <t xml:space="preserve">El avance en el diagnóstico para el III trimestre 2018 corresponde a 0,05% representada en (15.07 has), de las cuales en este trimestre se diagnosticaron 1.85 has, en los predios de Santa Inés-El Mortiño-La Graciela (1.52 Has) Santa Cecilia (0.33 ha), ubicados en la localidad de Usme; representando un acumulado del 0.75% del diagnóstico en el  Plan de Desarrollo.
 A septiembre de 2018: se han diagnosticado (2)dos predios ambientales con los cuales se completan 18 predios diagnosticado en la ruralidad distribuidos por localidades de la siguiente manera. Localidad de Usme: San Luis (A.V Agua linda Chiguaza 8 Ha), Horizonte, Delirios, Manantial,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estos predios corresponden a 139.6 Has. Lo anterior contribuye al cumplimiento de la meta de un diagnóstico para 200 ha en restauración ecológica participativa en suelo rural.
</t>
  </si>
  <si>
    <t xml:space="preserve">En el III trimestre/2018: 12 nuevos predios vinculados, con matriz de indicadores ambientales, Plan Finca y actas de concertación, así en las siguientes localidades:  Usme 4 predios, Ciudad Bolívar 1 predio, Cuencas río Blanco 3 predios y cuenca rio Sumapaz 3 predios, Chapinero 1 predio. Acumulado Plan de Desarrollo:773 predios a sept./2018, de los cuales 125 predios de 2017 y 556 provienen de 2016. 
En cuanto a las acciones de implementación de buenas prácticas se realizaron en los nuevos predios así: Cuenca río Tunjuelo: Se apoyaron 14 en la diversificación de la huerta por medio de 32 especies nativas y promisorias, 5 apoyados en instalación de infraestructura de invernaderos y 10 con apoyo en huerta con un área de 257,16 m2 en total,  3 apoyados con aislamientos de nacederos(601 m² de área liberada) mediante 310 m lineales de cerca y 70  árboles para enriquecimiento, 3 apoyados con aislamientos y protección de recurso hídrico(Ríos, quebradas) (1245m2 de área liberada)mediante 1245 m lineales de cerca, 2 apoyados en aislamiento de bosque, 121m lineales y 2028 m2 de área liberada, con 200 árboles para enriquecimiento, 3 apoyados en establecimiento de cerca viva con 1,897 m lineales y un área de 1408 m2, con 395 árboles sembrados en 2 predios, 13 apoyados en lombricultivo y 5 con implementación de caldos de cultivo y 4 apoyados en fertilización orgánica. Capacitación y entrega de insumos: en buenas prácticas ganaderas enfocada al uso eficiente del agua en 7 predios y 14 en buenas prácticas pecuarias. Seguimiento sobre 102 predios. Cuenca del río Blanco: Apoyo a 2 predios en la propagación de especies con 4 especies nativas, 6 apoyados en huerta, 1 apoyado en construcción de invernadero, 1 apoyado en aislamiento de quebrada con 100 árboles para enriquecimiento, 1 apoyado con 20 árboles para enriquecimiento, 12 apoyado con cerca viva con 518 árboles, 1 apoyado en la elaboración de biofertilizante, 1 predio en construcción de infraestructura para especies menores Galpón y 2 en división de potreros. Capacitación y entrega de insumos en: 3 predios en ahorro y uso eficiente del agua. Seguimiento sobre 17 predios. Cuenca del río Teusacá: Apoyo a 14 predios en el mantenimiento de la huerta, 1 predio apoyado en diversificación de huerta con 3 especies nativas y 1 promisoria, 3 predios apoyados en invernadero con 26,034 m2,  3 predios apoyado en conexiones entre bosques y ronda hídrica con 412 m y 412 m2 de área liberada con enriquecimiento de 65 árboles plantados, 1 predio en aislamiento de bosque con 57 m y 57 m2 de área liberada y 2 predio en enriquecimiento de bosque con 120 árboles, 1 apoyado con mejoramiento de bodega y de  Gallinero, 1 con mejoramiento en lombricultivo, 9 seguimientos de biofertilizante, 1 predio con 163 m de cerca viva. Capacitación y entrega de insumos en 1 predio en ahorro y uso eficiente del agua, entrega de insumos en 1 predio para aislamiento de quebrada y en 1 predio para aislamiento de nacedero.Seguimiento sobre 41 predios
</t>
  </si>
  <si>
    <t xml:space="preserve">En el tercer trimestre, se han intervenido en Restauración ecológica participativa un total 16 Has, con lo cual se obtiene un consolidando acumulado al Plan de Desarrollo de 167.10 has a septiembre 2018. Estas acciones de intervención se realizaron en las siguientes localidades:
Localidad de Santa Fé: predio CIMA I y predio CIMA II, quebrada Hoya Honda, con un área avanzada de 10,32 ha (35% de avance). Las acciones adelantadas en estos predios fueron: 1. Levantamiento de 1.69 kilómetros de cerca de aislamiento para la conservación de bosque altoandino, 2. siembra de 505 plantas para enriquecimiento de bosque.
Por otra parte, se realiza la firma del acta de intervención del predio CIMA 2A, quebrada Hoya Honda, con un área avanzada de 2.04 ha (60%de avance). Las acciones implementadas en el predio corresponden al levantamiento de 251 metros de cerca para protección y siembra de 200 plantas para enriquecimiento de relictos de bosque.
Localidad de Sumapaz: se realiza la intervención en el predio La Hungría, ubicado en el Corregimiento de Santo Domingo, con el levantamiento de 381 metros lineales de cerca de protección. Con este avance, se reporta un avance de 3.12 ha (50% de la protección total). 
Localidad de Usme: levantamiento de 384 metros de cerca para protección de ronda de quebrada y siembra de 400 plantas. Con esto; se completa el 60% faltante de la intervención con el cual se consolida un total de 0.33 ha intervenidas, el predio Santa Ines se reporta el 0.09 faltante con el cual se concluye el 100% de la intervención total del predio, Predio el Mortiño con un avance del 28% que representa 0.1 Ha intervenidas.
En este segundo trimestre de 2018 se firmaron dos actas de intervención para la implementación de acciones de restauración ecológica participativa:  
* Predio Cima I y Cima II, vereda Verjón Bajo, localidad de Santa Fé.
* Predio La Graciela, El Mortiño y Santa Inés, vereda La Unión, localidad de Usme.
</t>
  </si>
  <si>
    <t>92 nuevos predios entran en proceso de conservación de sus bosques quebradas y nacimientos, igualmente mediante las acciones de implementación de buenas prácticas se reducirá el impacto ambiental en recursos como agua, suelo y biodiversidad.  Para un total de 773 a Septiembre 2018</t>
  </si>
  <si>
    <t xml:space="preserve">92 nuevos predios entran en proceso de conservación de sus bosques quebradas y nacimientos, igualmente mediante las acciones de implementación de buenas prácticas se reducirá el impacto ambiental en recursos como agua, suelo y biodiversidad.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</si>
</sst>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quot;$&quot;\ #,##0_);\(&quot;$&quot;\ #,##0\)"/>
    <numFmt numFmtId="165" formatCode="&quot;$&quot;\ #,##0.00_);\(&quot;$&quot;\ #,##0.00\)"/>
    <numFmt numFmtId="166" formatCode="_(&quot;$&quot;\ * #,##0.00_);_(&quot;$&quot;\ * \(#,##0.00\);_(&quot;$&quot;\ * &quot;-&quot;??_);_(@_)"/>
    <numFmt numFmtId="167" formatCode="_(* #,##0.00_);_(* \(#,##0.00\);_(*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240A]\ #,##0"/>
    <numFmt numFmtId="175" formatCode="_([$$-240A]\ * #,##0_);_([$$-240A]\ * \(#,##0\);_([$$-240A]\ * &quot;-&quot;??_);_(@_)"/>
    <numFmt numFmtId="176" formatCode="0.0%"/>
    <numFmt numFmtId="177" formatCode="_ * #,##0_ ;_ * \-#,##0_ ;_ * &quot;-&quot;??_ ;_ @_ "/>
    <numFmt numFmtId="178" formatCode="_(&quot;$&quot;* #,##0.00_);_(&quot;$&quot;* \(#,##0.00\);_(&quot;$&quot;* &quot;-&quot;??_);_(@_)"/>
    <numFmt numFmtId="179" formatCode="_-* #,##0\ _€_-;\-* #,##0\ _€_-;_-* &quot;-&quot;??\ _€_-;_-@_-"/>
    <numFmt numFmtId="180" formatCode="&quot;$&quot;\ #,##0"/>
    <numFmt numFmtId="181" formatCode="_(* #,##0_);_(* \(#,##0\);_(* &quot;-&quot;??_);_(@_)"/>
    <numFmt numFmtId="182" formatCode="#,##0.0"/>
    <numFmt numFmtId="183" formatCode="[$$-240A]\ #,##0.00"/>
  </numFmts>
  <fonts count="64">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8"/>
      <color indexed="8"/>
      <name val="Arial"/>
      <family val="2"/>
    </font>
    <font>
      <b/>
      <sz val="18"/>
      <name val="Arial"/>
      <family val="2"/>
    </font>
    <font>
      <sz val="14"/>
      <name val="Calibri"/>
      <family val="2"/>
    </font>
    <font>
      <b/>
      <sz val="11"/>
      <color indexed="8"/>
      <name val="Arial"/>
      <family val="2"/>
    </font>
    <font>
      <b/>
      <sz val="10"/>
      <color indexed="8"/>
      <name val="Arial"/>
      <family val="2"/>
    </font>
    <font>
      <sz val="14"/>
      <name val="Tahoma"/>
      <family val="2"/>
    </font>
    <font>
      <b/>
      <sz val="14"/>
      <name val="Tahoma"/>
      <family val="2"/>
    </font>
    <font>
      <sz val="14"/>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sz val="10"/>
      <color theme="1"/>
      <name val="Arial"/>
      <family val="2"/>
    </font>
    <font>
      <b/>
      <sz val="16"/>
      <name val="Arial"/>
      <family val="2"/>
    </font>
    <font>
      <sz val="9"/>
      <color theme="1"/>
      <name val="Arial "/>
    </font>
    <font>
      <u/>
      <sz val="8"/>
      <name val="Arial"/>
      <family val="2"/>
    </font>
    <font>
      <sz val="11"/>
      <name val="Calibri"/>
      <family val="2"/>
      <scheme val="minor"/>
    </font>
    <font>
      <sz val="9"/>
      <color rgb="FF000000"/>
      <name val="Calibri"/>
      <family val="2"/>
    </font>
    <font>
      <sz val="12"/>
      <color rgb="FFFF0000"/>
      <name val="Arial"/>
      <family val="2"/>
    </font>
    <font>
      <sz val="9"/>
      <color indexed="81"/>
      <name val="Tahoma"/>
      <family val="2"/>
    </font>
    <font>
      <b/>
      <sz val="9"/>
      <color indexed="81"/>
      <name val="Tahoma"/>
      <family val="2"/>
    </font>
    <font>
      <sz val="12"/>
      <color theme="1"/>
      <name val="Calibri"/>
      <family val="2"/>
      <scheme val="minor"/>
    </font>
    <font>
      <sz val="12"/>
      <name val="Arial "/>
    </font>
    <font>
      <sz val="12"/>
      <name val="Arial Narrow"/>
      <family val="2"/>
    </font>
    <font>
      <sz val="12"/>
      <color rgb="FF000000"/>
      <name val="Arial Narrow"/>
      <family val="2"/>
    </font>
    <font>
      <sz val="12"/>
      <color theme="1"/>
      <name val="Arial "/>
    </font>
    <font>
      <b/>
      <sz val="12"/>
      <color theme="1"/>
      <name val="Calibri"/>
      <family val="2"/>
      <scheme val="minor"/>
    </font>
    <font>
      <b/>
      <sz val="12"/>
      <name val="Arial "/>
    </font>
    <font>
      <sz val="12"/>
      <color rgb="FFFF0000"/>
      <name val="Calibri"/>
      <family val="2"/>
      <scheme val="minor"/>
    </font>
    <font>
      <sz val="12"/>
      <color indexed="8"/>
      <name val="Arial "/>
    </font>
    <font>
      <b/>
      <sz val="12"/>
      <color indexed="8"/>
      <name val="Arial"/>
      <family val="2"/>
    </font>
    <font>
      <b/>
      <sz val="12"/>
      <color indexed="8"/>
      <name val="Arial "/>
    </font>
    <font>
      <sz val="12"/>
      <color theme="0"/>
      <name val="Arial"/>
      <family val="2"/>
    </font>
    <font>
      <sz val="11"/>
      <color theme="0"/>
      <name val="Arial"/>
      <family val="2"/>
    </font>
    <font>
      <sz val="12"/>
      <name val="Calibri"/>
      <family val="2"/>
      <scheme val="minor"/>
    </font>
    <font>
      <b/>
      <sz val="11"/>
      <name val="Arial"/>
      <family val="2"/>
    </font>
    <font>
      <b/>
      <sz val="12"/>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0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theme="1"/>
      </top>
      <bottom style="medium">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top style="medium">
        <color indexed="64"/>
      </top>
      <bottom/>
      <diagonal/>
    </border>
    <border>
      <left/>
      <right style="thin">
        <color indexed="64"/>
      </right>
      <top style="thin">
        <color indexed="64"/>
      </top>
      <bottom/>
      <diagonal/>
    </border>
    <border>
      <left/>
      <right style="thin">
        <color rgb="FF000000"/>
      </right>
      <top/>
      <bottom style="thin">
        <color rgb="FF000000"/>
      </bottom>
      <diagonal/>
    </border>
    <border>
      <left style="medium">
        <color indexed="64"/>
      </left>
      <right/>
      <top style="thin">
        <color indexed="64"/>
      </top>
      <bottom/>
      <diagonal/>
    </border>
  </borders>
  <cellStyleXfs count="35">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7" fontId="30" fillId="0" borderId="0" applyFont="0" applyFill="0" applyBorder="0" applyAlignment="0" applyProtection="0"/>
    <xf numFmtId="171" fontId="1" fillId="0" borderId="0" applyFont="0" applyFill="0" applyBorder="0" applyAlignment="0" applyProtection="0"/>
    <xf numFmtId="167"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7" fontId="4" fillId="0" borderId="0" applyFont="0" applyFill="0" applyBorder="0" applyAlignment="0" applyProtection="0"/>
    <xf numFmtId="166" fontId="30" fillId="0" borderId="0" applyFont="0" applyFill="0" applyBorder="0" applyAlignment="0" applyProtection="0"/>
    <xf numFmtId="178"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168"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30" fillId="0" borderId="0" applyFont="0" applyFill="0" applyBorder="0" applyAlignment="0" applyProtection="0"/>
  </cellStyleXfs>
  <cellXfs count="575">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31"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32" fillId="3" borderId="0" xfId="0" applyFont="1" applyFill="1" applyBorder="1" applyAlignment="1">
      <alignment horizontal="center" vertical="center" wrapText="1"/>
    </xf>
    <xf numFmtId="0" fontId="33" fillId="3" borderId="0" xfId="0" applyFont="1" applyFill="1" applyBorder="1" applyAlignment="1">
      <alignment horizontal="center" vertical="center" wrapText="1"/>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32"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0" xfId="0" applyFont="1" applyAlignment="1">
      <alignment vertical="center"/>
    </xf>
    <xf numFmtId="0" fontId="12" fillId="0" borderId="0" xfId="0" applyFont="1" applyFill="1"/>
    <xf numFmtId="179" fontId="0" fillId="0" borderId="0" xfId="0" applyNumberFormat="1" applyFill="1" applyAlignment="1">
      <alignment horizontal="center"/>
    </xf>
    <xf numFmtId="0" fontId="7" fillId="3"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8" fillId="3" borderId="2" xfId="0" applyNumberFormat="1" applyFont="1" applyFill="1" applyBorder="1" applyAlignment="1">
      <alignment horizontal="center" vertical="center" wrapText="1"/>
    </xf>
    <xf numFmtId="0" fontId="2" fillId="4" borderId="1" xfId="16" applyFont="1" applyFill="1" applyBorder="1" applyAlignment="1">
      <alignment horizontal="left" vertical="center" wrapText="1"/>
    </xf>
    <xf numFmtId="176" fontId="34" fillId="6" borderId="1" xfId="0" applyNumberFormat="1" applyFont="1" applyFill="1" applyBorder="1" applyAlignment="1">
      <alignment vertical="center"/>
    </xf>
    <xf numFmtId="0" fontId="35" fillId="0" borderId="0" xfId="0" applyFont="1" applyFill="1" applyAlignment="1">
      <alignment horizontal="center" vertical="center"/>
    </xf>
    <xf numFmtId="0" fontId="5" fillId="3" borderId="0" xfId="0" applyFont="1" applyFill="1" applyBorder="1" applyAlignment="1">
      <alignment horizontal="center" vertical="center" wrapText="1"/>
    </xf>
    <xf numFmtId="0" fontId="36" fillId="3" borderId="0" xfId="0" applyFont="1" applyFill="1" applyBorder="1"/>
    <xf numFmtId="0" fontId="36" fillId="3" borderId="0" xfId="0" applyFont="1" applyFill="1" applyBorder="1" applyAlignment="1">
      <alignment horizontal="center"/>
    </xf>
    <xf numFmtId="0" fontId="36" fillId="3" borderId="7" xfId="0" applyFont="1" applyFill="1" applyBorder="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4" borderId="4" xfId="16" applyFont="1" applyFill="1" applyBorder="1" applyAlignment="1">
      <alignment horizontal="left" vertical="center" wrapText="1"/>
    </xf>
    <xf numFmtId="0" fontId="2" fillId="4" borderId="57" xfId="16" applyFont="1" applyFill="1" applyBorder="1" applyAlignment="1">
      <alignment horizontal="center" vertical="center" wrapText="1"/>
    </xf>
    <xf numFmtId="10" fontId="11" fillId="3"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7" borderId="0" xfId="0" applyFill="1"/>
    <xf numFmtId="0" fontId="0" fillId="8" borderId="0" xfId="0" applyFill="1"/>
    <xf numFmtId="0" fontId="27" fillId="3" borderId="0" xfId="16" applyFont="1" applyFill="1" applyBorder="1" applyProtection="1">
      <protection locked="0"/>
    </xf>
    <xf numFmtId="0" fontId="0" fillId="3" borderId="0" xfId="0" applyFill="1" applyBorder="1"/>
    <xf numFmtId="0" fontId="28" fillId="3" borderId="0" xfId="16" applyFont="1" applyFill="1" applyBorder="1" applyAlignment="1" applyProtection="1">
      <alignment horizontal="center"/>
      <protection locked="0"/>
    </xf>
    <xf numFmtId="0" fontId="29" fillId="3" borderId="0" xfId="16" applyFont="1" applyFill="1" applyBorder="1" applyProtection="1">
      <protection locked="0"/>
    </xf>
    <xf numFmtId="0" fontId="27" fillId="3" borderId="0" xfId="16" applyFont="1" applyFill="1" applyBorder="1" applyAlignment="1" applyProtection="1">
      <alignment horizontal="center"/>
      <protection locked="0"/>
    </xf>
    <xf numFmtId="0" fontId="21" fillId="6" borderId="4" xfId="19" applyFont="1" applyFill="1" applyBorder="1" applyAlignment="1">
      <alignment horizontal="left" vertical="center" wrapText="1"/>
    </xf>
    <xf numFmtId="0" fontId="21" fillId="6" borderId="1" xfId="19" applyFont="1" applyFill="1" applyBorder="1" applyAlignment="1">
      <alignment horizontal="left" vertical="center" wrapText="1"/>
    </xf>
    <xf numFmtId="174" fontId="19" fillId="6" borderId="4" xfId="19" applyNumberFormat="1" applyFont="1" applyFill="1" applyBorder="1" applyAlignment="1">
      <alignment vertical="center" wrapText="1"/>
    </xf>
    <xf numFmtId="174" fontId="3" fillId="0" borderId="1" xfId="0" applyNumberFormat="1" applyFont="1" applyFill="1" applyBorder="1" applyAlignment="1">
      <alignment horizontal="center" vertical="center" wrapText="1"/>
    </xf>
    <xf numFmtId="174" fontId="19" fillId="6" borderId="1" xfId="19" applyNumberFormat="1" applyFont="1" applyFill="1" applyBorder="1" applyAlignment="1">
      <alignment vertical="center" wrapText="1"/>
    </xf>
    <xf numFmtId="174" fontId="19" fillId="6" borderId="1" xfId="19" applyNumberFormat="1" applyFont="1" applyFill="1" applyBorder="1" applyAlignment="1">
      <alignment horizontal="left" vertical="center" wrapText="1"/>
    </xf>
    <xf numFmtId="0" fontId="19" fillId="6" borderId="1" xfId="19" applyFont="1" applyFill="1" applyBorder="1" applyAlignment="1">
      <alignment horizontal="left" vertical="center" wrapText="1"/>
    </xf>
    <xf numFmtId="0" fontId="19" fillId="6" borderId="5" xfId="19" applyFont="1" applyFill="1" applyBorder="1" applyAlignment="1">
      <alignment horizontal="left" vertical="center" wrapText="1"/>
    </xf>
    <xf numFmtId="0" fontId="14" fillId="6" borderId="8" xfId="19"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179" fontId="7" fillId="3" borderId="1" xfId="3" applyNumberFormat="1"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xf>
    <xf numFmtId="179" fontId="5" fillId="3" borderId="1" xfId="3" applyNumberFormat="1" applyFont="1" applyFill="1" applyBorder="1" applyAlignment="1">
      <alignment horizontal="center" vertical="center"/>
    </xf>
    <xf numFmtId="0" fontId="5" fillId="6" borderId="3" xfId="0"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0" fontId="14" fillId="6" borderId="14" xfId="19" applyFont="1" applyFill="1" applyBorder="1" applyAlignment="1">
      <alignment horizontal="center" vertical="center" wrapText="1"/>
    </xf>
    <xf numFmtId="0" fontId="19" fillId="6" borderId="2" xfId="19" applyFont="1" applyFill="1" applyBorder="1" applyAlignment="1">
      <alignment horizontal="left" vertical="center" wrapText="1"/>
    </xf>
    <xf numFmtId="0" fontId="0" fillId="0" borderId="0" xfId="0" applyBorder="1"/>
    <xf numFmtId="174" fontId="3" fillId="3" borderId="1" xfId="0" applyNumberFormat="1" applyFont="1" applyFill="1" applyBorder="1" applyAlignment="1">
      <alignment horizontal="center" vertical="center" wrapText="1"/>
    </xf>
    <xf numFmtId="0" fontId="5" fillId="3" borderId="1" xfId="3" applyNumberFormat="1" applyFont="1" applyFill="1" applyBorder="1" applyAlignment="1">
      <alignment horizontal="center" vertical="center"/>
    </xf>
    <xf numFmtId="3" fontId="18" fillId="3" borderId="40" xfId="0" applyNumberFormat="1" applyFont="1" applyFill="1" applyBorder="1" applyAlignment="1">
      <alignment horizontal="center" vertical="center" wrapText="1"/>
    </xf>
    <xf numFmtId="4" fontId="18" fillId="3" borderId="32" xfId="0" applyNumberFormat="1" applyFont="1" applyFill="1" applyBorder="1" applyAlignment="1">
      <alignment horizontal="center" vertical="center" wrapText="1"/>
    </xf>
    <xf numFmtId="4" fontId="18" fillId="3" borderId="2" xfId="0" applyNumberFormat="1" applyFont="1" applyFill="1" applyBorder="1" applyAlignment="1">
      <alignment horizontal="center" vertical="center" wrapText="1"/>
    </xf>
    <xf numFmtId="3" fontId="18" fillId="3" borderId="41" xfId="10" applyNumberFormat="1" applyFont="1" applyFill="1" applyBorder="1" applyAlignment="1">
      <alignment horizontal="center" vertical="center" wrapText="1"/>
    </xf>
    <xf numFmtId="4" fontId="18" fillId="3" borderId="17" xfId="10" applyNumberFormat="1" applyFont="1" applyFill="1" applyBorder="1" applyAlignment="1">
      <alignment horizontal="center" vertical="center" wrapText="1"/>
    </xf>
    <xf numFmtId="4" fontId="18" fillId="3" borderId="1" xfId="10" applyNumberFormat="1" applyFont="1" applyFill="1" applyBorder="1" applyAlignment="1">
      <alignment horizontal="center" vertical="center" wrapText="1"/>
    </xf>
    <xf numFmtId="3" fontId="18" fillId="3" borderId="17" xfId="0" applyNumberFormat="1" applyFont="1" applyFill="1" applyBorder="1" applyAlignment="1">
      <alignment horizontal="center" vertical="center" wrapText="1"/>
    </xf>
    <xf numFmtId="3" fontId="20" fillId="3" borderId="13" xfId="0" applyNumberFormat="1" applyFont="1" applyFill="1" applyBorder="1" applyAlignment="1">
      <alignment horizontal="center" vertical="center" wrapText="1"/>
    </xf>
    <xf numFmtId="3" fontId="20" fillId="3" borderId="4" xfId="0" applyNumberFormat="1" applyFont="1" applyFill="1" applyBorder="1" applyAlignment="1">
      <alignment horizontal="center" vertical="center" wrapText="1"/>
    </xf>
    <xf numFmtId="179" fontId="7" fillId="3" borderId="8" xfId="3" applyNumberFormat="1" applyFont="1" applyFill="1" applyBorder="1" applyAlignment="1">
      <alignment vertical="center"/>
    </xf>
    <xf numFmtId="171" fontId="5" fillId="3" borderId="8" xfId="5" applyNumberFormat="1" applyFont="1" applyFill="1" applyBorder="1" applyAlignment="1">
      <alignment vertical="center"/>
    </xf>
    <xf numFmtId="0" fontId="5" fillId="3" borderId="0" xfId="0" applyFont="1" applyFill="1" applyAlignment="1">
      <alignment horizontal="center"/>
    </xf>
    <xf numFmtId="0" fontId="43" fillId="3" borderId="0" xfId="0" applyFont="1" applyFill="1" applyAlignment="1">
      <alignment horizontal="center"/>
    </xf>
    <xf numFmtId="37" fontId="19" fillId="3" borderId="41" xfId="10" applyNumberFormat="1" applyFont="1" applyFill="1" applyBorder="1" applyAlignment="1">
      <alignment horizontal="center" vertical="center"/>
    </xf>
    <xf numFmtId="37" fontId="19" fillId="3" borderId="17" xfId="10" applyNumberFormat="1" applyFont="1" applyFill="1" applyBorder="1" applyAlignment="1">
      <alignment horizontal="center" vertical="center"/>
    </xf>
    <xf numFmtId="37" fontId="19" fillId="3" borderId="1" xfId="10" applyNumberFormat="1" applyFont="1" applyFill="1" applyBorder="1" applyAlignment="1">
      <alignment horizontal="center" vertical="center"/>
    </xf>
    <xf numFmtId="3" fontId="44" fillId="3" borderId="41" xfId="16" applyNumberFormat="1"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37" fontId="19" fillId="9" borderId="1" xfId="9" applyNumberFormat="1" applyFont="1" applyFill="1" applyBorder="1" applyAlignment="1">
      <alignment horizontal="center" vertical="center"/>
    </xf>
    <xf numFmtId="0" fontId="19" fillId="9" borderId="1" xfId="0" applyFont="1" applyFill="1" applyBorder="1" applyAlignment="1">
      <alignment horizontal="right" vertical="center"/>
    </xf>
    <xf numFmtId="3" fontId="18" fillId="9" borderId="1" xfId="10" applyNumberFormat="1" applyFont="1" applyFill="1" applyBorder="1" applyAlignment="1">
      <alignment horizontal="center" vertical="center" wrapText="1"/>
    </xf>
    <xf numFmtId="3" fontId="18" fillId="9" borderId="2" xfId="0" applyNumberFormat="1" applyFont="1" applyFill="1" applyBorder="1" applyAlignment="1">
      <alignment horizontal="center" vertical="center" wrapText="1"/>
    </xf>
    <xf numFmtId="175" fontId="19" fillId="9" borderId="1" xfId="0" applyNumberFormat="1" applyFont="1" applyFill="1" applyBorder="1" applyAlignment="1">
      <alignment horizontal="right" vertical="center"/>
    </xf>
    <xf numFmtId="3" fontId="18" fillId="9" borderId="4" xfId="0" applyNumberFormat="1" applyFont="1" applyFill="1" applyBorder="1" applyAlignment="1">
      <alignment horizontal="center" vertical="center" wrapText="1"/>
    </xf>
    <xf numFmtId="0" fontId="19" fillId="9" borderId="17" xfId="0" applyFont="1" applyFill="1" applyBorder="1" applyAlignment="1">
      <alignment horizontal="right" vertical="center"/>
    </xf>
    <xf numFmtId="3" fontId="44" fillId="9" borderId="17" xfId="16" applyNumberFormat="1" applyFont="1" applyFill="1" applyBorder="1" applyAlignment="1">
      <alignment horizontal="center" vertical="center" wrapText="1"/>
    </xf>
    <xf numFmtId="3" fontId="44" fillId="9" borderId="1" xfId="16" applyNumberFormat="1" applyFont="1" applyFill="1" applyBorder="1" applyAlignment="1">
      <alignment horizontal="center" vertical="center" wrapText="1"/>
    </xf>
    <xf numFmtId="3" fontId="18" fillId="3" borderId="32" xfId="0" applyNumberFormat="1" applyFont="1" applyFill="1" applyBorder="1" applyAlignment="1">
      <alignment horizontal="center" vertical="center" wrapText="1"/>
    </xf>
    <xf numFmtId="0" fontId="16" fillId="6" borderId="59" xfId="0" applyFont="1" applyFill="1" applyBorder="1" applyAlignment="1" applyProtection="1">
      <alignment horizontal="left" vertical="center" wrapText="1"/>
      <protection locked="0"/>
    </xf>
    <xf numFmtId="0" fontId="16" fillId="6" borderId="15" xfId="0" applyFont="1" applyFill="1" applyBorder="1" applyAlignment="1" applyProtection="1">
      <alignment horizontal="left" vertical="center" wrapText="1"/>
      <protection locked="0"/>
    </xf>
    <xf numFmtId="0" fontId="16" fillId="6" borderId="29" xfId="0" applyFont="1" applyFill="1" applyBorder="1" applyAlignment="1" applyProtection="1">
      <alignment horizontal="left" vertical="center" wrapText="1"/>
      <protection locked="0"/>
    </xf>
    <xf numFmtId="3" fontId="18" fillId="3" borderId="2" xfId="10" applyNumberFormat="1" applyFont="1" applyFill="1" applyBorder="1" applyAlignment="1">
      <alignment horizontal="center" vertical="center" wrapText="1"/>
    </xf>
    <xf numFmtId="3" fontId="19" fillId="3" borderId="17" xfId="0" applyNumberFormat="1" applyFont="1" applyFill="1" applyBorder="1" applyAlignment="1">
      <alignment horizontal="center" vertical="center"/>
    </xf>
    <xf numFmtId="182" fontId="18" fillId="3" borderId="2"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14" fillId="4" borderId="3" xfId="16" applyFont="1" applyFill="1" applyBorder="1" applyAlignment="1">
      <alignment horizontal="center" vertical="center" textRotation="180" wrapText="1"/>
    </xf>
    <xf numFmtId="10" fontId="4" fillId="4" borderId="3" xfId="16" applyNumberFormat="1" applyFont="1" applyFill="1" applyBorder="1" applyAlignment="1">
      <alignment horizontal="center" vertical="center" wrapText="1"/>
    </xf>
    <xf numFmtId="0" fontId="2" fillId="4" borderId="3" xfId="16" applyFont="1" applyFill="1" applyBorder="1" applyAlignment="1">
      <alignment horizontal="center" vertical="center" wrapText="1"/>
    </xf>
    <xf numFmtId="10" fontId="2" fillId="4" borderId="13" xfId="16" applyNumberFormat="1" applyFont="1" applyFill="1" applyBorder="1" applyAlignment="1">
      <alignment horizontal="center" vertical="center" wrapText="1"/>
    </xf>
    <xf numFmtId="176" fontId="2" fillId="4" borderId="13" xfId="24" applyNumberFormat="1" applyFont="1" applyFill="1" applyBorder="1" applyAlignment="1">
      <alignment horizontal="center" vertical="center" wrapText="1"/>
    </xf>
    <xf numFmtId="0" fontId="14" fillId="6" borderId="3" xfId="19" applyFont="1" applyFill="1" applyBorder="1" applyAlignment="1">
      <alignment horizontal="center" vertical="center" wrapText="1"/>
    </xf>
    <xf numFmtId="0" fontId="48" fillId="0" borderId="2"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0" fillId="0" borderId="24" xfId="0" applyBorder="1"/>
    <xf numFmtId="174" fontId="5"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80" fontId="50" fillId="0" borderId="1" xfId="0" applyNumberFormat="1" applyFont="1" applyFill="1" applyBorder="1" applyAlignment="1">
      <alignment horizontal="center" vertical="center"/>
    </xf>
    <xf numFmtId="180" fontId="50" fillId="3" borderId="1" xfId="0" applyNumberFormat="1" applyFont="1" applyFill="1" applyBorder="1" applyAlignment="1">
      <alignment horizontal="center" vertical="center"/>
    </xf>
    <xf numFmtId="3" fontId="5" fillId="0" borderId="1" xfId="19" applyNumberFormat="1" applyFont="1" applyFill="1" applyBorder="1" applyAlignment="1">
      <alignment horizontal="center" vertical="center" wrapText="1"/>
    </xf>
    <xf numFmtId="3" fontId="5" fillId="3" borderId="1" xfId="19"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180" fontId="51" fillId="0" borderId="1" xfId="0" applyNumberFormat="1" applyFont="1" applyFill="1" applyBorder="1" applyAlignment="1">
      <alignment horizontal="center" vertical="center"/>
    </xf>
    <xf numFmtId="174" fontId="5" fillId="3" borderId="1" xfId="0" applyNumberFormat="1" applyFont="1" applyFill="1" applyBorder="1" applyAlignment="1">
      <alignment horizontal="center" vertical="center" wrapText="1"/>
    </xf>
    <xf numFmtId="180" fontId="51" fillId="3" borderId="1" xfId="0" applyNumberFormat="1" applyFont="1" applyFill="1" applyBorder="1" applyAlignment="1">
      <alignment horizontal="center" vertical="center"/>
    </xf>
    <xf numFmtId="174" fontId="19" fillId="6" borderId="3" xfId="19" applyNumberFormat="1" applyFont="1" applyFill="1" applyBorder="1" applyAlignment="1">
      <alignment vertical="center" wrapText="1"/>
    </xf>
    <xf numFmtId="3" fontId="7" fillId="0" borderId="3" xfId="0" applyNumberFormat="1" applyFont="1" applyFill="1" applyBorder="1" applyAlignment="1">
      <alignment horizontal="center" vertical="center" wrapText="1"/>
    </xf>
    <xf numFmtId="174" fontId="5" fillId="0" borderId="3" xfId="19" applyNumberFormat="1" applyFont="1" applyFill="1" applyBorder="1" applyAlignment="1">
      <alignment vertical="center" wrapText="1"/>
    </xf>
    <xf numFmtId="174" fontId="5" fillId="0" borderId="3" xfId="0" applyNumberFormat="1" applyFont="1" applyFill="1" applyBorder="1" applyAlignment="1">
      <alignment horizontal="center" vertical="center" wrapText="1"/>
    </xf>
    <xf numFmtId="174" fontId="5" fillId="0" borderId="1" xfId="19" applyNumberFormat="1" applyFont="1" applyFill="1" applyBorder="1" applyAlignment="1">
      <alignment vertical="center" wrapText="1"/>
    </xf>
    <xf numFmtId="174" fontId="5" fillId="10" borderId="1" xfId="0" applyNumberFormat="1" applyFont="1" applyFill="1" applyBorder="1" applyAlignment="1">
      <alignment horizontal="center" vertical="center" wrapText="1"/>
    </xf>
    <xf numFmtId="0" fontId="0" fillId="0" borderId="9" xfId="0" applyBorder="1"/>
    <xf numFmtId="174" fontId="7" fillId="3" borderId="1" xfId="0" applyNumberFormat="1" applyFont="1" applyFill="1" applyBorder="1" applyAlignment="1">
      <alignment horizontal="center" vertical="center"/>
    </xf>
    <xf numFmtId="1" fontId="55"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3" fontId="49" fillId="0" borderId="1" xfId="19" applyNumberFormat="1" applyFont="1" applyFill="1" applyBorder="1" applyAlignment="1">
      <alignment horizontal="center" vertical="center" wrapText="1"/>
    </xf>
    <xf numFmtId="3" fontId="49" fillId="10" borderId="1" xfId="0" applyNumberFormat="1" applyFont="1" applyFill="1" applyBorder="1" applyAlignment="1">
      <alignment horizontal="center" vertical="center" wrapText="1"/>
    </xf>
    <xf numFmtId="3" fontId="54" fillId="10" borderId="1" xfId="19" applyNumberFormat="1" applyFont="1" applyFill="1" applyBorder="1" applyAlignment="1">
      <alignment horizontal="center" vertical="center" wrapText="1"/>
    </xf>
    <xf numFmtId="0" fontId="0" fillId="10" borderId="3" xfId="0" applyFill="1" applyBorder="1" applyAlignment="1">
      <alignment horizontal="center" vertical="center"/>
    </xf>
    <xf numFmtId="0" fontId="2" fillId="10" borderId="3" xfId="0" applyFont="1" applyFill="1" applyBorder="1" applyAlignment="1">
      <alignment horizontal="center" vertical="center"/>
    </xf>
    <xf numFmtId="3" fontId="4" fillId="10" borderId="3" xfId="0" applyNumberFormat="1" applyFont="1" applyFill="1" applyBorder="1" applyAlignment="1">
      <alignment vertical="center"/>
    </xf>
    <xf numFmtId="0" fontId="0" fillId="10" borderId="3" xfId="0" applyFill="1" applyBorder="1" applyAlignment="1">
      <alignment horizontal="center" vertical="center" wrapText="1"/>
    </xf>
    <xf numFmtId="3" fontId="4" fillId="0" borderId="14" xfId="0" applyNumberFormat="1" applyFont="1" applyBorder="1" applyAlignment="1">
      <alignment horizontal="center" vertical="center"/>
    </xf>
    <xf numFmtId="174" fontId="57" fillId="6" borderId="1" xfId="19" applyNumberFormat="1" applyFont="1" applyFill="1" applyBorder="1" applyAlignment="1">
      <alignment horizontal="left" vertical="center" wrapText="1"/>
    </xf>
    <xf numFmtId="0" fontId="57" fillId="6" borderId="1" xfId="19" applyFont="1" applyFill="1" applyBorder="1" applyAlignment="1">
      <alignment horizontal="left" vertical="center" wrapText="1"/>
    </xf>
    <xf numFmtId="165" fontId="57" fillId="6" borderId="4" xfId="19" applyNumberFormat="1" applyFont="1" applyFill="1" applyBorder="1" applyAlignment="1">
      <alignment horizontal="left" vertical="center" wrapText="1"/>
    </xf>
    <xf numFmtId="183" fontId="57" fillId="6" borderId="1" xfId="19" applyNumberFormat="1" applyFont="1" applyFill="1" applyBorder="1" applyAlignment="1">
      <alignment horizontal="left" vertical="center" wrapText="1"/>
    </xf>
    <xf numFmtId="168" fontId="0" fillId="3" borderId="0" xfId="27" applyFont="1" applyFill="1"/>
    <xf numFmtId="168" fontId="0" fillId="3" borderId="0" xfId="0" applyNumberFormat="1" applyFill="1"/>
    <xf numFmtId="174" fontId="45" fillId="0" borderId="1" xfId="0" applyNumberFormat="1" applyFont="1" applyFill="1" applyBorder="1" applyAlignment="1">
      <alignment horizontal="center" vertical="center" wrapText="1"/>
    </xf>
    <xf numFmtId="174" fontId="5" fillId="11" borderId="1" xfId="0" applyNumberFormat="1" applyFont="1" applyFill="1" applyBorder="1" applyAlignment="1">
      <alignment horizontal="center" vertical="center" wrapText="1"/>
    </xf>
    <xf numFmtId="174" fontId="3" fillId="11" borderId="1" xfId="0" applyNumberFormat="1" applyFont="1" applyFill="1" applyBorder="1" applyAlignment="1">
      <alignment horizontal="center" vertical="center" wrapText="1"/>
    </xf>
    <xf numFmtId="3" fontId="45" fillId="11" borderId="1" xfId="0" applyNumberFormat="1" applyFont="1" applyFill="1" applyBorder="1" applyAlignment="1">
      <alignment horizontal="center" vertical="center" wrapText="1"/>
    </xf>
    <xf numFmtId="182" fontId="54" fillId="10" borderId="1" xfId="19" applyNumberFormat="1" applyFont="1" applyFill="1" applyBorder="1" applyAlignment="1">
      <alignment horizontal="center" vertical="center" wrapText="1"/>
    </xf>
    <xf numFmtId="3" fontId="59" fillId="0" borderId="1" xfId="0" applyNumberFormat="1" applyFont="1" applyFill="1" applyBorder="1" applyAlignment="1">
      <alignment horizontal="center" vertical="center" wrapText="1"/>
    </xf>
    <xf numFmtId="174" fontId="59" fillId="0" borderId="1" xfId="0" applyNumberFormat="1" applyFont="1" applyFill="1" applyBorder="1" applyAlignment="1">
      <alignment horizontal="center" vertical="center" wrapText="1"/>
    </xf>
    <xf numFmtId="174" fontId="60" fillId="0" borderId="1" xfId="0" applyNumberFormat="1" applyFont="1" applyFill="1" applyBorder="1" applyAlignment="1">
      <alignment horizontal="center" vertical="center" wrapText="1"/>
    </xf>
    <xf numFmtId="2" fontId="61" fillId="0" borderId="1" xfId="0" applyNumberFormat="1" applyFont="1" applyFill="1" applyBorder="1" applyAlignment="1">
      <alignment horizontal="center" vertical="center" wrapText="1"/>
    </xf>
    <xf numFmtId="1" fontId="61" fillId="0" borderId="1" xfId="0" applyNumberFormat="1" applyFont="1" applyFill="1" applyBorder="1" applyAlignment="1">
      <alignment horizontal="center" vertical="center" wrapText="1"/>
    </xf>
    <xf numFmtId="0" fontId="0" fillId="5" borderId="0" xfId="0" applyFill="1" applyAlignment="1">
      <alignment horizontal="center"/>
    </xf>
    <xf numFmtId="0" fontId="43" fillId="5" borderId="0" xfId="0" applyFont="1" applyFill="1" applyAlignment="1">
      <alignment horizontal="center"/>
    </xf>
    <xf numFmtId="0" fontId="5" fillId="5" borderId="0" xfId="0" applyFont="1" applyFill="1" applyBorder="1" applyAlignment="1">
      <alignment horizontal="center" vertical="center" wrapText="1"/>
    </xf>
    <xf numFmtId="0" fontId="7" fillId="3" borderId="6" xfId="0" applyFont="1" applyFill="1" applyBorder="1" applyAlignment="1">
      <alignment horizontal="center" vertical="center"/>
    </xf>
    <xf numFmtId="0" fontId="5" fillId="3" borderId="8" xfId="3" applyNumberFormat="1" applyFont="1" applyFill="1" applyBorder="1" applyAlignment="1">
      <alignment vertical="center"/>
    </xf>
    <xf numFmtId="0" fontId="7" fillId="3" borderId="41" xfId="0" applyFont="1" applyFill="1" applyBorder="1" applyAlignment="1">
      <alignment horizontal="center" vertical="center"/>
    </xf>
    <xf numFmtId="171" fontId="5" fillId="3" borderId="1" xfId="3" applyFont="1" applyFill="1" applyBorder="1" applyAlignment="1">
      <alignment horizontal="center" vertical="center"/>
    </xf>
    <xf numFmtId="10" fontId="37" fillId="3" borderId="5" xfId="24" applyNumberFormat="1"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xf>
    <xf numFmtId="3" fontId="54" fillId="1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 fontId="49" fillId="3" borderId="1" xfId="16"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7" fillId="3" borderId="41" xfId="0" applyFont="1" applyFill="1" applyBorder="1" applyAlignment="1">
      <alignment horizontal="center" vertical="center"/>
    </xf>
    <xf numFmtId="3" fontId="49" fillId="10" borderId="3" xfId="0" applyNumberFormat="1" applyFont="1" applyFill="1" applyBorder="1" applyAlignment="1">
      <alignment horizontal="center" vertical="center" wrapText="1"/>
    </xf>
    <xf numFmtId="182" fontId="54" fillId="10" borderId="3" xfId="19" applyNumberFormat="1" applyFont="1" applyFill="1" applyBorder="1" applyAlignment="1">
      <alignment horizontal="center" vertical="center" wrapText="1"/>
    </xf>
    <xf numFmtId="3" fontId="54" fillId="10" borderId="3" xfId="19" applyNumberFormat="1" applyFont="1" applyFill="1" applyBorder="1" applyAlignment="1">
      <alignment horizontal="center" vertical="center" wrapText="1"/>
    </xf>
    <xf numFmtId="0" fontId="0" fillId="10" borderId="8" xfId="0" applyFill="1" applyBorder="1" applyAlignment="1">
      <alignment horizontal="center" vertical="center"/>
    </xf>
    <xf numFmtId="0" fontId="0" fillId="5" borderId="0" xfId="0" applyFill="1"/>
    <xf numFmtId="0" fontId="36" fillId="5" borderId="0" xfId="0" applyFont="1" applyFill="1" applyBorder="1"/>
    <xf numFmtId="176" fontId="34" fillId="3" borderId="1" xfId="0" applyNumberFormat="1" applyFont="1" applyFill="1" applyBorder="1" applyAlignment="1">
      <alignment vertical="center"/>
    </xf>
    <xf numFmtId="10" fontId="16" fillId="3" borderId="1" xfId="16" applyNumberFormat="1" applyFont="1" applyFill="1" applyBorder="1" applyAlignment="1">
      <alignment horizontal="center" vertical="center" wrapText="1"/>
    </xf>
    <xf numFmtId="10" fontId="34" fillId="3" borderId="1" xfId="0" applyNumberFormat="1" applyFont="1" applyFill="1" applyBorder="1" applyAlignment="1">
      <alignment vertical="center"/>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0" fillId="10" borderId="8" xfId="0"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20"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13" xfId="0" applyFont="1" applyFill="1" applyBorder="1" applyAlignment="1">
      <alignment horizontal="center" vertical="center" wrapText="1"/>
    </xf>
    <xf numFmtId="0" fontId="5" fillId="6" borderId="4" xfId="0" applyFont="1" applyFill="1" applyBorder="1" applyAlignment="1" applyProtection="1">
      <alignment horizontal="center" vertical="center" wrapText="1"/>
      <protection locked="0"/>
    </xf>
    <xf numFmtId="0" fontId="10" fillId="6" borderId="1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0" borderId="0" xfId="0" applyFill="1" applyAlignment="1">
      <alignment horizontal="center"/>
    </xf>
    <xf numFmtId="0" fontId="10" fillId="6" borderId="5"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27"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45" xfId="0" applyFill="1" applyBorder="1" applyAlignment="1">
      <alignment horizontal="center"/>
    </xf>
    <xf numFmtId="0" fontId="0" fillId="0" borderId="6"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0" fillId="0" borderId="34"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32" xfId="0" applyFill="1" applyBorder="1" applyAlignment="1">
      <alignment horizontal="center"/>
    </xf>
    <xf numFmtId="0" fontId="0" fillId="0" borderId="2"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 xfId="0" applyFont="1" applyFill="1" applyBorder="1" applyAlignment="1">
      <alignment horizontal="center"/>
    </xf>
    <xf numFmtId="0" fontId="18" fillId="3"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3" fillId="6" borderId="6"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9" fillId="3" borderId="53" xfId="0" applyFont="1" applyFill="1" applyBorder="1" applyAlignment="1">
      <alignment horizontal="center" vertical="center" wrapText="1"/>
    </xf>
    <xf numFmtId="0" fontId="39" fillId="3" borderId="54" xfId="0" applyFont="1" applyFill="1" applyBorder="1" applyAlignment="1">
      <alignment horizontal="center" vertical="center" wrapText="1"/>
    </xf>
    <xf numFmtId="0" fontId="39" fillId="3" borderId="5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2" fillId="0" borderId="42" xfId="16" applyFont="1" applyFill="1" applyBorder="1" applyAlignment="1">
      <alignment horizontal="center" vertical="center" wrapText="1"/>
    </xf>
    <xf numFmtId="0" fontId="12" fillId="0" borderId="43" xfId="16" applyFont="1" applyFill="1" applyBorder="1" applyAlignment="1">
      <alignment horizontal="center" vertical="center" wrapText="1"/>
    </xf>
    <xf numFmtId="0" fontId="12" fillId="0" borderId="38" xfId="16" applyFont="1" applyFill="1" applyBorder="1" applyAlignment="1">
      <alignment horizontal="center" vertical="center" wrapText="1"/>
    </xf>
    <xf numFmtId="0" fontId="12" fillId="3" borderId="1" xfId="16" applyFont="1" applyFill="1" applyBorder="1" applyAlignment="1">
      <alignment horizontal="justify" vertical="center" wrapText="1"/>
    </xf>
    <xf numFmtId="0" fontId="4" fillId="3" borderId="21" xfId="16" applyFont="1" applyFill="1" applyBorder="1" applyAlignment="1">
      <alignment horizontal="left" vertical="top" wrapText="1"/>
    </xf>
    <xf numFmtId="0" fontId="12" fillId="0" borderId="49" xfId="16" applyFont="1" applyFill="1" applyBorder="1" applyAlignment="1">
      <alignment horizontal="center" vertical="center" wrapText="1"/>
    </xf>
    <xf numFmtId="0" fontId="12" fillId="0" borderId="50" xfId="16" applyFont="1" applyFill="1" applyBorder="1" applyAlignment="1">
      <alignment horizontal="center" vertical="center" wrapText="1"/>
    </xf>
    <xf numFmtId="0" fontId="12" fillId="0" borderId="39" xfId="16" applyFont="1" applyFill="1" applyBorder="1" applyAlignment="1">
      <alignment horizontal="center" vertical="center" wrapText="1"/>
    </xf>
    <xf numFmtId="0" fontId="2" fillId="4" borderId="2" xfId="16" applyFont="1" applyFill="1" applyBorder="1" applyAlignment="1">
      <alignment horizontal="center" vertical="center" wrapText="1"/>
    </xf>
    <xf numFmtId="0" fontId="4" fillId="0" borderId="32" xfId="16" applyBorder="1"/>
    <xf numFmtId="0" fontId="4" fillId="0" borderId="2" xfId="16" applyBorder="1"/>
    <xf numFmtId="0" fontId="4" fillId="0" borderId="17" xfId="16" applyBorder="1"/>
    <xf numFmtId="0" fontId="4" fillId="0" borderId="1" xfId="16" applyBorder="1"/>
    <xf numFmtId="0" fontId="4" fillId="0" borderId="18" xfId="16" applyBorder="1"/>
    <xf numFmtId="0" fontId="4" fillId="0" borderId="4" xfId="16" applyBorder="1"/>
    <xf numFmtId="0" fontId="23" fillId="4" borderId="2"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 fillId="4" borderId="2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2" fillId="4" borderId="36" xfId="16" applyFont="1" applyFill="1" applyBorder="1" applyAlignment="1">
      <alignment horizontal="center" vertical="center" wrapText="1"/>
    </xf>
    <xf numFmtId="0" fontId="2" fillId="4" borderId="8" xfId="16" applyFont="1" applyFill="1" applyBorder="1" applyAlignment="1">
      <alignment horizontal="center" vertical="center" wrapText="1"/>
    </xf>
    <xf numFmtId="0" fontId="14" fillId="4" borderId="16" xfId="16" applyFont="1" applyFill="1" applyBorder="1" applyAlignment="1">
      <alignment horizontal="center" vertical="center" wrapText="1"/>
    </xf>
    <xf numFmtId="0" fontId="14" fillId="4" borderId="33" xfId="16" applyFont="1" applyFill="1" applyBorder="1" applyAlignment="1">
      <alignment horizontal="center" vertical="center" wrapText="1"/>
    </xf>
    <xf numFmtId="0" fontId="2" fillId="4" borderId="23" xfId="16" applyFont="1" applyFill="1" applyBorder="1" applyAlignment="1">
      <alignment horizontal="center" vertical="center" wrapText="1"/>
    </xf>
    <xf numFmtId="0" fontId="2" fillId="4" borderId="34"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4" fillId="3" borderId="20" xfId="16" applyFont="1" applyFill="1" applyBorder="1" applyAlignment="1">
      <alignment horizontal="left" vertical="top" wrapText="1"/>
    </xf>
    <xf numFmtId="0" fontId="4" fillId="3" borderId="14" xfId="16" applyFont="1" applyFill="1" applyBorder="1" applyAlignment="1">
      <alignment horizontal="left" vertical="top" wrapText="1"/>
    </xf>
    <xf numFmtId="10" fontId="15" fillId="0" borderId="1" xfId="0" applyNumberFormat="1" applyFont="1" applyFill="1" applyBorder="1" applyAlignment="1" applyProtection="1">
      <alignment horizontal="center" vertical="center" wrapText="1"/>
      <protection locked="0"/>
    </xf>
    <xf numFmtId="0" fontId="2" fillId="4" borderId="18"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14" fillId="6" borderId="38" xfId="19" applyFont="1" applyFill="1" applyBorder="1" applyAlignment="1">
      <alignment horizontal="center" vertical="center" wrapText="1"/>
    </xf>
    <xf numFmtId="0" fontId="14" fillId="6" borderId="5" xfId="19" applyFont="1" applyFill="1" applyBorder="1" applyAlignment="1">
      <alignment horizontal="center" vertical="center" wrapText="1"/>
    </xf>
    <xf numFmtId="0" fontId="14" fillId="6" borderId="17" xfId="19" applyFont="1" applyFill="1" applyBorder="1" applyAlignment="1">
      <alignment horizontal="center" vertical="center" wrapText="1"/>
    </xf>
    <xf numFmtId="0" fontId="14" fillId="6" borderId="1" xfId="19" applyFont="1" applyFill="1" applyBorder="1" applyAlignment="1">
      <alignment horizontal="center" vertical="center" wrapText="1"/>
    </xf>
    <xf numFmtId="0" fontId="14" fillId="6" borderId="18" xfId="19" applyFont="1" applyFill="1" applyBorder="1" applyAlignment="1">
      <alignment horizontal="center" vertical="center" wrapText="1"/>
    </xf>
    <xf numFmtId="0" fontId="14" fillId="6" borderId="4" xfId="19" applyFont="1" applyFill="1" applyBorder="1" applyAlignment="1">
      <alignment horizontal="center" vertical="center" wrapText="1"/>
    </xf>
    <xf numFmtId="0" fontId="2" fillId="6" borderId="6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1" fillId="0" borderId="0" xfId="19" applyFont="1" applyAlignment="1">
      <alignment horizontal="right"/>
    </xf>
    <xf numFmtId="3" fontId="12" fillId="0" borderId="1" xfId="19" applyNumberFormat="1" applyFont="1" applyFill="1" applyBorder="1" applyAlignment="1">
      <alignment horizontal="center" vertical="center" wrapText="1"/>
    </xf>
    <xf numFmtId="181" fontId="12" fillId="3" borderId="3" xfId="4" applyNumberFormat="1" applyFont="1" applyFill="1" applyBorder="1" applyAlignment="1">
      <alignment horizontal="center" vertical="center" wrapText="1"/>
    </xf>
    <xf numFmtId="181" fontId="12" fillId="3" borderId="8" xfId="4" applyNumberFormat="1" applyFont="1" applyFill="1" applyBorder="1" applyAlignment="1">
      <alignment horizontal="center" vertical="center" wrapText="1"/>
    </xf>
    <xf numFmtId="181" fontId="12" fillId="3" borderId="5" xfId="4" applyNumberFormat="1" applyFont="1" applyFill="1" applyBorder="1" applyAlignment="1">
      <alignment horizontal="center" vertical="center" wrapText="1"/>
    </xf>
    <xf numFmtId="0" fontId="12" fillId="0" borderId="1" xfId="19" applyFont="1" applyFill="1" applyBorder="1" applyAlignment="1">
      <alignment horizontal="center" vertical="center" wrapText="1"/>
    </xf>
    <xf numFmtId="0" fontId="12" fillId="0" borderId="2" xfId="19" applyFont="1" applyFill="1" applyBorder="1" applyAlignment="1">
      <alignment horizontal="center" vertical="center" wrapText="1"/>
    </xf>
    <xf numFmtId="3" fontId="12" fillId="0" borderId="21" xfId="19" applyNumberFormat="1" applyFont="1" applyFill="1" applyBorder="1" applyAlignment="1">
      <alignment horizontal="center" vertical="center" wrapText="1"/>
    </xf>
    <xf numFmtId="3" fontId="42" fillId="0" borderId="1" xfId="19" applyNumberFormat="1" applyFont="1" applyFill="1" applyBorder="1" applyAlignment="1">
      <alignment horizontal="center" vertical="center" wrapText="1"/>
    </xf>
    <xf numFmtId="0" fontId="22" fillId="0" borderId="1" xfId="19" applyFont="1" applyFill="1" applyBorder="1" applyAlignment="1">
      <alignment horizontal="center" vertical="center" wrapText="1"/>
    </xf>
    <xf numFmtId="3" fontId="12" fillId="0" borderId="20" xfId="19" applyNumberFormat="1" applyFont="1" applyFill="1" applyBorder="1" applyAlignment="1">
      <alignment horizontal="center" vertical="center" wrapText="1"/>
    </xf>
    <xf numFmtId="3" fontId="12" fillId="0" borderId="2" xfId="19" applyNumberFormat="1" applyFont="1" applyFill="1" applyBorder="1" applyAlignment="1">
      <alignment horizontal="center" vertical="center" wrapText="1"/>
    </xf>
    <xf numFmtId="3" fontId="12" fillId="0" borderId="14" xfId="19" applyNumberFormat="1" applyFont="1"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2" fillId="0" borderId="2" xfId="19" applyFont="1" applyFill="1" applyBorder="1" applyAlignment="1">
      <alignment horizontal="center" vertical="center" wrapText="1"/>
    </xf>
    <xf numFmtId="181" fontId="14" fillId="3" borderId="3" xfId="4" applyNumberFormat="1" applyFont="1" applyFill="1" applyBorder="1" applyAlignment="1">
      <alignment horizontal="center" vertical="center" wrapText="1"/>
    </xf>
    <xf numFmtId="181" fontId="14" fillId="3" borderId="8" xfId="4" applyNumberFormat="1" applyFont="1" applyFill="1" applyBorder="1" applyAlignment="1">
      <alignment horizontal="center" vertical="center" wrapText="1"/>
    </xf>
    <xf numFmtId="0" fontId="12" fillId="0" borderId="3" xfId="19" applyFont="1" applyFill="1" applyBorder="1" applyAlignment="1">
      <alignment horizontal="center" vertical="center" wrapText="1"/>
    </xf>
    <xf numFmtId="0" fontId="0" fillId="0" borderId="1" xfId="0" applyBorder="1" applyAlignment="1">
      <alignment horizontal="center" vertical="center" wrapText="1"/>
    </xf>
    <xf numFmtId="181" fontId="12" fillId="3" borderId="36" xfId="4" applyNumberFormat="1" applyFont="1" applyFill="1" applyBorder="1" applyAlignment="1">
      <alignment horizontal="center" vertical="center" wrapText="1"/>
    </xf>
    <xf numFmtId="0" fontId="0" fillId="0" borderId="2" xfId="0" applyBorder="1" applyAlignment="1">
      <alignment horizontal="center" vertical="center" wrapText="1"/>
    </xf>
    <xf numFmtId="0" fontId="26" fillId="6" borderId="4" xfId="19" applyFont="1" applyFill="1" applyBorder="1" applyAlignment="1">
      <alignment horizontal="center" vertical="center" wrapText="1"/>
    </xf>
    <xf numFmtId="0" fontId="26" fillId="6" borderId="12" xfId="19" applyFont="1" applyFill="1" applyBorder="1" applyAlignment="1">
      <alignment horizontal="center" vertical="center" wrapText="1"/>
    </xf>
    <xf numFmtId="0" fontId="14" fillId="6" borderId="16" xfId="19" applyFont="1" applyFill="1" applyBorder="1" applyAlignment="1">
      <alignment horizontal="center" vertical="center" wrapText="1"/>
    </xf>
    <xf numFmtId="0" fontId="14" fillId="6" borderId="27" xfId="19" applyFont="1" applyFill="1" applyBorder="1" applyAlignment="1">
      <alignment horizontal="center" vertical="center" wrapText="1"/>
    </xf>
    <xf numFmtId="0" fontId="14" fillId="6" borderId="37" xfId="19" applyFont="1" applyFill="1" applyBorder="1" applyAlignment="1">
      <alignment horizontal="center" vertical="center" wrapText="1"/>
    </xf>
    <xf numFmtId="0" fontId="4" fillId="0" borderId="32" xfId="19" applyBorder="1" applyAlignment="1">
      <alignment horizontal="center"/>
    </xf>
    <xf numFmtId="0" fontId="4" fillId="0" borderId="2" xfId="19" applyBorder="1" applyAlignment="1">
      <alignment horizontal="center"/>
    </xf>
    <xf numFmtId="0" fontId="4" fillId="0" borderId="17" xfId="19" applyBorder="1" applyAlignment="1">
      <alignment horizontal="center"/>
    </xf>
    <xf numFmtId="0" fontId="4" fillId="0" borderId="1" xfId="19" applyBorder="1" applyAlignment="1">
      <alignment horizontal="center"/>
    </xf>
    <xf numFmtId="0" fontId="4" fillId="0" borderId="18" xfId="19" applyBorder="1" applyAlignment="1">
      <alignment horizontal="center"/>
    </xf>
    <xf numFmtId="0" fontId="4" fillId="0" borderId="4" xfId="19" applyBorder="1" applyAlignment="1">
      <alignment horizontal="center"/>
    </xf>
    <xf numFmtId="0" fontId="25" fillId="6" borderId="2" xfId="19" applyFont="1" applyFill="1" applyBorder="1" applyAlignment="1">
      <alignment horizontal="center" vertical="center" wrapText="1"/>
    </xf>
    <xf numFmtId="0" fontId="25" fillId="6" borderId="20" xfId="19" applyFont="1" applyFill="1" applyBorder="1" applyAlignment="1">
      <alignment horizontal="center" vertical="center" wrapText="1"/>
    </xf>
    <xf numFmtId="0" fontId="25" fillId="6" borderId="1" xfId="19" applyFont="1" applyFill="1" applyBorder="1" applyAlignment="1">
      <alignment horizontal="center" vertical="center" wrapText="1"/>
    </xf>
    <xf numFmtId="0" fontId="25" fillId="6" borderId="21" xfId="19" applyFont="1" applyFill="1" applyBorder="1" applyAlignment="1">
      <alignment horizontal="center" vertical="center" wrapText="1"/>
    </xf>
    <xf numFmtId="0" fontId="26" fillId="6" borderId="1" xfId="19" applyFont="1" applyFill="1" applyBorder="1" applyAlignment="1">
      <alignment horizontal="center" vertical="center" wrapText="1"/>
    </xf>
    <xf numFmtId="0" fontId="26" fillId="6" borderId="21" xfId="19" applyFont="1" applyFill="1" applyBorder="1" applyAlignment="1">
      <alignment horizontal="center" vertical="center" wrapText="1"/>
    </xf>
    <xf numFmtId="0" fontId="25" fillId="6" borderId="4" xfId="19" applyFont="1" applyFill="1" applyBorder="1" applyAlignment="1">
      <alignment horizontal="center" vertical="center" wrapText="1"/>
    </xf>
    <xf numFmtId="0" fontId="36" fillId="0" borderId="0" xfId="0" applyFont="1" applyFill="1" applyBorder="1" applyAlignment="1">
      <alignment horizont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3" fillId="0" borderId="0" xfId="0" applyFont="1" applyFill="1" applyAlignment="1">
      <alignment horizontal="center"/>
    </xf>
    <xf numFmtId="0" fontId="5" fillId="0" borderId="1" xfId="0" applyFont="1" applyFill="1" applyBorder="1" applyAlignment="1">
      <alignment horizontal="center" vertical="center"/>
    </xf>
    <xf numFmtId="0" fontId="5" fillId="0" borderId="1" xfId="0" applyFont="1" applyFill="1" applyBorder="1"/>
    <xf numFmtId="179" fontId="5" fillId="0" borderId="8" xfId="3" applyNumberFormat="1" applyFont="1" applyFill="1" applyBorder="1" applyAlignment="1">
      <alignment horizontal="left" vertical="center"/>
    </xf>
    <xf numFmtId="179" fontId="5" fillId="0" borderId="8" xfId="3" applyNumberFormat="1" applyFont="1" applyFill="1" applyBorder="1" applyAlignment="1">
      <alignment vertical="center"/>
    </xf>
    <xf numFmtId="0" fontId="7" fillId="0" borderId="1" xfId="0" applyFont="1" applyFill="1" applyBorder="1"/>
    <xf numFmtId="0" fontId="5" fillId="0" borderId="8" xfId="0" applyFont="1" applyFill="1" applyBorder="1" applyAlignment="1">
      <alignment horizontal="center" vertical="center" wrapText="1"/>
    </xf>
    <xf numFmtId="10" fontId="5" fillId="0" borderId="63" xfId="24" applyNumberFormat="1" applyFont="1" applyFill="1" applyBorder="1" applyAlignment="1">
      <alignment horizontal="center" vertical="center" wrapText="1"/>
    </xf>
    <xf numFmtId="0" fontId="3" fillId="0" borderId="60" xfId="0" applyFont="1" applyFill="1" applyBorder="1" applyAlignment="1">
      <alignment vertical="top" wrapText="1"/>
    </xf>
    <xf numFmtId="0" fontId="6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lignment vertical="center"/>
    </xf>
    <xf numFmtId="0" fontId="7" fillId="0" borderId="1" xfId="0" applyFont="1" applyFill="1" applyBorder="1" applyAlignment="1">
      <alignment vertical="center"/>
    </xf>
    <xf numFmtId="0" fontId="5" fillId="0" borderId="3" xfId="0" applyFont="1" applyFill="1" applyBorder="1" applyAlignment="1">
      <alignment horizontal="center" vertical="center" wrapText="1"/>
    </xf>
    <xf numFmtId="10" fontId="5" fillId="0" borderId="58" xfId="0" applyNumberFormat="1" applyFont="1" applyFill="1" applyBorder="1" applyAlignment="1">
      <alignment horizontal="center" vertical="center" wrapText="1"/>
    </xf>
    <xf numFmtId="171" fontId="5" fillId="0" borderId="1" xfId="3" applyNumberFormat="1" applyFont="1" applyFill="1" applyBorder="1" applyAlignment="1">
      <alignment horizontal="center" vertical="center"/>
    </xf>
    <xf numFmtId="9" fontId="5" fillId="0" borderId="63" xfId="24" applyFont="1" applyFill="1" applyBorder="1" applyAlignment="1">
      <alignment horizontal="center" vertical="center" wrapText="1"/>
    </xf>
    <xf numFmtId="0" fontId="3" fillId="0" borderId="15" xfId="0" applyFont="1" applyFill="1" applyBorder="1" applyAlignment="1">
      <alignment vertical="top" wrapText="1"/>
    </xf>
    <xf numFmtId="179" fontId="5" fillId="0" borderId="1" xfId="0" applyNumberFormat="1" applyFont="1" applyFill="1" applyBorder="1" applyAlignment="1">
      <alignment horizontal="center" vertical="center"/>
    </xf>
    <xf numFmtId="179" fontId="5" fillId="0" borderId="1" xfId="3"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36" fillId="0" borderId="0" xfId="0" applyFont="1" applyFill="1" applyBorder="1"/>
    <xf numFmtId="4" fontId="18" fillId="6" borderId="0" xfId="0" applyNumberFormat="1" applyFont="1" applyFill="1" applyBorder="1" applyAlignment="1">
      <alignment horizontal="center" vertical="center" wrapText="1"/>
    </xf>
    <xf numFmtId="4" fontId="18" fillId="6" borderId="7" xfId="0" applyNumberFormat="1" applyFont="1" applyFill="1" applyBorder="1" applyAlignment="1">
      <alignment horizontal="center" vertical="center" wrapText="1"/>
    </xf>
    <xf numFmtId="4" fontId="18" fillId="6" borderId="9" xfId="0" applyNumberFormat="1" applyFont="1" applyFill="1" applyBorder="1" applyAlignment="1">
      <alignment horizontal="center" vertical="center" wrapText="1"/>
    </xf>
    <xf numFmtId="4" fontId="18" fillId="6" borderId="10"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0" fontId="43" fillId="0" borderId="2" xfId="0" applyFont="1" applyFill="1" applyBorder="1" applyAlignment="1">
      <alignment horizontal="center" vertical="center"/>
    </xf>
    <xf numFmtId="3" fontId="18" fillId="0" borderId="20" xfId="0" applyNumberFormat="1" applyFont="1" applyFill="1" applyBorder="1" applyAlignment="1">
      <alignment horizontal="center" vertical="center" wrapText="1"/>
    </xf>
    <xf numFmtId="0" fontId="43" fillId="0" borderId="19"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0" fontId="37" fillId="0" borderId="56" xfId="24"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0" fontId="43" fillId="0" borderId="1" xfId="0" applyFont="1" applyFill="1" applyBorder="1" applyAlignment="1">
      <alignment horizontal="center" vertical="center"/>
    </xf>
    <xf numFmtId="37" fontId="18" fillId="0" borderId="21" xfId="10" applyNumberFormat="1" applyFont="1" applyFill="1" applyBorder="1" applyAlignment="1">
      <alignment horizontal="center" vertical="center"/>
    </xf>
    <xf numFmtId="0" fontId="18" fillId="0" borderId="1" xfId="0" applyFont="1" applyFill="1" applyBorder="1" applyAlignment="1">
      <alignment horizontal="right" vertical="center"/>
    </xf>
    <xf numFmtId="175" fontId="18" fillId="0" borderId="1" xfId="0" applyNumberFormat="1" applyFont="1" applyFill="1" applyBorder="1" applyAlignment="1">
      <alignment horizontal="right" vertical="center"/>
    </xf>
    <xf numFmtId="175" fontId="18" fillId="0" borderId="21" xfId="0" applyNumberFormat="1" applyFont="1" applyFill="1" applyBorder="1" applyAlignment="1">
      <alignment horizontal="right" vertical="center"/>
    </xf>
    <xf numFmtId="175" fontId="37" fillId="0" borderId="1" xfId="0" applyNumberFormat="1" applyFont="1" applyFill="1" applyBorder="1" applyAlignment="1">
      <alignment horizontal="center" vertical="center"/>
    </xf>
    <xf numFmtId="3" fontId="18" fillId="0" borderId="1" xfId="10" applyNumberFormat="1" applyFont="1" applyFill="1" applyBorder="1" applyAlignment="1">
      <alignment horizontal="center" vertical="center" wrapText="1"/>
    </xf>
    <xf numFmtId="3" fontId="18" fillId="0" borderId="21" xfId="10" applyNumberFormat="1" applyFont="1" applyFill="1" applyBorder="1" applyAlignment="1">
      <alignment horizontal="center" vertical="center" wrapText="1"/>
    </xf>
    <xf numFmtId="37" fontId="18" fillId="0" borderId="3" xfId="10" applyNumberFormat="1" applyFont="1" applyFill="1" applyBorder="1" applyAlignment="1">
      <alignment horizontal="center" vertical="center"/>
    </xf>
    <xf numFmtId="3" fontId="18" fillId="0" borderId="2" xfId="10" applyNumberFormat="1" applyFont="1" applyFill="1" applyBorder="1" applyAlignment="1">
      <alignment horizontal="center" vertical="center" wrapText="1"/>
    </xf>
    <xf numFmtId="0" fontId="5" fillId="0" borderId="2" xfId="0" applyFont="1" applyFill="1" applyBorder="1" applyAlignment="1">
      <alignment horizontal="center"/>
    </xf>
    <xf numFmtId="0" fontId="5" fillId="0" borderId="1" xfId="0" applyFont="1" applyFill="1" applyBorder="1" applyAlignment="1">
      <alignment horizontal="center"/>
    </xf>
    <xf numFmtId="179" fontId="37" fillId="0" borderId="1" xfId="0" applyNumberFormat="1" applyFont="1" applyFill="1" applyBorder="1" applyAlignment="1">
      <alignment horizontal="center"/>
    </xf>
    <xf numFmtId="3" fontId="18" fillId="0" borderId="4" xfId="0" applyNumberFormat="1" applyFont="1" applyFill="1" applyBorder="1" applyAlignment="1">
      <alignment horizontal="center" vertical="center" wrapText="1"/>
    </xf>
    <xf numFmtId="0" fontId="5" fillId="0" borderId="4" xfId="0" applyFont="1" applyFill="1" applyBorder="1" applyAlignment="1">
      <alignment horizontal="center"/>
    </xf>
    <xf numFmtId="0" fontId="16" fillId="6" borderId="48" xfId="0" applyFont="1" applyFill="1" applyBorder="1" applyAlignment="1" applyProtection="1">
      <alignment horizontal="left" vertical="center" wrapText="1"/>
      <protection locked="0"/>
    </xf>
    <xf numFmtId="0" fontId="5" fillId="6" borderId="14" xfId="0" applyFont="1" applyFill="1" applyBorder="1" applyAlignment="1">
      <alignment horizontal="center" vertical="center" wrapText="1"/>
    </xf>
    <xf numFmtId="0" fontId="43" fillId="0" borderId="33" xfId="0" applyFont="1" applyFill="1" applyBorder="1" applyAlignment="1">
      <alignment horizontal="center" vertical="center"/>
    </xf>
    <xf numFmtId="10" fontId="37" fillId="0" borderId="33" xfId="24" applyNumberFormat="1" applyFont="1" applyFill="1" applyBorder="1" applyAlignment="1">
      <alignment horizontal="center" vertical="center"/>
    </xf>
    <xf numFmtId="10" fontId="37" fillId="3" borderId="2" xfId="24" applyNumberFormat="1" applyFont="1" applyFill="1" applyBorder="1" applyAlignment="1">
      <alignment horizontal="center"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6" fillId="6" borderId="16" xfId="0" applyFont="1" applyFill="1" applyBorder="1" applyAlignment="1" applyProtection="1">
      <alignment horizontal="left" vertical="center" wrapText="1"/>
      <protection locked="0"/>
    </xf>
    <xf numFmtId="37" fontId="19" fillId="9" borderId="17" xfId="9" applyNumberFormat="1" applyFont="1" applyFill="1" applyBorder="1" applyAlignment="1">
      <alignment horizontal="center" vertical="center"/>
    </xf>
    <xf numFmtId="37" fontId="19" fillId="3" borderId="64" xfId="10" applyNumberFormat="1" applyFont="1" applyFill="1" applyBorder="1" applyAlignment="1">
      <alignment horizontal="center" vertical="center"/>
    </xf>
    <xf numFmtId="37" fontId="19" fillId="9" borderId="3" xfId="9" applyNumberFormat="1" applyFont="1" applyFill="1" applyBorder="1" applyAlignment="1">
      <alignment horizontal="center" vertical="center"/>
    </xf>
    <xf numFmtId="37" fontId="19" fillId="3" borderId="39" xfId="10" applyNumberFormat="1" applyFont="1" applyFill="1" applyBorder="1" applyAlignment="1">
      <alignment horizontal="center" vertical="center"/>
    </xf>
    <xf numFmtId="37" fontId="19" fillId="3" borderId="3" xfId="10" applyNumberFormat="1" applyFont="1" applyFill="1" applyBorder="1" applyAlignment="1">
      <alignment horizontal="center" vertical="center"/>
    </xf>
    <xf numFmtId="37" fontId="18" fillId="0" borderId="3" xfId="9" applyNumberFormat="1" applyFont="1" applyFill="1" applyBorder="1" applyAlignment="1">
      <alignment horizontal="center" vertical="center"/>
    </xf>
    <xf numFmtId="0" fontId="43" fillId="0" borderId="3" xfId="0" applyFont="1" applyFill="1" applyBorder="1" applyAlignment="1">
      <alignment horizontal="center" vertical="center"/>
    </xf>
    <xf numFmtId="37" fontId="18" fillId="0" borderId="14" xfId="10" applyNumberFormat="1" applyFont="1" applyFill="1" applyBorder="1" applyAlignment="1">
      <alignment horizontal="center" vertical="center"/>
    </xf>
    <xf numFmtId="0" fontId="43" fillId="0" borderId="62" xfId="0" applyFont="1" applyFill="1" applyBorder="1" applyAlignment="1">
      <alignment horizontal="center" vertical="center"/>
    </xf>
    <xf numFmtId="10" fontId="37" fillId="0" borderId="26" xfId="24" applyNumberFormat="1" applyFont="1" applyFill="1" applyBorder="1" applyAlignment="1">
      <alignment horizontal="center" vertical="center"/>
    </xf>
    <xf numFmtId="10" fontId="37" fillId="3" borderId="8" xfId="24" applyNumberFormat="1" applyFont="1" applyFill="1" applyBorder="1" applyAlignment="1">
      <alignment horizontal="center" vertical="center"/>
    </xf>
    <xf numFmtId="0" fontId="18" fillId="3" borderId="3" xfId="0" applyFont="1" applyFill="1" applyBorder="1" applyAlignment="1">
      <alignment horizontal="center" vertical="center" wrapText="1"/>
    </xf>
    <xf numFmtId="0" fontId="18" fillId="3" borderId="14" xfId="0" applyFont="1" applyFill="1" applyBorder="1" applyAlignment="1">
      <alignment horizontal="center" vertical="center" wrapText="1"/>
    </xf>
    <xf numFmtId="10" fontId="37" fillId="0" borderId="1" xfId="24" applyNumberFormat="1" applyFont="1" applyFill="1" applyBorder="1" applyAlignment="1">
      <alignment horizontal="center" vertical="center"/>
    </xf>
    <xf numFmtId="10" fontId="37" fillId="3" borderId="1" xfId="24" applyNumberFormat="1" applyFont="1" applyFill="1" applyBorder="1" applyAlignment="1">
      <alignment horizontal="center" vertical="center"/>
    </xf>
    <xf numFmtId="0" fontId="18" fillId="3" borderId="1" xfId="0" applyFont="1" applyFill="1" applyBorder="1" applyAlignment="1">
      <alignment horizontal="left" vertical="center" wrapText="1"/>
    </xf>
    <xf numFmtId="175" fontId="18" fillId="0" borderId="1" xfId="0" applyNumberFormat="1" applyFont="1" applyFill="1" applyBorder="1" applyAlignment="1">
      <alignment horizontal="center" vertical="center"/>
    </xf>
    <xf numFmtId="10" fontId="37" fillId="0" borderId="2" xfId="24" applyNumberFormat="1" applyFont="1" applyFill="1" applyBorder="1" applyAlignment="1">
      <alignment horizontal="center" vertical="center"/>
    </xf>
    <xf numFmtId="0" fontId="18" fillId="3" borderId="2" xfId="0" applyFont="1" applyFill="1" applyBorder="1" applyAlignment="1">
      <alignment horizontal="left" vertical="center" wrapText="1"/>
    </xf>
    <xf numFmtId="3" fontId="44" fillId="3" borderId="17" xfId="16" applyNumberFormat="1" applyFont="1" applyFill="1" applyBorder="1" applyAlignment="1">
      <alignment horizontal="center" vertical="center" wrapText="1"/>
    </xf>
    <xf numFmtId="10" fontId="37" fillId="3" borderId="4" xfId="24" applyNumberFormat="1" applyFont="1" applyFill="1" applyBorder="1" applyAlignment="1">
      <alignment horizontal="center" vertical="center"/>
    </xf>
    <xf numFmtId="0" fontId="18" fillId="3" borderId="4" xfId="0" applyFont="1" applyFill="1" applyBorder="1" applyAlignment="1">
      <alignment horizontal="left" vertical="center" wrapText="1"/>
    </xf>
    <xf numFmtId="10" fontId="37" fillId="0" borderId="3" xfId="24" applyNumberFormat="1" applyFont="1" applyFill="1" applyBorder="1" applyAlignment="1">
      <alignment horizontal="center" vertical="center"/>
    </xf>
    <xf numFmtId="175" fontId="18" fillId="0" borderId="1" xfId="0" applyNumberFormat="1" applyFont="1" applyFill="1" applyBorder="1" applyAlignment="1">
      <alignment vertical="center"/>
    </xf>
    <xf numFmtId="179" fontId="37" fillId="0" borderId="1" xfId="0" applyNumberFormat="1" applyFont="1" applyFill="1" applyBorder="1" applyAlignment="1">
      <alignment vertical="center"/>
    </xf>
    <xf numFmtId="3" fontId="18" fillId="9" borderId="2" xfId="10" applyNumberFormat="1" applyFont="1" applyFill="1" applyBorder="1" applyAlignment="1">
      <alignment horizontal="center" vertical="center" wrapText="1"/>
    </xf>
    <xf numFmtId="175" fontId="18" fillId="0" borderId="2" xfId="0" applyNumberFormat="1" applyFont="1" applyFill="1" applyBorder="1" applyAlignment="1">
      <alignment horizontal="center" vertical="center"/>
    </xf>
    <xf numFmtId="10" fontId="37" fillId="0" borderId="20" xfId="24" applyNumberFormat="1" applyFont="1" applyFill="1" applyBorder="1" applyAlignment="1">
      <alignment horizontal="center" vertical="center"/>
    </xf>
    <xf numFmtId="10" fontId="37" fillId="0" borderId="21" xfId="24" applyNumberFormat="1" applyFont="1" applyFill="1" applyBorder="1" applyAlignment="1">
      <alignment horizontal="center" vertical="center"/>
    </xf>
    <xf numFmtId="3" fontId="18" fillId="3" borderId="18" xfId="0" applyNumberFormat="1" applyFont="1" applyFill="1" applyBorder="1" applyAlignment="1">
      <alignment horizontal="center" vertical="center" wrapText="1"/>
    </xf>
    <xf numFmtId="3" fontId="18" fillId="0" borderId="4" xfId="10" applyNumberFormat="1" applyFont="1" applyFill="1" applyBorder="1" applyAlignment="1">
      <alignment horizontal="center" vertical="center" wrapText="1"/>
    </xf>
    <xf numFmtId="10" fontId="37" fillId="0" borderId="12" xfId="24" applyNumberFormat="1" applyFont="1" applyFill="1" applyBorder="1" applyAlignment="1">
      <alignment horizontal="center" vertical="center"/>
    </xf>
    <xf numFmtId="37" fontId="19" fillId="0" borderId="17" xfId="10" applyNumberFormat="1" applyFont="1" applyFill="1" applyBorder="1" applyAlignment="1">
      <alignment horizontal="center" vertical="center"/>
    </xf>
    <xf numFmtId="10" fontId="11" fillId="3" borderId="0" xfId="16" applyNumberFormat="1" applyFont="1" applyFill="1" applyBorder="1" applyAlignment="1">
      <alignment horizontal="right"/>
    </xf>
    <xf numFmtId="9" fontId="5" fillId="0" borderId="60" xfId="0" applyNumberFormat="1" applyFont="1" applyFill="1" applyBorder="1" applyAlignment="1">
      <alignment horizontal="center" vertical="center" wrapText="1"/>
    </xf>
    <xf numFmtId="0" fontId="18" fillId="0" borderId="36" xfId="0" applyFont="1" applyFill="1" applyBorder="1" applyAlignment="1">
      <alignment horizontal="left" wrapText="1"/>
    </xf>
    <xf numFmtId="0" fontId="18" fillId="0" borderId="8" xfId="0" applyFont="1" applyFill="1" applyBorder="1" applyAlignment="1">
      <alignment horizontal="left" wrapText="1"/>
    </xf>
    <xf numFmtId="0" fontId="38" fillId="0" borderId="2" xfId="0" applyFont="1" applyFill="1" applyBorder="1" applyAlignment="1">
      <alignment horizontal="center" wrapText="1"/>
    </xf>
    <xf numFmtId="0" fontId="38" fillId="0" borderId="1" xfId="0" applyFont="1" applyFill="1" applyBorder="1" applyAlignment="1">
      <alignment horizontal="center" wrapText="1"/>
    </xf>
    <xf numFmtId="0" fontId="38" fillId="0" borderId="4" xfId="0" applyFont="1" applyFill="1" applyBorder="1" applyAlignment="1">
      <alignment horizontal="center" wrapText="1"/>
    </xf>
    <xf numFmtId="176" fontId="34" fillId="5" borderId="1" xfId="0" applyNumberFormat="1" applyFont="1" applyFill="1" applyBorder="1" applyAlignment="1">
      <alignment vertical="center"/>
    </xf>
    <xf numFmtId="0" fontId="14" fillId="0" borderId="1" xfId="0" applyFont="1" applyFill="1" applyBorder="1" applyAlignment="1" applyProtection="1">
      <alignment horizontal="center" vertical="center" wrapText="1"/>
      <protection locked="0"/>
    </xf>
    <xf numFmtId="10" fontId="16" fillId="0" borderId="1" xfId="0" applyNumberFormat="1" applyFont="1" applyFill="1" applyBorder="1" applyAlignment="1" applyProtection="1">
      <alignment horizontal="center" vertical="center" wrapText="1"/>
      <protection locked="0"/>
    </xf>
    <xf numFmtId="0" fontId="12" fillId="3" borderId="0" xfId="0" applyFont="1" applyFill="1" applyAlignment="1">
      <alignment horizontal="center" vertical="center" wrapText="1"/>
    </xf>
    <xf numFmtId="0" fontId="0" fillId="3" borderId="0" xfId="0" applyFill="1" applyAlignment="1">
      <alignment wrapText="1"/>
    </xf>
    <xf numFmtId="0" fontId="17" fillId="0" borderId="2" xfId="0" applyFont="1" applyFill="1" applyBorder="1" applyAlignment="1">
      <alignment vertical="center" wrapText="1"/>
    </xf>
    <xf numFmtId="0" fontId="0" fillId="3" borderId="24" xfId="0" applyFill="1" applyBorder="1"/>
    <xf numFmtId="0" fontId="17" fillId="0" borderId="1" xfId="0" applyFont="1" applyFill="1" applyBorder="1" applyAlignment="1">
      <alignment vertical="center" wrapText="1"/>
    </xf>
    <xf numFmtId="1" fontId="5"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49" fillId="0" borderId="1" xfId="16" applyNumberFormat="1" applyFont="1" applyFill="1" applyBorder="1" applyAlignment="1">
      <alignment horizontal="center" vertical="center" wrapText="1"/>
    </xf>
    <xf numFmtId="174" fontId="5" fillId="0" borderId="1" xfId="0" applyNumberFormat="1" applyFont="1" applyFill="1" applyBorder="1" applyAlignment="1">
      <alignment vertical="center" wrapText="1"/>
    </xf>
    <xf numFmtId="4" fontId="5" fillId="0" borderId="1" xfId="0" applyNumberFormat="1" applyFont="1" applyFill="1" applyBorder="1" applyAlignment="1">
      <alignment horizontal="center" vertical="center" wrapText="1"/>
    </xf>
    <xf numFmtId="2" fontId="43" fillId="0" borderId="1" xfId="0" applyNumberFormat="1" applyFont="1" applyFill="1" applyBorder="1" applyAlignment="1">
      <alignment horizontal="center" vertical="center"/>
    </xf>
    <xf numFmtId="174" fontId="5" fillId="3" borderId="1" xfId="19" applyNumberFormat="1" applyFont="1" applyFill="1" applyBorder="1" applyAlignment="1">
      <alignment vertical="center" wrapText="1"/>
    </xf>
    <xf numFmtId="174" fontId="5" fillId="3" borderId="1" xfId="19" applyNumberFormat="1" applyFont="1" applyFill="1" applyBorder="1" applyAlignment="1">
      <alignment horizontal="right" vertical="center" wrapText="1"/>
    </xf>
    <xf numFmtId="174" fontId="3" fillId="0" borderId="3" xfId="0" applyNumberFormat="1" applyFont="1" applyFill="1" applyBorder="1" applyAlignment="1">
      <alignment horizontal="center" vertical="center" wrapText="1"/>
    </xf>
    <xf numFmtId="3" fontId="5" fillId="0" borderId="48" xfId="19" applyNumberFormat="1" applyFont="1" applyFill="1" applyBorder="1" applyAlignment="1">
      <alignment horizontal="center" vertical="center" wrapText="1"/>
    </xf>
    <xf numFmtId="0" fontId="0" fillId="0" borderId="3" xfId="0" applyBorder="1" applyAlignment="1">
      <alignment horizontal="center" vertical="center" wrapText="1"/>
    </xf>
    <xf numFmtId="3" fontId="12" fillId="0" borderId="3" xfId="19" applyNumberFormat="1" applyFont="1" applyFill="1" applyBorder="1" applyAlignment="1">
      <alignment horizontal="center" vertical="center" wrapText="1"/>
    </xf>
    <xf numFmtId="0" fontId="22" fillId="0" borderId="3" xfId="19" applyFont="1" applyFill="1" applyBorder="1" applyAlignment="1">
      <alignment horizontal="center" vertical="center" wrapText="1"/>
    </xf>
    <xf numFmtId="0" fontId="17" fillId="0" borderId="48" xfId="0" applyFont="1" applyFill="1" applyBorder="1" applyAlignment="1">
      <alignment vertical="center" wrapText="1"/>
    </xf>
    <xf numFmtId="165" fontId="41" fillId="10" borderId="1" xfId="13" applyNumberFormat="1" applyFont="1" applyFill="1" applyBorder="1" applyAlignment="1">
      <alignment vertical="center"/>
    </xf>
    <xf numFmtId="165" fontId="52" fillId="10" borderId="1" xfId="13" applyNumberFormat="1" applyFont="1" applyFill="1" applyBorder="1" applyAlignment="1">
      <alignment vertical="center"/>
    </xf>
    <xf numFmtId="4" fontId="49" fillId="10" borderId="1" xfId="13" applyNumberFormat="1" applyFont="1" applyFill="1" applyBorder="1" applyAlignment="1">
      <alignment vertical="center"/>
    </xf>
    <xf numFmtId="4" fontId="52" fillId="10" borderId="1" xfId="13" applyNumberFormat="1" applyFont="1" applyFill="1" applyBorder="1" applyAlignment="1">
      <alignment vertical="center"/>
    </xf>
    <xf numFmtId="3" fontId="4" fillId="10" borderId="3" xfId="0" applyNumberFormat="1" applyFont="1" applyFill="1" applyBorder="1" applyAlignment="1">
      <alignment horizontal="center" vertical="center"/>
    </xf>
    <xf numFmtId="164" fontId="49" fillId="10" borderId="1" xfId="13" applyNumberFormat="1" applyFont="1" applyFill="1" applyBorder="1" applyAlignment="1">
      <alignment vertical="center"/>
    </xf>
    <xf numFmtId="164" fontId="52" fillId="10" borderId="1" xfId="13" applyNumberFormat="1" applyFont="1" applyFill="1" applyBorder="1" applyAlignment="1">
      <alignment vertical="center"/>
    </xf>
    <xf numFmtId="3" fontId="4" fillId="10" borderId="8" xfId="0" applyNumberFormat="1" applyFont="1" applyFill="1" applyBorder="1" applyAlignment="1">
      <alignment horizontal="center" vertical="center"/>
    </xf>
    <xf numFmtId="0" fontId="17" fillId="0" borderId="29" xfId="0" applyFont="1" applyFill="1" applyBorder="1" applyAlignment="1">
      <alignment vertical="center" wrapText="1"/>
    </xf>
    <xf numFmtId="0" fontId="22" fillId="0" borderId="4" xfId="19" applyFont="1" applyFill="1" applyBorder="1" applyAlignment="1">
      <alignment horizontal="center" vertical="center" wrapText="1"/>
    </xf>
    <xf numFmtId="4" fontId="14" fillId="10" borderId="4" xfId="19" applyNumberFormat="1" applyFont="1" applyFill="1" applyBorder="1" applyAlignment="1">
      <alignment horizontal="center" vertical="center" wrapText="1"/>
    </xf>
    <xf numFmtId="4" fontId="11" fillId="10" borderId="4" xfId="19" applyNumberFormat="1" applyFont="1" applyFill="1" applyBorder="1" applyAlignment="1">
      <alignment horizontal="center" vertical="center" wrapText="1"/>
    </xf>
    <xf numFmtId="4" fontId="53" fillId="10" borderId="4" xfId="0" applyNumberFormat="1" applyFont="1" applyFill="1" applyBorder="1" applyAlignment="1">
      <alignment horizontal="center" vertical="center"/>
    </xf>
    <xf numFmtId="4" fontId="63" fillId="10" borderId="4"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0" fontId="0" fillId="3" borderId="9" xfId="0" applyFill="1" applyBorder="1"/>
    <xf numFmtId="0" fontId="0" fillId="0" borderId="42" xfId="0" applyFill="1" applyBorder="1" applyAlignment="1">
      <alignment horizontal="center" vertical="center"/>
    </xf>
    <xf numFmtId="0" fontId="17" fillId="0" borderId="36" xfId="0" applyFont="1" applyFill="1" applyBorder="1" applyAlignment="1">
      <alignment horizontal="center" vertical="center" wrapText="1"/>
    </xf>
    <xf numFmtId="0" fontId="12" fillId="0" borderId="5" xfId="19" applyFont="1" applyFill="1" applyBorder="1" applyAlignment="1">
      <alignment horizontal="center" vertical="center" wrapText="1"/>
    </xf>
    <xf numFmtId="4" fontId="61"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1"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3" fontId="49" fillId="0" borderId="5" xfId="19" applyNumberFormat="1" applyFont="1" applyFill="1" applyBorder="1" applyAlignment="1">
      <alignment horizontal="center" vertical="center" wrapText="1"/>
    </xf>
    <xf numFmtId="4" fontId="45" fillId="3" borderId="5" xfId="0" applyNumberFormat="1" applyFont="1" applyFill="1" applyBorder="1" applyAlignment="1">
      <alignment horizontal="center" vertical="center" wrapText="1"/>
    </xf>
    <xf numFmtId="3" fontId="12" fillId="0" borderId="5" xfId="19" applyNumberFormat="1" applyFont="1" applyFill="1" applyBorder="1" applyAlignment="1">
      <alignment horizontal="center" vertical="center" wrapText="1"/>
    </xf>
    <xf numFmtId="0" fontId="22" fillId="0" borderId="5" xfId="19" applyFont="1" applyFill="1" applyBorder="1" applyAlignment="1">
      <alignment horizontal="center" vertical="center" wrapText="1"/>
    </xf>
    <xf numFmtId="3" fontId="12" fillId="0" borderId="37" xfId="19" applyNumberFormat="1" applyFont="1" applyFill="1" applyBorder="1" applyAlignment="1">
      <alignment horizontal="center" vertical="center" wrapText="1"/>
    </xf>
    <xf numFmtId="0" fontId="0" fillId="0" borderId="43" xfId="0" applyFill="1" applyBorder="1" applyAlignment="1">
      <alignment horizontal="center" vertical="center"/>
    </xf>
    <xf numFmtId="0" fontId="17" fillId="0" borderId="8" xfId="0" applyFont="1" applyFill="1" applyBorder="1" applyAlignment="1">
      <alignment horizontal="center" vertical="center" wrapText="1"/>
    </xf>
    <xf numFmtId="0" fontId="61" fillId="0" borderId="1" xfId="0" applyFont="1" applyFill="1" applyBorder="1"/>
    <xf numFmtId="174" fontId="5" fillId="0" borderId="1" xfId="19" applyNumberFormat="1" applyFont="1" applyFill="1" applyBorder="1" applyAlignment="1">
      <alignment horizontal="right" vertical="center" wrapText="1"/>
    </xf>
    <xf numFmtId="4" fontId="61" fillId="0" borderId="1" xfId="0" applyNumberFormat="1" applyFont="1" applyFill="1" applyBorder="1" applyAlignment="1">
      <alignment horizontal="center" vertical="center" wrapText="1"/>
    </xf>
    <xf numFmtId="174" fontId="5" fillId="0" borderId="1" xfId="0" applyNumberFormat="1" applyFont="1" applyFill="1" applyBorder="1" applyAlignment="1">
      <alignment horizontal="center" vertical="center"/>
    </xf>
    <xf numFmtId="174"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1"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5" fontId="5" fillId="0" borderId="1" xfId="10" applyNumberFormat="1" applyFont="1" applyFill="1" applyBorder="1" applyAlignment="1">
      <alignment horizontal="center" vertical="center" wrapText="1"/>
    </xf>
    <xf numFmtId="0" fontId="61" fillId="0" borderId="1" xfId="0" applyFont="1" applyFill="1" applyBorder="1" applyAlignment="1">
      <alignment horizontal="center" vertical="center"/>
    </xf>
    <xf numFmtId="174" fontId="19" fillId="10" borderId="1" xfId="19" applyNumberFormat="1" applyFont="1" applyFill="1" applyBorder="1" applyAlignment="1">
      <alignment vertical="center" wrapText="1"/>
    </xf>
    <xf numFmtId="0" fontId="22" fillId="0" borderId="8" xfId="19" applyFont="1" applyFill="1" applyBorder="1" applyAlignment="1">
      <alignment horizontal="center" vertical="center" wrapText="1"/>
    </xf>
    <xf numFmtId="174" fontId="19" fillId="10" borderId="3" xfId="19" applyNumberFormat="1" applyFont="1" applyFill="1" applyBorder="1" applyAlignment="1">
      <alignment vertical="center" wrapText="1"/>
    </xf>
    <xf numFmtId="175" fontId="58" fillId="10" borderId="3" xfId="10" applyNumberFormat="1" applyFont="1" applyFill="1" applyBorder="1" applyAlignment="1">
      <alignment horizontal="center" vertical="center" wrapText="1"/>
    </xf>
    <xf numFmtId="3" fontId="53" fillId="10" borderId="3" xfId="0" applyNumberFormat="1" applyFont="1" applyFill="1" applyBorder="1" applyAlignment="1">
      <alignment horizontal="center" vertical="center"/>
    </xf>
    <xf numFmtId="180" fontId="51" fillId="10" borderId="3" xfId="0" applyNumberFormat="1" applyFont="1" applyFill="1" applyBorder="1" applyAlignment="1">
      <alignment horizontal="center" vertical="center"/>
    </xf>
    <xf numFmtId="175" fontId="56" fillId="10" borderId="3" xfId="10" applyNumberFormat="1" applyFont="1" applyFill="1" applyBorder="1" applyAlignment="1">
      <alignment horizontal="center" vertical="center" wrapText="1"/>
    </xf>
    <xf numFmtId="174" fontId="7" fillId="10" borderId="3" xfId="0" applyNumberFormat="1" applyFont="1" applyFill="1" applyBorder="1" applyAlignment="1">
      <alignment horizontal="center" vertical="center"/>
    </xf>
    <xf numFmtId="175" fontId="49" fillId="10" borderId="3" xfId="10" applyNumberFormat="1" applyFont="1" applyFill="1" applyBorder="1" applyAlignment="1">
      <alignment horizontal="center" vertical="center" wrapText="1"/>
    </xf>
    <xf numFmtId="0" fontId="0" fillId="10" borderId="8" xfId="0" applyFill="1" applyBorder="1" applyAlignment="1">
      <alignment vertical="center" wrapText="1"/>
    </xf>
    <xf numFmtId="3" fontId="4" fillId="10" borderId="3" xfId="0" applyNumberFormat="1" applyFont="1" applyFill="1" applyBorder="1" applyAlignment="1">
      <alignment horizontal="center" vertical="center"/>
    </xf>
    <xf numFmtId="0" fontId="14" fillId="6" borderId="32" xfId="19" applyFont="1" applyFill="1" applyBorder="1" applyAlignment="1">
      <alignment horizontal="center" vertical="center" wrapText="1"/>
    </xf>
    <xf numFmtId="0" fontId="14" fillId="6" borderId="2" xfId="19" applyFont="1" applyFill="1" applyBorder="1" applyAlignment="1">
      <alignment horizontal="center" vertical="center" wrapText="1"/>
    </xf>
    <xf numFmtId="0" fontId="21" fillId="6" borderId="2" xfId="19" applyFont="1" applyFill="1" applyBorder="1" applyAlignment="1">
      <alignment horizontal="left" vertical="center" wrapText="1"/>
    </xf>
    <xf numFmtId="165" fontId="57" fillId="6" borderId="2" xfId="19" applyNumberFormat="1" applyFont="1" applyFill="1" applyBorder="1" applyAlignment="1">
      <alignment horizontal="left" vertical="center" wrapText="1"/>
    </xf>
    <xf numFmtId="165" fontId="11" fillId="6" borderId="2" xfId="19" applyNumberFormat="1" applyFont="1" applyFill="1" applyBorder="1" applyAlignment="1">
      <alignment horizontal="left" vertical="center" wrapText="1"/>
    </xf>
    <xf numFmtId="183" fontId="11" fillId="6" borderId="1" xfId="19" applyNumberFormat="1" applyFont="1" applyFill="1" applyBorder="1" applyAlignment="1">
      <alignment horizontal="left" vertical="center" wrapText="1"/>
    </xf>
    <xf numFmtId="165" fontId="11" fillId="6" borderId="4" xfId="19" applyNumberFormat="1" applyFont="1" applyFill="1" applyBorder="1" applyAlignment="1">
      <alignment horizontal="left" vertical="center" wrapText="1"/>
    </xf>
    <xf numFmtId="0" fontId="43" fillId="0" borderId="0" xfId="0" applyFont="1" applyFill="1"/>
    <xf numFmtId="0" fontId="43" fillId="3" borderId="0" xfId="0" applyFont="1" applyFill="1"/>
    <xf numFmtId="0" fontId="43" fillId="0" borderId="0" xfId="0" applyFont="1"/>
    <xf numFmtId="0" fontId="53" fillId="0" borderId="0" xfId="0" applyFont="1" applyFill="1" applyAlignment="1">
      <alignment horizontal="right"/>
    </xf>
    <xf numFmtId="0" fontId="3" fillId="0" borderId="1" xfId="0" applyFont="1" applyFill="1" applyBorder="1" applyAlignment="1">
      <alignment vertical="top" wrapText="1"/>
    </xf>
    <xf numFmtId="0" fontId="3" fillId="0" borderId="3" xfId="0" applyFont="1" applyFill="1" applyBorder="1" applyAlignment="1" applyProtection="1">
      <alignment horizontal="center" vertical="top" wrapText="1"/>
      <protection locked="0"/>
    </xf>
  </cellXfs>
  <cellStyles count="35">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2 3" xfId="28" xr:uid="{00000000-0005-0000-0000-000003000000}"/>
    <cellStyle name="Millares 3" xfId="6" xr:uid="{00000000-0005-0000-0000-000005000000}"/>
    <cellStyle name="Millares 3 2" xfId="7" xr:uid="{00000000-0005-0000-0000-000006000000}"/>
    <cellStyle name="Millares 3 3" xfId="29" xr:uid="{00000000-0005-0000-0000-000005000000}"/>
    <cellStyle name="Millares 4" xfId="8" xr:uid="{00000000-0005-0000-0000-000007000000}"/>
    <cellStyle name="Moneda" xfId="9" builtinId="4"/>
    <cellStyle name="Moneda [0]" xfId="27" builtinId="7"/>
    <cellStyle name="Moneda [0] 2" xfId="34" xr:uid="{00000000-0005-0000-0000-000048000000}"/>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3" xfId="14" xr:uid="{00000000-0005-0000-0000-00000E000000}"/>
    <cellStyle name="Moneda 3 2" xfId="31" xr:uid="{00000000-0005-0000-0000-00000E000000}"/>
    <cellStyle name="Moneda 4" xfId="15" xr:uid="{00000000-0005-0000-0000-00000F000000}"/>
    <cellStyle name="Moneda 5" xfId="33" xr:uid="{00000000-0005-0000-0000-00004A000000}"/>
    <cellStyle name="Moneda 6" xfId="30" xr:uid="{00000000-0005-0000-0000-00004B000000}"/>
    <cellStyle name="Moneda 7" xfId="32" xr:uid="{00000000-0005-0000-0000-00004C000000}"/>
    <cellStyle name="Normal" xfId="0" builtinId="0"/>
    <cellStyle name="Normal 2" xfId="16" xr:uid="{00000000-0005-0000-0000-000011000000}"/>
    <cellStyle name="Normal 2 10" xfId="17" xr:uid="{00000000-0005-0000-0000-000012000000}"/>
    <cellStyle name="Normal 3" xfId="18" xr:uid="{00000000-0005-0000-0000-000013000000}"/>
    <cellStyle name="Normal 3 2" xfId="19" xr:uid="{00000000-0005-0000-0000-000014000000}"/>
    <cellStyle name="Normal 4 2" xfId="20" xr:uid="{00000000-0005-0000-0000-000015000000}"/>
    <cellStyle name="Porcentaje" xfId="24" builtinId="5"/>
    <cellStyle name="Porcentaje 2" xfId="21" xr:uid="{00000000-0005-0000-0000-000017000000}"/>
    <cellStyle name="Porcentaje 3" xfId="22" xr:uid="{00000000-0005-0000-0000-000018000000}"/>
    <cellStyle name="Porcentaje 4" xfId="23" xr:uid="{00000000-0005-0000-0000-000019000000}"/>
    <cellStyle name="Porcentual 2" xfId="25" xr:uid="{00000000-0005-0000-0000-00001A000000}"/>
    <cellStyle name="Porcentual 2 2" xfId="26"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284080</xdr:colOff>
      <xdr:row>2</xdr:row>
      <xdr:rowOff>33421</xdr:rowOff>
    </xdr:from>
    <xdr:to>
      <xdr:col>6</xdr:col>
      <xdr:colOff>371313</xdr:colOff>
      <xdr:row>4</xdr:row>
      <xdr:rowOff>534737</xdr:rowOff>
    </xdr:to>
    <xdr:pic>
      <xdr:nvPicPr>
        <xdr:cNvPr id="11278" name="Picture 110">
          <a:extLst>
            <a:ext uri="{FF2B5EF4-FFF2-40B4-BE49-F238E27FC236}">
              <a16:creationId xmlns:a16="http://schemas.microsoft.com/office/drawing/2014/main" id="{00000000-0008-0000-0000-00000E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114" y="307870"/>
          <a:ext cx="4300835" cy="14215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800100</xdr:colOff>
      <xdr:row>0</xdr:row>
      <xdr:rowOff>361950</xdr:rowOff>
    </xdr:from>
    <xdr:to>
      <xdr:col>2</xdr:col>
      <xdr:colOff>1323975</xdr:colOff>
      <xdr:row>3</xdr:row>
      <xdr:rowOff>104775</xdr:rowOff>
    </xdr:to>
    <xdr:pic>
      <xdr:nvPicPr>
        <xdr:cNvPr id="12303" name="Imagen 2">
          <a:extLst>
            <a:ext uri="{FF2B5EF4-FFF2-40B4-BE49-F238E27FC236}">
              <a16:creationId xmlns:a16="http://schemas.microsoft.com/office/drawing/2014/main" id="{00000000-0008-0000-0100-00000F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361950"/>
          <a:ext cx="1352550"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356138</xdr:colOff>
      <xdr:row>0</xdr:row>
      <xdr:rowOff>355169</xdr:rowOff>
    </xdr:from>
    <xdr:to>
      <xdr:col>1</xdr:col>
      <xdr:colOff>613473</xdr:colOff>
      <xdr:row>3</xdr:row>
      <xdr:rowOff>39876</xdr:rowOff>
    </xdr:to>
    <xdr:pic>
      <xdr:nvPicPr>
        <xdr:cNvPr id="10682" name="Imagen 2">
          <a:extLst>
            <a:ext uri="{FF2B5EF4-FFF2-40B4-BE49-F238E27FC236}">
              <a16:creationId xmlns:a16="http://schemas.microsoft.com/office/drawing/2014/main" id="{00000000-0008-0000-0200-0000BA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138" y="355169"/>
          <a:ext cx="1112971" cy="8470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432954</xdr:colOff>
      <xdr:row>0</xdr:row>
      <xdr:rowOff>28864</xdr:rowOff>
    </xdr:from>
    <xdr:to>
      <xdr:col>2</xdr:col>
      <xdr:colOff>577273</xdr:colOff>
      <xdr:row>3</xdr:row>
      <xdr:rowOff>117258</xdr:rowOff>
    </xdr:to>
    <xdr:pic>
      <xdr:nvPicPr>
        <xdr:cNvPr id="2" name="Imagen 1">
          <a:extLst>
            <a:ext uri="{FF2B5EF4-FFF2-40B4-BE49-F238E27FC236}">
              <a16:creationId xmlns:a16="http://schemas.microsoft.com/office/drawing/2014/main" id="{F6E3EBBA-5F2E-4D87-9D53-235627FC371B}"/>
            </a:ext>
          </a:extLst>
        </xdr:cNvPr>
        <xdr:cNvPicPr>
          <a:picLocks noChangeAspect="1"/>
        </xdr:cNvPicPr>
      </xdr:nvPicPr>
      <xdr:blipFill>
        <a:blip xmlns:r="http://schemas.openxmlformats.org/officeDocument/2006/relationships" r:embed="rId1"/>
        <a:stretch>
          <a:fillRect/>
        </a:stretch>
      </xdr:blipFill>
      <xdr:spPr>
        <a:xfrm>
          <a:off x="1183409" y="28864"/>
          <a:ext cx="1500909" cy="8677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scar.diaz/Desktop/REPROGRAMACION%20PLAN%20DE%20ACCION%202018-VF%2023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4">
          <cell r="S4" t="str">
            <v xml:space="preserve"> DIRECCIÓN DE GESTIÓN AMBIENTAL </v>
          </cell>
        </row>
        <row r="5">
          <cell r="S5" t="str">
            <v>7517: Promoción de la conservación de bienes y servicios ambientales rurales en Bogotá D.C.</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6"/>
  <sheetViews>
    <sheetView view="pageBreakPreview" topLeftCell="A2" zoomScale="46" zoomScaleNormal="60" zoomScaleSheetLayoutView="46" workbookViewId="0">
      <selection activeCell="AN16" sqref="AN16"/>
    </sheetView>
  </sheetViews>
  <sheetFormatPr baseColWidth="10" defaultRowHeight="15"/>
  <cols>
    <col min="1" max="1" width="6.7109375" style="1" customWidth="1"/>
    <col min="2" max="2" width="8.85546875" style="1" customWidth="1"/>
    <col min="3" max="3" width="20.85546875" style="1" customWidth="1"/>
    <col min="4" max="4" width="8.85546875" style="1" customWidth="1"/>
    <col min="5" max="5" width="16.85546875" style="1" customWidth="1"/>
    <col min="6" max="6" width="7.5703125" style="1" customWidth="1"/>
    <col min="7" max="7" width="40.28515625" style="1" customWidth="1"/>
    <col min="8" max="8" width="12.85546875" style="1" customWidth="1"/>
    <col min="9" max="9" width="11.5703125" style="1" customWidth="1"/>
    <col min="10" max="10" width="14.42578125" style="21" customWidth="1"/>
    <col min="11" max="11" width="15.140625" style="31" hidden="1" customWidth="1"/>
    <col min="12" max="12" width="12.7109375" style="30" hidden="1" customWidth="1"/>
    <col min="13" max="13" width="12.7109375" style="21" hidden="1" customWidth="1"/>
    <col min="14" max="14" width="16.85546875" style="173" customWidth="1"/>
    <col min="15" max="15" width="12.28515625" style="31" hidden="1" customWidth="1"/>
    <col min="16" max="16" width="12.7109375" style="30" hidden="1" customWidth="1"/>
    <col min="17" max="17" width="14.28515625" style="30" hidden="1" customWidth="1"/>
    <col min="18" max="19" width="12.7109375" style="30" hidden="1" customWidth="1"/>
    <col min="20" max="20" width="12.7109375" style="173" customWidth="1"/>
    <col min="21" max="21" width="12.7109375" style="31" hidden="1" customWidth="1"/>
    <col min="22" max="22" width="18.7109375" style="30" hidden="1" customWidth="1"/>
    <col min="23" max="23" width="14.28515625" style="30" customWidth="1"/>
    <col min="24" max="24" width="12.140625" style="30" hidden="1" customWidth="1"/>
    <col min="25" max="25" width="3.140625" style="31" hidden="1" customWidth="1"/>
    <col min="26" max="26" width="16.7109375" style="31" customWidth="1"/>
    <col min="27" max="30" width="12.7109375" style="30" hidden="1" customWidth="1"/>
    <col min="31" max="31" width="12.7109375" style="31" hidden="1" customWidth="1"/>
    <col min="32" max="32" width="12.7109375" style="31" customWidth="1"/>
    <col min="33" max="37" width="12.7109375" style="31" hidden="1" customWidth="1"/>
    <col min="38" max="38" width="14.28515625" style="1" customWidth="1"/>
    <col min="39" max="39" width="11.5703125" style="195" customWidth="1"/>
    <col min="40" max="40" width="13.85546875" style="1" customWidth="1"/>
    <col min="41" max="42" width="13.140625" style="1" customWidth="1"/>
    <col min="43" max="43" width="133.85546875" style="1" customWidth="1"/>
    <col min="44" max="44" width="18.5703125" style="1" customWidth="1"/>
    <col min="45" max="45" width="17.7109375" style="1" bestFit="1" customWidth="1"/>
    <col min="46" max="46" width="42.42578125" style="1" customWidth="1"/>
    <col min="47" max="47" width="61.140625" style="1" customWidth="1"/>
    <col min="48" max="49" width="17.85546875" style="1" customWidth="1"/>
    <col min="50" max="53" width="11.42578125" style="1"/>
    <col min="54" max="57" width="15.85546875" style="1" bestFit="1" customWidth="1"/>
    <col min="58" max="16384" width="11.42578125" style="1"/>
  </cols>
  <sheetData>
    <row r="1" spans="1:47" ht="18.75" hidden="1" customHeight="1" thickBot="1">
      <c r="B1" s="4"/>
      <c r="C1" s="4"/>
      <c r="D1" s="4"/>
      <c r="E1" s="4"/>
      <c r="F1" s="4"/>
      <c r="G1" s="4"/>
      <c r="H1" s="4"/>
      <c r="I1" s="4"/>
      <c r="J1" s="20"/>
      <c r="K1" s="20"/>
      <c r="L1" s="20"/>
      <c r="M1" s="20"/>
      <c r="O1" s="20"/>
      <c r="P1" s="20"/>
      <c r="Q1" s="20"/>
      <c r="R1" s="20"/>
      <c r="S1" s="20"/>
      <c r="U1" s="20"/>
      <c r="V1" s="20"/>
      <c r="W1" s="20"/>
      <c r="X1" s="20"/>
      <c r="Y1" s="20"/>
      <c r="Z1" s="20"/>
      <c r="AA1" s="20"/>
      <c r="AB1" s="20"/>
      <c r="AC1" s="20"/>
      <c r="AD1" s="20"/>
      <c r="AE1" s="20"/>
      <c r="AF1" s="20"/>
      <c r="AG1" s="20"/>
      <c r="AH1" s="20"/>
      <c r="AI1" s="20"/>
      <c r="AJ1" s="20"/>
      <c r="AK1" s="20"/>
      <c r="AL1" s="4"/>
      <c r="AN1" s="4"/>
      <c r="AO1" s="4"/>
      <c r="AP1" s="4"/>
      <c r="AQ1" s="4"/>
      <c r="AR1" s="4"/>
      <c r="AS1" s="4"/>
      <c r="AT1" s="4"/>
      <c r="AU1" s="4"/>
    </row>
    <row r="2" spans="1:47" ht="21" customHeight="1">
      <c r="A2" s="232"/>
      <c r="B2" s="233"/>
      <c r="C2" s="233"/>
      <c r="D2" s="233"/>
      <c r="E2" s="233"/>
      <c r="F2" s="233"/>
      <c r="G2" s="234"/>
      <c r="H2" s="227" t="s">
        <v>0</v>
      </c>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8"/>
    </row>
    <row r="3" spans="1:47" ht="41.25" customHeight="1">
      <c r="A3" s="235"/>
      <c r="B3" s="236"/>
      <c r="C3" s="236"/>
      <c r="D3" s="236"/>
      <c r="E3" s="236"/>
      <c r="F3" s="236"/>
      <c r="G3" s="237"/>
      <c r="H3" s="222" t="s">
        <v>112</v>
      </c>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3"/>
    </row>
    <row r="4" spans="1:47" ht="31.5" customHeight="1">
      <c r="A4" s="235"/>
      <c r="B4" s="236"/>
      <c r="C4" s="236"/>
      <c r="D4" s="236"/>
      <c r="E4" s="236"/>
      <c r="F4" s="236"/>
      <c r="G4" s="237"/>
      <c r="H4" s="222" t="s">
        <v>1</v>
      </c>
      <c r="I4" s="222"/>
      <c r="J4" s="222"/>
      <c r="K4" s="222"/>
      <c r="L4" s="222"/>
      <c r="M4" s="222"/>
      <c r="N4" s="222"/>
      <c r="O4" s="222"/>
      <c r="P4" s="222"/>
      <c r="Q4" s="222"/>
      <c r="R4" s="229"/>
      <c r="S4" s="230" t="s">
        <v>164</v>
      </c>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3"/>
    </row>
    <row r="5" spans="1:47" ht="56.25" customHeight="1">
      <c r="A5" s="235"/>
      <c r="B5" s="236"/>
      <c r="C5" s="236"/>
      <c r="D5" s="236"/>
      <c r="E5" s="236"/>
      <c r="F5" s="236"/>
      <c r="G5" s="237"/>
      <c r="H5" s="222" t="s">
        <v>3</v>
      </c>
      <c r="I5" s="222"/>
      <c r="J5" s="222"/>
      <c r="K5" s="222"/>
      <c r="L5" s="222"/>
      <c r="M5" s="222"/>
      <c r="N5" s="222"/>
      <c r="O5" s="222"/>
      <c r="P5" s="222"/>
      <c r="Q5" s="222"/>
      <c r="R5" s="229"/>
      <c r="S5" s="230" t="s">
        <v>163</v>
      </c>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3"/>
    </row>
    <row r="6" spans="1:47" ht="15" customHeight="1" thickBot="1">
      <c r="A6" s="238"/>
      <c r="B6" s="239"/>
      <c r="C6" s="239"/>
      <c r="D6" s="239"/>
      <c r="E6" s="239"/>
      <c r="F6" s="239"/>
      <c r="G6" s="240"/>
      <c r="H6" s="37"/>
      <c r="I6" s="37"/>
      <c r="J6" s="38"/>
      <c r="K6" s="38"/>
      <c r="L6" s="38"/>
      <c r="M6" s="38"/>
      <c r="N6" s="383"/>
      <c r="O6" s="38"/>
      <c r="P6" s="38"/>
      <c r="Q6" s="38"/>
      <c r="R6" s="38"/>
      <c r="S6" s="38"/>
      <c r="T6" s="383"/>
      <c r="U6" s="38"/>
      <c r="V6" s="38"/>
      <c r="W6" s="38"/>
      <c r="X6" s="38"/>
      <c r="Y6" s="38"/>
      <c r="Z6" s="38"/>
      <c r="AA6" s="38"/>
      <c r="AB6" s="38"/>
      <c r="AC6" s="38"/>
      <c r="AD6" s="38"/>
      <c r="AE6" s="38"/>
      <c r="AF6" s="38"/>
      <c r="AG6" s="38"/>
      <c r="AH6" s="38"/>
      <c r="AI6" s="38"/>
      <c r="AJ6" s="38"/>
      <c r="AK6" s="38"/>
      <c r="AL6" s="37"/>
      <c r="AM6" s="408"/>
      <c r="AN6" s="37"/>
      <c r="AO6" s="37"/>
      <c r="AP6" s="37"/>
      <c r="AQ6" s="37"/>
      <c r="AR6" s="37"/>
      <c r="AS6" s="37"/>
      <c r="AT6" s="37"/>
      <c r="AU6" s="39"/>
    </row>
    <row r="7" spans="1:47" ht="30" hidden="1" customHeight="1">
      <c r="A7" s="225" t="s">
        <v>4</v>
      </c>
      <c r="B7" s="225"/>
      <c r="C7" s="225"/>
      <c r="D7" s="225"/>
      <c r="E7" s="225"/>
      <c r="F7" s="225"/>
      <c r="G7" s="225"/>
      <c r="H7" s="226"/>
      <c r="I7" s="226"/>
      <c r="J7" s="226"/>
      <c r="K7" s="226"/>
      <c r="L7" s="226"/>
      <c r="M7" s="226"/>
      <c r="N7" s="226"/>
      <c r="O7" s="226"/>
      <c r="P7" s="226"/>
      <c r="Q7" s="226"/>
      <c r="R7" s="226"/>
      <c r="S7" s="231" t="s">
        <v>165</v>
      </c>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row>
    <row r="8" spans="1:47" ht="30" hidden="1" customHeight="1">
      <c r="A8" s="226" t="s">
        <v>2</v>
      </c>
      <c r="B8" s="226"/>
      <c r="C8" s="226"/>
      <c r="D8" s="226"/>
      <c r="E8" s="226"/>
      <c r="F8" s="226"/>
      <c r="G8" s="226"/>
      <c r="H8" s="226"/>
      <c r="I8" s="226"/>
      <c r="J8" s="226"/>
      <c r="K8" s="226"/>
      <c r="L8" s="226"/>
      <c r="M8" s="226"/>
      <c r="N8" s="226"/>
      <c r="O8" s="226"/>
      <c r="P8" s="226"/>
      <c r="Q8" s="226"/>
      <c r="R8" s="226"/>
      <c r="S8" s="231" t="s">
        <v>166</v>
      </c>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row>
    <row r="9" spans="1:47" ht="36" hidden="1" customHeight="1" thickBot="1">
      <c r="A9" s="224"/>
      <c r="B9" s="224"/>
      <c r="C9" s="224"/>
      <c r="D9" s="224"/>
      <c r="E9" s="224"/>
      <c r="F9" s="224"/>
      <c r="G9" s="224"/>
      <c r="H9" s="224"/>
      <c r="I9" s="224"/>
      <c r="J9" s="224"/>
      <c r="K9" s="224"/>
      <c r="L9" s="224"/>
      <c r="M9" s="224"/>
      <c r="N9" s="224"/>
      <c r="O9" s="224"/>
      <c r="P9" s="224"/>
      <c r="Q9" s="224"/>
      <c r="R9" s="36"/>
      <c r="S9" s="36"/>
      <c r="T9" s="175"/>
      <c r="U9" s="36"/>
      <c r="V9" s="36"/>
      <c r="W9" s="36"/>
      <c r="X9" s="36"/>
      <c r="Y9" s="36"/>
      <c r="Z9" s="36"/>
      <c r="AA9" s="36"/>
      <c r="AB9" s="36"/>
      <c r="AC9" s="36"/>
      <c r="AD9" s="36"/>
      <c r="AE9" s="36"/>
      <c r="AF9" s="36"/>
      <c r="AG9" s="36"/>
      <c r="AH9" s="36"/>
      <c r="AI9" s="36"/>
      <c r="AJ9" s="36"/>
      <c r="AK9" s="36"/>
      <c r="AL9" s="37"/>
      <c r="AM9" s="196"/>
      <c r="AN9" s="37"/>
      <c r="AO9" s="37"/>
      <c r="AP9" s="37"/>
      <c r="AQ9" s="37"/>
      <c r="AR9" s="37"/>
      <c r="AS9" s="37"/>
      <c r="AT9" s="37"/>
      <c r="AU9" s="39"/>
    </row>
    <row r="10" spans="1:47" s="2" customFormat="1" ht="70.5" hidden="1" customHeight="1">
      <c r="A10" s="205" t="s">
        <v>128</v>
      </c>
      <c r="B10" s="205"/>
      <c r="C10" s="205"/>
      <c r="D10" s="206" t="s">
        <v>92</v>
      </c>
      <c r="E10" s="206"/>
      <c r="F10" s="206" t="s">
        <v>94</v>
      </c>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181"/>
      <c r="AO10" s="206" t="s">
        <v>102</v>
      </c>
      <c r="AP10" s="206" t="s">
        <v>103</v>
      </c>
      <c r="AQ10" s="207" t="s">
        <v>104</v>
      </c>
      <c r="AR10" s="207" t="s">
        <v>105</v>
      </c>
      <c r="AS10" s="207" t="s">
        <v>106</v>
      </c>
      <c r="AT10" s="207" t="s">
        <v>107</v>
      </c>
      <c r="AU10" s="217" t="s">
        <v>108</v>
      </c>
    </row>
    <row r="11" spans="1:47" s="3" customFormat="1" ht="45.75" hidden="1" customHeight="1">
      <c r="A11" s="203" t="s">
        <v>127</v>
      </c>
      <c r="B11" s="203" t="s">
        <v>91</v>
      </c>
      <c r="C11" s="205" t="s">
        <v>129</v>
      </c>
      <c r="D11" s="205" t="s">
        <v>75</v>
      </c>
      <c r="E11" s="205" t="s">
        <v>93</v>
      </c>
      <c r="F11" s="205" t="s">
        <v>95</v>
      </c>
      <c r="G11" s="205" t="s">
        <v>96</v>
      </c>
      <c r="H11" s="205" t="s">
        <v>97</v>
      </c>
      <c r="I11" s="205" t="s">
        <v>98</v>
      </c>
      <c r="J11" s="205" t="s">
        <v>99</v>
      </c>
      <c r="K11" s="63"/>
      <c r="L11" s="211" t="s">
        <v>100</v>
      </c>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3"/>
      <c r="AL11" s="210" t="s">
        <v>101</v>
      </c>
      <c r="AM11" s="210"/>
      <c r="AN11" s="182"/>
      <c r="AO11" s="205"/>
      <c r="AP11" s="205"/>
      <c r="AQ11" s="208"/>
      <c r="AR11" s="208"/>
      <c r="AS11" s="208"/>
      <c r="AT11" s="208"/>
      <c r="AU11" s="218"/>
    </row>
    <row r="12" spans="1:47" s="3" customFormat="1" ht="51" customHeight="1">
      <c r="A12" s="203"/>
      <c r="B12" s="203"/>
      <c r="C12" s="205"/>
      <c r="D12" s="205"/>
      <c r="E12" s="205"/>
      <c r="F12" s="205"/>
      <c r="G12" s="205"/>
      <c r="H12" s="205"/>
      <c r="I12" s="205"/>
      <c r="J12" s="205"/>
      <c r="K12" s="45"/>
      <c r="L12" s="210" t="s">
        <v>33</v>
      </c>
      <c r="M12" s="210"/>
      <c r="N12" s="210"/>
      <c r="O12" s="211" t="s">
        <v>34</v>
      </c>
      <c r="P12" s="212"/>
      <c r="Q12" s="212"/>
      <c r="R12" s="212"/>
      <c r="S12" s="212"/>
      <c r="T12" s="213"/>
      <c r="U12" s="211" t="s">
        <v>35</v>
      </c>
      <c r="V12" s="212"/>
      <c r="W12" s="212"/>
      <c r="X12" s="212"/>
      <c r="Y12" s="213"/>
      <c r="Z12" s="211" t="s">
        <v>36</v>
      </c>
      <c r="AA12" s="212"/>
      <c r="AB12" s="212"/>
      <c r="AC12" s="212"/>
      <c r="AD12" s="212"/>
      <c r="AE12" s="213"/>
      <c r="AF12" s="211" t="s">
        <v>109</v>
      </c>
      <c r="AG12" s="212"/>
      <c r="AH12" s="212"/>
      <c r="AI12" s="212"/>
      <c r="AJ12" s="212"/>
      <c r="AK12" s="213"/>
      <c r="AL12" s="215" t="s">
        <v>5</v>
      </c>
      <c r="AM12" s="215" t="s">
        <v>6</v>
      </c>
      <c r="AN12" s="215" t="s">
        <v>217</v>
      </c>
      <c r="AO12" s="205"/>
      <c r="AP12" s="205"/>
      <c r="AQ12" s="208"/>
      <c r="AR12" s="208"/>
      <c r="AS12" s="208"/>
      <c r="AT12" s="208"/>
      <c r="AU12" s="218"/>
    </row>
    <row r="13" spans="1:47" s="3" customFormat="1" ht="64.5" customHeight="1" thickBot="1">
      <c r="A13" s="204"/>
      <c r="B13" s="203"/>
      <c r="C13" s="214"/>
      <c r="D13" s="214"/>
      <c r="E13" s="214"/>
      <c r="F13" s="214"/>
      <c r="G13" s="214"/>
      <c r="H13" s="214"/>
      <c r="I13" s="214"/>
      <c r="J13" s="214"/>
      <c r="K13" s="46" t="s">
        <v>130</v>
      </c>
      <c r="L13" s="65" t="s">
        <v>134</v>
      </c>
      <c r="M13" s="65" t="s">
        <v>138</v>
      </c>
      <c r="N13" s="200" t="s">
        <v>37</v>
      </c>
      <c r="O13" s="65" t="s">
        <v>133</v>
      </c>
      <c r="P13" s="65" t="s">
        <v>136</v>
      </c>
      <c r="Q13" s="65" t="s">
        <v>137</v>
      </c>
      <c r="R13" s="65" t="s">
        <v>134</v>
      </c>
      <c r="S13" s="65" t="s">
        <v>138</v>
      </c>
      <c r="T13" s="200" t="s">
        <v>37</v>
      </c>
      <c r="U13" s="65" t="s">
        <v>133</v>
      </c>
      <c r="V13" s="77" t="s">
        <v>136</v>
      </c>
      <c r="W13" s="77" t="s">
        <v>218</v>
      </c>
      <c r="X13" s="77" t="s">
        <v>138</v>
      </c>
      <c r="Y13" s="40" t="s">
        <v>37</v>
      </c>
      <c r="Z13" s="65" t="s">
        <v>133</v>
      </c>
      <c r="AA13" s="77" t="s">
        <v>136</v>
      </c>
      <c r="AB13" s="65" t="s">
        <v>137</v>
      </c>
      <c r="AC13" s="65" t="s">
        <v>134</v>
      </c>
      <c r="AD13" s="65" t="s">
        <v>138</v>
      </c>
      <c r="AE13" s="40" t="s">
        <v>37</v>
      </c>
      <c r="AF13" s="65" t="s">
        <v>133</v>
      </c>
      <c r="AG13" s="77" t="s">
        <v>136</v>
      </c>
      <c r="AH13" s="65" t="s">
        <v>137</v>
      </c>
      <c r="AI13" s="65" t="s">
        <v>134</v>
      </c>
      <c r="AJ13" s="65" t="s">
        <v>138</v>
      </c>
      <c r="AK13" s="41" t="s">
        <v>37</v>
      </c>
      <c r="AL13" s="220"/>
      <c r="AM13" s="220"/>
      <c r="AN13" s="216"/>
      <c r="AO13" s="214"/>
      <c r="AP13" s="214"/>
      <c r="AQ13" s="221"/>
      <c r="AR13" s="209"/>
      <c r="AS13" s="209"/>
      <c r="AT13" s="209"/>
      <c r="AU13" s="219"/>
    </row>
    <row r="14" spans="1:47" s="3" customFormat="1" ht="140.25" customHeight="1">
      <c r="A14" s="176">
        <v>41</v>
      </c>
      <c r="B14" s="67">
        <v>178</v>
      </c>
      <c r="C14" s="66" t="s">
        <v>140</v>
      </c>
      <c r="D14" s="384">
        <v>456</v>
      </c>
      <c r="E14" s="68" t="s">
        <v>141</v>
      </c>
      <c r="F14" s="68">
        <v>381</v>
      </c>
      <c r="G14" s="68" t="s">
        <v>141</v>
      </c>
      <c r="H14" s="68" t="s">
        <v>148</v>
      </c>
      <c r="I14" s="68" t="s">
        <v>149</v>
      </c>
      <c r="J14" s="68">
        <v>1</v>
      </c>
      <c r="K14" s="68">
        <v>1</v>
      </c>
      <c r="L14" s="68">
        <v>1</v>
      </c>
      <c r="M14" s="68">
        <v>1</v>
      </c>
      <c r="N14" s="68">
        <v>0.15</v>
      </c>
      <c r="O14" s="68">
        <v>0.35</v>
      </c>
      <c r="P14" s="68">
        <v>0.35</v>
      </c>
      <c r="Q14" s="68">
        <v>0.35</v>
      </c>
      <c r="R14" s="68">
        <v>0.35</v>
      </c>
      <c r="S14" s="74">
        <v>0.35</v>
      </c>
      <c r="T14" s="177">
        <v>0.35</v>
      </c>
      <c r="U14" s="71">
        <v>0.3</v>
      </c>
      <c r="V14" s="71">
        <v>0.3</v>
      </c>
      <c r="W14" s="385">
        <v>0.3</v>
      </c>
      <c r="X14" s="388"/>
      <c r="Y14" s="388"/>
      <c r="Z14" s="384">
        <v>0.1</v>
      </c>
      <c r="AA14" s="389"/>
      <c r="AB14" s="390"/>
      <c r="AC14" s="390"/>
      <c r="AD14" s="391"/>
      <c r="AE14" s="391"/>
      <c r="AF14" s="384">
        <v>0.1</v>
      </c>
      <c r="AG14" s="392"/>
      <c r="AH14" s="390"/>
      <c r="AI14" s="390"/>
      <c r="AJ14" s="391"/>
      <c r="AK14" s="391"/>
      <c r="AL14" s="393">
        <v>0.15</v>
      </c>
      <c r="AM14" s="393">
        <v>0.2</v>
      </c>
      <c r="AN14" s="385">
        <v>0.25</v>
      </c>
      <c r="AO14" s="394">
        <f>AN14/W14</f>
        <v>0.83333333333333337</v>
      </c>
      <c r="AP14" s="394">
        <f>AN14+T14+N14/J14</f>
        <v>0.75</v>
      </c>
      <c r="AQ14" s="395" t="s">
        <v>233</v>
      </c>
      <c r="AR14" s="396" t="s">
        <v>154</v>
      </c>
      <c r="AS14" s="396" t="s">
        <v>154</v>
      </c>
      <c r="AT14" s="397" t="s">
        <v>213</v>
      </c>
      <c r="AU14" s="397" t="s">
        <v>214</v>
      </c>
    </row>
    <row r="15" spans="1:47" s="26" customFormat="1" ht="87.75" customHeight="1">
      <c r="A15" s="190">
        <v>41</v>
      </c>
      <c r="B15" s="184">
        <v>178</v>
      </c>
      <c r="C15" s="185" t="s">
        <v>140</v>
      </c>
      <c r="D15" s="385">
        <v>457</v>
      </c>
      <c r="E15" s="185" t="s">
        <v>142</v>
      </c>
      <c r="F15" s="186">
        <v>382</v>
      </c>
      <c r="G15" s="186" t="s">
        <v>143</v>
      </c>
      <c r="H15" s="186" t="s">
        <v>150</v>
      </c>
      <c r="I15" s="186" t="s">
        <v>149</v>
      </c>
      <c r="J15" s="186">
        <v>500</v>
      </c>
      <c r="K15" s="186">
        <v>56</v>
      </c>
      <c r="L15" s="186">
        <v>56</v>
      </c>
      <c r="M15" s="186">
        <v>56</v>
      </c>
      <c r="N15" s="186">
        <v>56</v>
      </c>
      <c r="O15" s="186">
        <v>125</v>
      </c>
      <c r="P15" s="186">
        <v>125</v>
      </c>
      <c r="Q15" s="186">
        <v>125</v>
      </c>
      <c r="R15" s="186">
        <v>125</v>
      </c>
      <c r="S15" s="187">
        <v>125</v>
      </c>
      <c r="T15" s="187">
        <v>125</v>
      </c>
      <c r="U15" s="186">
        <v>125</v>
      </c>
      <c r="V15" s="186">
        <v>125</v>
      </c>
      <c r="W15" s="385">
        <v>125</v>
      </c>
      <c r="X15" s="388"/>
      <c r="Y15" s="388"/>
      <c r="Z15" s="385">
        <v>125</v>
      </c>
      <c r="AA15" s="398"/>
      <c r="AB15" s="388"/>
      <c r="AC15" s="388"/>
      <c r="AD15" s="388"/>
      <c r="AE15" s="388"/>
      <c r="AF15" s="385">
        <v>69</v>
      </c>
      <c r="AG15" s="399"/>
      <c r="AH15" s="388"/>
      <c r="AI15" s="388"/>
      <c r="AJ15" s="388"/>
      <c r="AK15" s="388"/>
      <c r="AL15" s="400">
        <v>49</v>
      </c>
      <c r="AM15" s="400">
        <f>+AL15+31</f>
        <v>80</v>
      </c>
      <c r="AN15" s="385">
        <v>92</v>
      </c>
      <c r="AO15" s="394">
        <f>AN15/W15</f>
        <v>0.73599999999999999</v>
      </c>
      <c r="AP15" s="401">
        <f>(N15+T15+AN15)/J15</f>
        <v>0.54600000000000004</v>
      </c>
      <c r="AQ15" s="395" t="s">
        <v>226</v>
      </c>
      <c r="AR15" s="396" t="s">
        <v>208</v>
      </c>
      <c r="AS15" s="396" t="s">
        <v>154</v>
      </c>
      <c r="AT15" s="574" t="s">
        <v>237</v>
      </c>
      <c r="AU15" s="397" t="s">
        <v>210</v>
      </c>
    </row>
    <row r="16" spans="1:47" s="3" customFormat="1" ht="132.75" customHeight="1">
      <c r="A16" s="176">
        <v>41</v>
      </c>
      <c r="B16" s="69">
        <v>178</v>
      </c>
      <c r="C16" s="70" t="s">
        <v>140</v>
      </c>
      <c r="D16" s="386">
        <v>467</v>
      </c>
      <c r="E16" s="70" t="s">
        <v>144</v>
      </c>
      <c r="F16" s="29">
        <v>383</v>
      </c>
      <c r="G16" s="72" t="s">
        <v>145</v>
      </c>
      <c r="H16" s="69" t="s">
        <v>151</v>
      </c>
      <c r="I16" s="29" t="s">
        <v>152</v>
      </c>
      <c r="J16" s="73">
        <v>200</v>
      </c>
      <c r="K16" s="94">
        <v>55</v>
      </c>
      <c r="L16" s="94">
        <v>55</v>
      </c>
      <c r="M16" s="94">
        <v>55</v>
      </c>
      <c r="N16" s="179">
        <v>62.33</v>
      </c>
      <c r="O16" s="84">
        <v>117.5</v>
      </c>
      <c r="P16" s="84">
        <v>117.5</v>
      </c>
      <c r="Q16" s="84">
        <v>117.5</v>
      </c>
      <c r="R16" s="84">
        <v>117.5</v>
      </c>
      <c r="S16" s="95">
        <v>117.5</v>
      </c>
      <c r="T16" s="95">
        <v>117.5</v>
      </c>
      <c r="U16" s="71">
        <v>180</v>
      </c>
      <c r="V16" s="71">
        <v>180</v>
      </c>
      <c r="W16" s="385">
        <v>180</v>
      </c>
      <c r="X16" s="388"/>
      <c r="Y16" s="388"/>
      <c r="Z16" s="385">
        <v>195</v>
      </c>
      <c r="AA16" s="389"/>
      <c r="AB16" s="390"/>
      <c r="AC16" s="390"/>
      <c r="AD16" s="391"/>
      <c r="AE16" s="391"/>
      <c r="AF16" s="385">
        <v>200</v>
      </c>
      <c r="AG16" s="392"/>
      <c r="AH16" s="390"/>
      <c r="AI16" s="390"/>
      <c r="AJ16" s="391"/>
      <c r="AK16" s="391"/>
      <c r="AL16" s="402">
        <f>117.5+12.44</f>
        <v>129.94</v>
      </c>
      <c r="AM16" s="402">
        <f>21.157+AL16</f>
        <v>151.09700000000001</v>
      </c>
      <c r="AN16" s="402">
        <v>167.1</v>
      </c>
      <c r="AO16" s="403">
        <f>AN16/W16</f>
        <v>0.92833333333333334</v>
      </c>
      <c r="AP16" s="401">
        <f>AN16/J16</f>
        <v>0.83550000000000002</v>
      </c>
      <c r="AQ16" s="404" t="s">
        <v>235</v>
      </c>
      <c r="AR16" s="396" t="s">
        <v>154</v>
      </c>
      <c r="AS16" s="396" t="s">
        <v>154</v>
      </c>
      <c r="AT16" s="397" t="s">
        <v>206</v>
      </c>
      <c r="AU16" s="397" t="s">
        <v>215</v>
      </c>
    </row>
    <row r="17" spans="1:48" s="26" customFormat="1" ht="409.6" customHeight="1">
      <c r="A17" s="178">
        <v>41</v>
      </c>
      <c r="B17" s="69">
        <v>178</v>
      </c>
      <c r="C17" s="70" t="s">
        <v>140</v>
      </c>
      <c r="D17" s="119">
        <v>468</v>
      </c>
      <c r="E17" s="70" t="s">
        <v>146</v>
      </c>
      <c r="F17" s="29">
        <v>384</v>
      </c>
      <c r="G17" s="69" t="s">
        <v>147</v>
      </c>
      <c r="H17" s="29" t="s">
        <v>150</v>
      </c>
      <c r="I17" s="29" t="s">
        <v>153</v>
      </c>
      <c r="J17" s="73">
        <v>1000</v>
      </c>
      <c r="K17" s="76">
        <v>556</v>
      </c>
      <c r="L17" s="76">
        <v>556</v>
      </c>
      <c r="M17" s="76">
        <v>556</v>
      </c>
      <c r="N17" s="76">
        <v>556</v>
      </c>
      <c r="O17" s="76">
        <f>125</f>
        <v>125</v>
      </c>
      <c r="P17" s="76">
        <f>125</f>
        <v>125</v>
      </c>
      <c r="Q17" s="76">
        <v>125</v>
      </c>
      <c r="R17" s="76">
        <v>125</v>
      </c>
      <c r="S17" s="75">
        <v>125</v>
      </c>
      <c r="T17" s="75">
        <v>125</v>
      </c>
      <c r="U17" s="75">
        <v>125</v>
      </c>
      <c r="V17" s="75">
        <v>125</v>
      </c>
      <c r="W17" s="388">
        <v>125</v>
      </c>
      <c r="X17" s="388"/>
      <c r="Y17" s="388"/>
      <c r="Z17" s="385">
        <v>125</v>
      </c>
      <c r="AA17" s="398"/>
      <c r="AB17" s="405"/>
      <c r="AC17" s="388"/>
      <c r="AD17" s="388"/>
      <c r="AE17" s="388"/>
      <c r="AF17" s="385">
        <v>69</v>
      </c>
      <c r="AG17" s="399"/>
      <c r="AH17" s="388"/>
      <c r="AI17" s="388"/>
      <c r="AJ17" s="388"/>
      <c r="AK17" s="388"/>
      <c r="AL17" s="406">
        <f>+AL15</f>
        <v>49</v>
      </c>
      <c r="AM17" s="406">
        <f>31+AL17</f>
        <v>80</v>
      </c>
      <c r="AN17" s="406">
        <v>92</v>
      </c>
      <c r="AO17" s="403">
        <f>AN17/W17</f>
        <v>0.73599999999999999</v>
      </c>
      <c r="AP17" s="481">
        <f>+(AN17+T17+N17)/J17</f>
        <v>0.77300000000000002</v>
      </c>
      <c r="AQ17" s="573" t="s">
        <v>234</v>
      </c>
      <c r="AR17" s="396" t="s">
        <v>208</v>
      </c>
      <c r="AS17" s="396" t="s">
        <v>154</v>
      </c>
      <c r="AT17" s="407" t="s">
        <v>236</v>
      </c>
      <c r="AU17" s="397" t="s">
        <v>209</v>
      </c>
    </row>
    <row r="18" spans="1:48">
      <c r="A18" s="4"/>
      <c r="B18" s="4"/>
      <c r="C18" s="4"/>
      <c r="D18" s="4"/>
      <c r="E18" s="4"/>
      <c r="F18" s="4"/>
      <c r="G18" s="4"/>
      <c r="H18" s="4"/>
      <c r="I18" s="4"/>
      <c r="J18" s="20"/>
      <c r="K18" s="20"/>
      <c r="L18" s="20"/>
      <c r="M18" s="20"/>
      <c r="N18" s="97"/>
      <c r="O18" s="97"/>
      <c r="P18" s="97"/>
      <c r="Q18" s="97"/>
      <c r="R18" s="97"/>
      <c r="S18" s="97"/>
      <c r="T18" s="97"/>
      <c r="U18" s="97"/>
      <c r="V18" s="97"/>
      <c r="W18" s="97"/>
      <c r="X18" s="97"/>
      <c r="Y18" s="97"/>
      <c r="Z18" s="97"/>
      <c r="AA18" s="97"/>
      <c r="AB18" s="97"/>
      <c r="AC18" s="97"/>
      <c r="AD18" s="97"/>
      <c r="AE18" s="97"/>
      <c r="AF18" s="97"/>
      <c r="AG18" s="20"/>
      <c r="AH18" s="20"/>
      <c r="AI18" s="20"/>
      <c r="AJ18" s="20"/>
      <c r="AK18" s="20"/>
      <c r="AL18" s="4"/>
      <c r="AM18" s="1"/>
      <c r="AN18" s="4"/>
      <c r="AO18" s="4"/>
      <c r="AP18" s="4"/>
      <c r="AQ18" s="4"/>
    </row>
    <row r="19" spans="1:48" ht="15.75">
      <c r="N19" s="387"/>
      <c r="O19" s="387"/>
      <c r="P19" s="387"/>
      <c r="Q19" s="387"/>
      <c r="R19" s="387"/>
      <c r="S19" s="387"/>
      <c r="T19" s="387"/>
      <c r="U19" s="97"/>
      <c r="V19" s="97"/>
      <c r="W19" s="97"/>
      <c r="X19" s="97"/>
      <c r="Y19" s="97"/>
      <c r="Z19" s="97"/>
      <c r="AA19" s="97"/>
      <c r="AB19" s="97"/>
      <c r="AC19" s="97"/>
      <c r="AD19" s="97"/>
      <c r="AE19" s="97"/>
      <c r="AF19" s="97"/>
      <c r="AM19" s="1"/>
      <c r="AR19" s="572" t="s">
        <v>139</v>
      </c>
      <c r="AS19" s="572"/>
      <c r="AT19" s="572"/>
      <c r="AU19" s="572"/>
      <c r="AV19" s="572"/>
    </row>
    <row r="20" spans="1:48">
      <c r="N20" s="387"/>
      <c r="O20" s="387"/>
      <c r="P20" s="387"/>
      <c r="Q20" s="387"/>
      <c r="R20" s="387"/>
      <c r="S20" s="387"/>
      <c r="T20" s="387"/>
      <c r="U20" s="97"/>
      <c r="V20" s="97"/>
      <c r="W20" s="97"/>
      <c r="X20" s="97"/>
      <c r="Y20" s="97"/>
      <c r="Z20" s="97"/>
      <c r="AA20" s="97"/>
      <c r="AB20" s="97"/>
      <c r="AC20" s="97"/>
      <c r="AD20" s="97"/>
      <c r="AE20" s="97"/>
      <c r="AF20" s="97"/>
      <c r="AM20" s="1"/>
    </row>
    <row r="21" spans="1:48">
      <c r="N21" s="174"/>
      <c r="O21" s="97"/>
      <c r="P21" s="97"/>
      <c r="Q21" s="97"/>
      <c r="R21" s="97"/>
      <c r="S21" s="97"/>
      <c r="T21" s="174"/>
      <c r="U21" s="97"/>
      <c r="V21" s="97"/>
      <c r="W21" s="97"/>
      <c r="X21" s="97"/>
      <c r="Y21" s="97"/>
      <c r="Z21" s="97"/>
      <c r="AA21" s="97"/>
      <c r="AB21" s="97"/>
      <c r="AC21" s="97"/>
      <c r="AD21" s="97"/>
      <c r="AE21" s="97"/>
      <c r="AF21" s="97"/>
    </row>
    <row r="22" spans="1:48">
      <c r="N22" s="174"/>
      <c r="O22" s="97"/>
      <c r="P22" s="97"/>
      <c r="Q22" s="97"/>
      <c r="R22" s="97"/>
      <c r="S22" s="97"/>
      <c r="T22" s="174"/>
      <c r="U22" s="97"/>
      <c r="V22" s="97"/>
      <c r="W22" s="97"/>
      <c r="X22" s="97"/>
      <c r="Y22" s="97"/>
      <c r="Z22" s="97"/>
      <c r="AA22" s="97"/>
      <c r="AB22" s="97"/>
      <c r="AC22" s="97"/>
      <c r="AD22" s="97"/>
      <c r="AE22" s="97"/>
      <c r="AF22" s="97"/>
    </row>
    <row r="23" spans="1:48">
      <c r="N23" s="174"/>
      <c r="O23" s="97"/>
      <c r="P23" s="97"/>
      <c r="Q23" s="97"/>
      <c r="R23" s="97"/>
      <c r="S23" s="97"/>
      <c r="T23" s="174"/>
      <c r="U23" s="97"/>
      <c r="V23" s="97"/>
      <c r="W23" s="97"/>
      <c r="X23" s="97"/>
      <c r="Y23" s="97"/>
      <c r="Z23" s="97"/>
      <c r="AA23" s="97"/>
      <c r="AB23" s="97"/>
      <c r="AC23" s="97"/>
      <c r="AD23" s="97"/>
      <c r="AE23" s="97"/>
      <c r="AF23" s="97"/>
    </row>
    <row r="24" spans="1:48">
      <c r="N24" s="174"/>
      <c r="O24" s="97"/>
      <c r="P24" s="97"/>
      <c r="Q24" s="97"/>
      <c r="R24" s="97"/>
      <c r="S24" s="97"/>
      <c r="T24" s="174"/>
      <c r="U24" s="97"/>
      <c r="V24" s="97"/>
      <c r="W24" s="97"/>
      <c r="X24" s="97"/>
      <c r="Y24" s="97"/>
      <c r="Z24" s="97"/>
      <c r="AA24" s="97"/>
      <c r="AB24" s="97"/>
      <c r="AC24" s="97"/>
      <c r="AD24" s="97"/>
      <c r="AE24" s="97"/>
      <c r="AF24" s="97"/>
    </row>
    <row r="25" spans="1:48">
      <c r="N25" s="174"/>
      <c r="O25" s="97"/>
      <c r="P25" s="97"/>
      <c r="Q25" s="97"/>
      <c r="R25" s="97"/>
      <c r="S25" s="97"/>
      <c r="T25" s="174"/>
      <c r="U25" s="97"/>
      <c r="V25" s="97"/>
      <c r="W25" s="97"/>
      <c r="X25" s="97"/>
      <c r="Y25" s="97"/>
      <c r="Z25" s="97"/>
      <c r="AA25" s="97"/>
      <c r="AB25" s="97"/>
      <c r="AC25" s="97"/>
      <c r="AD25" s="97"/>
      <c r="AE25" s="97"/>
      <c r="AF25" s="97"/>
    </row>
    <row r="26" spans="1:48">
      <c r="N26" s="174"/>
      <c r="O26" s="97"/>
      <c r="P26" s="97"/>
      <c r="Q26" s="97"/>
      <c r="R26" s="97"/>
      <c r="S26" s="97"/>
      <c r="T26" s="174"/>
      <c r="U26" s="97"/>
      <c r="V26" s="97"/>
      <c r="W26" s="97"/>
      <c r="X26" s="97"/>
      <c r="Y26" s="97"/>
      <c r="Z26" s="97"/>
      <c r="AA26" s="97"/>
      <c r="AB26" s="97"/>
      <c r="AC26" s="97"/>
      <c r="AD26" s="97"/>
      <c r="AE26" s="97"/>
      <c r="AF26" s="97"/>
    </row>
  </sheetData>
  <mergeCells count="43">
    <mergeCell ref="AR19:AV19"/>
    <mergeCell ref="H3:AU3"/>
    <mergeCell ref="A9:Q9"/>
    <mergeCell ref="A7:R7"/>
    <mergeCell ref="A8:R8"/>
    <mergeCell ref="H2:AU2"/>
    <mergeCell ref="H5:R5"/>
    <mergeCell ref="S4:AU4"/>
    <mergeCell ref="S7:AU7"/>
    <mergeCell ref="H4:R4"/>
    <mergeCell ref="S8:AU8"/>
    <mergeCell ref="S5:AU5"/>
    <mergeCell ref="A2:G6"/>
    <mergeCell ref="AT10:AT13"/>
    <mergeCell ref="AU10:AU13"/>
    <mergeCell ref="G11:G13"/>
    <mergeCell ref="H11:H13"/>
    <mergeCell ref="AR10:AR13"/>
    <mergeCell ref="L11:AK11"/>
    <mergeCell ref="AL12:AL13"/>
    <mergeCell ref="AM12:AM13"/>
    <mergeCell ref="F10:AM10"/>
    <mergeCell ref="AQ10:AQ13"/>
    <mergeCell ref="I11:I13"/>
    <mergeCell ref="AO10:AO13"/>
    <mergeCell ref="AP10:AP13"/>
    <mergeCell ref="AF12:AK12"/>
    <mergeCell ref="A11:A13"/>
    <mergeCell ref="A10:C10"/>
    <mergeCell ref="D10:E10"/>
    <mergeCell ref="AS10:AS13"/>
    <mergeCell ref="L12:N12"/>
    <mergeCell ref="AL11:AM11"/>
    <mergeCell ref="O12:T12"/>
    <mergeCell ref="U12:Y12"/>
    <mergeCell ref="Z12:AE12"/>
    <mergeCell ref="J11:J13"/>
    <mergeCell ref="B11:B13"/>
    <mergeCell ref="C11:C13"/>
    <mergeCell ref="D11:D13"/>
    <mergeCell ref="E11:E13"/>
    <mergeCell ref="F11:F13"/>
    <mergeCell ref="AN12:AN13"/>
  </mergeCells>
  <phoneticPr fontId="8" type="noConversion"/>
  <dataValidations count="1">
    <dataValidation type="list" allowBlank="1" showInputMessage="1" showErrorMessage="1" sqref="I16:I17" xr:uid="{00000000-0002-0000-0000-000000000000}">
      <formula1>$AR$8:$AR$11</formula1>
    </dataValidation>
  </dataValidations>
  <printOptions horizontalCentered="1" verticalCentered="1"/>
  <pageMargins left="0" right="0" top="0" bottom="0" header="0.31496062992125984" footer="0.31496062992125984"/>
  <pageSetup scale="50" fitToWidth="0" orientation="landscape" r:id="rId1"/>
  <headerFooter>
    <oddFooter>&amp;C&amp;G</oddFooter>
  </headerFooter>
  <colBreaks count="1" manualBreakCount="1">
    <brk id="43" min="1" max="19" man="1"/>
  </col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0"/>
  <sheetViews>
    <sheetView view="pageBreakPreview" topLeftCell="B13" zoomScale="71" zoomScaleNormal="50" zoomScaleSheetLayoutView="71" workbookViewId="0">
      <selection activeCell="V10" sqref="V10"/>
    </sheetView>
  </sheetViews>
  <sheetFormatPr baseColWidth="10" defaultRowHeight="15.75"/>
  <cols>
    <col min="1" max="1" width="12.85546875" style="1" hidden="1" customWidth="1"/>
    <col min="2" max="2" width="3.85546875" style="1" customWidth="1"/>
    <col min="3" max="3" width="11.140625" style="1" customWidth="1"/>
    <col min="4" max="4" width="6.5703125" style="7" customWidth="1"/>
    <col min="5" max="5" width="6.85546875" style="7" customWidth="1"/>
    <col min="6" max="6" width="14.140625" style="7" customWidth="1"/>
    <col min="7" max="7" width="13.85546875" style="27" customWidth="1"/>
    <col min="8" max="8" width="25.28515625" style="8" customWidth="1"/>
    <col min="9" max="9" width="16.28515625" style="8" hidden="1" customWidth="1"/>
    <col min="10" max="10" width="15.7109375" style="8" hidden="1" customWidth="1"/>
    <col min="11" max="11" width="13.7109375" style="8" hidden="1" customWidth="1"/>
    <col min="12" max="12" width="18.28515625" style="8" customWidth="1"/>
    <col min="13" max="13" width="18.28515625" style="8" hidden="1" customWidth="1"/>
    <col min="14" max="14" width="22.28515625" style="8" hidden="1" customWidth="1"/>
    <col min="15" max="16" width="18.7109375" style="8" hidden="1" customWidth="1"/>
    <col min="17" max="17" width="15.7109375" style="8" hidden="1" customWidth="1"/>
    <col min="18" max="18" width="18.28515625" style="8" customWidth="1"/>
    <col min="19" max="19" width="24.85546875" style="8" hidden="1" customWidth="1"/>
    <col min="20" max="20" width="19.85546875" style="8" hidden="1" customWidth="1"/>
    <col min="21" max="21" width="16.140625" style="8" hidden="1" customWidth="1"/>
    <col min="22" max="22" width="17.28515625" style="8" customWidth="1"/>
    <col min="23" max="23" width="17.28515625" style="8" hidden="1" customWidth="1"/>
    <col min="24" max="24" width="18.28515625" style="8" hidden="1" customWidth="1"/>
    <col min="25" max="25" width="18.28515625" style="8" customWidth="1"/>
    <col min="26" max="26" width="18.710937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5" style="1" customWidth="1"/>
    <col min="38" max="38" width="16.5703125" style="1" customWidth="1"/>
    <col min="39" max="39" width="17.5703125" style="21" customWidth="1"/>
    <col min="40" max="40" width="16.140625" style="21" hidden="1" customWidth="1"/>
    <col min="41" max="41" width="11.5703125" style="1" customWidth="1"/>
    <col min="42" max="42" width="9.7109375" style="1" customWidth="1"/>
    <col min="43" max="43" width="81.5703125" style="1" customWidth="1"/>
    <col min="44" max="44" width="13.7109375" style="1" customWidth="1"/>
    <col min="45" max="45" width="12.85546875" style="1" customWidth="1"/>
    <col min="46" max="46" width="23.140625" style="1" customWidth="1"/>
    <col min="47" max="47" width="21.28515625" style="1" customWidth="1"/>
    <col min="48" max="16384" width="11.42578125" style="1"/>
  </cols>
  <sheetData>
    <row r="1" spans="1:47" ht="38.25" customHeight="1">
      <c r="A1" s="241"/>
      <c r="B1" s="242"/>
      <c r="C1" s="242"/>
      <c r="D1" s="242"/>
      <c r="E1" s="242"/>
      <c r="F1" s="252" t="s">
        <v>0</v>
      </c>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8"/>
    </row>
    <row r="2" spans="1:47" ht="30.75" customHeight="1">
      <c r="A2" s="243"/>
      <c r="B2" s="244"/>
      <c r="C2" s="244"/>
      <c r="D2" s="244"/>
      <c r="E2" s="244"/>
      <c r="F2" s="230" t="s">
        <v>111</v>
      </c>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3"/>
    </row>
    <row r="3" spans="1:47" ht="27.75" customHeight="1">
      <c r="A3" s="243"/>
      <c r="B3" s="244"/>
      <c r="C3" s="244"/>
      <c r="D3" s="244"/>
      <c r="E3" s="244"/>
      <c r="F3" s="247" t="s">
        <v>1</v>
      </c>
      <c r="G3" s="247"/>
      <c r="H3" s="247"/>
      <c r="I3" s="247"/>
      <c r="J3" s="247"/>
      <c r="K3" s="247"/>
      <c r="L3" s="247"/>
      <c r="M3" s="247"/>
      <c r="N3" s="247"/>
      <c r="O3" s="247"/>
      <c r="P3" s="247"/>
      <c r="Q3" s="230" t="str">
        <f>+GESTIÓN!S4</f>
        <v xml:space="preserve"> DIRECCIÓN DE GESTIÓN AMBIENTAL </v>
      </c>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3"/>
    </row>
    <row r="4" spans="1:47" ht="26.25" customHeight="1" thickBot="1">
      <c r="A4" s="245"/>
      <c r="B4" s="246"/>
      <c r="C4" s="246"/>
      <c r="D4" s="246"/>
      <c r="E4" s="246"/>
      <c r="F4" s="248" t="s">
        <v>3</v>
      </c>
      <c r="G4" s="248"/>
      <c r="H4" s="248"/>
      <c r="I4" s="248"/>
      <c r="J4" s="248"/>
      <c r="K4" s="248"/>
      <c r="L4" s="248"/>
      <c r="M4" s="248"/>
      <c r="N4" s="248"/>
      <c r="O4" s="248"/>
      <c r="P4" s="248"/>
      <c r="Q4" s="249" t="str">
        <f>+GESTIÓN!S5</f>
        <v>7517: Promoción de la conservación de bienes y servicios ambientales rurales en Bogotá D.C.</v>
      </c>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1"/>
    </row>
    <row r="5" spans="1:47" ht="14.25" customHeight="1" thickBot="1">
      <c r="AN5" s="28"/>
    </row>
    <row r="6" spans="1:47" s="35" customFormat="1" ht="53.25" customHeight="1">
      <c r="A6" s="270" t="s">
        <v>64</v>
      </c>
      <c r="B6" s="206" t="s">
        <v>74</v>
      </c>
      <c r="C6" s="206"/>
      <c r="D6" s="206"/>
      <c r="E6" s="206" t="s">
        <v>78</v>
      </c>
      <c r="F6" s="206" t="s">
        <v>126</v>
      </c>
      <c r="G6" s="206" t="s">
        <v>79</v>
      </c>
      <c r="H6" s="206" t="s">
        <v>131</v>
      </c>
      <c r="I6" s="64"/>
      <c r="J6" s="264" t="s">
        <v>80</v>
      </c>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6"/>
      <c r="AK6" s="206" t="s">
        <v>82</v>
      </c>
      <c r="AL6" s="206"/>
      <c r="AM6" s="206"/>
      <c r="AN6" s="206"/>
      <c r="AO6" s="206" t="s">
        <v>84</v>
      </c>
      <c r="AP6" s="206" t="s">
        <v>85</v>
      </c>
      <c r="AQ6" s="206" t="s">
        <v>86</v>
      </c>
      <c r="AR6" s="206" t="s">
        <v>87</v>
      </c>
      <c r="AS6" s="206" t="s">
        <v>88</v>
      </c>
      <c r="AT6" s="206" t="s">
        <v>89</v>
      </c>
      <c r="AU6" s="253" t="s">
        <v>90</v>
      </c>
    </row>
    <row r="7" spans="1:47" s="35" customFormat="1" ht="53.25" customHeight="1">
      <c r="A7" s="203"/>
      <c r="B7" s="205"/>
      <c r="C7" s="205"/>
      <c r="D7" s="205"/>
      <c r="E7" s="205"/>
      <c r="F7" s="205"/>
      <c r="G7" s="205"/>
      <c r="H7" s="205"/>
      <c r="I7" s="211" t="s">
        <v>81</v>
      </c>
      <c r="J7" s="212"/>
      <c r="K7" s="212"/>
      <c r="L7" s="213"/>
      <c r="M7" s="211" t="s">
        <v>34</v>
      </c>
      <c r="N7" s="212"/>
      <c r="O7" s="212"/>
      <c r="P7" s="212"/>
      <c r="Q7" s="212"/>
      <c r="R7" s="213"/>
      <c r="S7" s="211" t="s">
        <v>35</v>
      </c>
      <c r="T7" s="212"/>
      <c r="U7" s="212"/>
      <c r="V7" s="212"/>
      <c r="W7" s="212"/>
      <c r="X7" s="213"/>
      <c r="Y7" s="211" t="s">
        <v>36</v>
      </c>
      <c r="Z7" s="212"/>
      <c r="AA7" s="212"/>
      <c r="AB7" s="212"/>
      <c r="AC7" s="212"/>
      <c r="AD7" s="213"/>
      <c r="AE7" s="211" t="s">
        <v>109</v>
      </c>
      <c r="AF7" s="212"/>
      <c r="AG7" s="212"/>
      <c r="AH7" s="212"/>
      <c r="AI7" s="212"/>
      <c r="AJ7" s="213"/>
      <c r="AK7" s="210" t="s">
        <v>83</v>
      </c>
      <c r="AL7" s="210"/>
      <c r="AM7" s="210"/>
      <c r="AN7" s="210"/>
      <c r="AO7" s="205"/>
      <c r="AP7" s="205"/>
      <c r="AQ7" s="205"/>
      <c r="AR7" s="205"/>
      <c r="AS7" s="205"/>
      <c r="AT7" s="205"/>
      <c r="AU7" s="254"/>
    </row>
    <row r="8" spans="1:47" s="35" customFormat="1" ht="55.5" customHeight="1" thickBot="1">
      <c r="A8" s="204"/>
      <c r="B8" s="41" t="s">
        <v>75</v>
      </c>
      <c r="C8" s="40" t="s">
        <v>76</v>
      </c>
      <c r="D8" s="40" t="s">
        <v>77</v>
      </c>
      <c r="E8" s="214"/>
      <c r="F8" s="214"/>
      <c r="G8" s="214"/>
      <c r="H8" s="267"/>
      <c r="I8" s="77" t="s">
        <v>132</v>
      </c>
      <c r="J8" s="77" t="s">
        <v>134</v>
      </c>
      <c r="K8" s="77" t="s">
        <v>135</v>
      </c>
      <c r="L8" s="77" t="s">
        <v>37</v>
      </c>
      <c r="M8" s="77" t="s">
        <v>133</v>
      </c>
      <c r="N8" s="77" t="s">
        <v>136</v>
      </c>
      <c r="O8" s="77" t="s">
        <v>137</v>
      </c>
      <c r="P8" s="77" t="s">
        <v>134</v>
      </c>
      <c r="Q8" s="77" t="s">
        <v>138</v>
      </c>
      <c r="R8" s="77" t="s">
        <v>37</v>
      </c>
      <c r="S8" s="77" t="s">
        <v>133</v>
      </c>
      <c r="T8" s="77" t="s">
        <v>136</v>
      </c>
      <c r="U8" s="77" t="s">
        <v>137</v>
      </c>
      <c r="V8" s="77" t="s">
        <v>134</v>
      </c>
      <c r="W8" s="77" t="s">
        <v>138</v>
      </c>
      <c r="X8" s="77" t="s">
        <v>37</v>
      </c>
      <c r="Y8" s="77" t="s">
        <v>133</v>
      </c>
      <c r="Z8" s="77" t="s">
        <v>136</v>
      </c>
      <c r="AA8" s="77" t="s">
        <v>137</v>
      </c>
      <c r="AB8" s="77" t="s">
        <v>134</v>
      </c>
      <c r="AC8" s="77" t="s">
        <v>138</v>
      </c>
      <c r="AD8" s="77" t="s">
        <v>37</v>
      </c>
      <c r="AE8" s="77" t="s">
        <v>133</v>
      </c>
      <c r="AF8" s="77" t="s">
        <v>136</v>
      </c>
      <c r="AG8" s="77" t="s">
        <v>137</v>
      </c>
      <c r="AH8" s="77" t="s">
        <v>134</v>
      </c>
      <c r="AI8" s="77" t="s">
        <v>138</v>
      </c>
      <c r="AJ8" s="77" t="s">
        <v>37</v>
      </c>
      <c r="AK8" s="77" t="s">
        <v>5</v>
      </c>
      <c r="AL8" s="77" t="s">
        <v>6</v>
      </c>
      <c r="AM8" s="77" t="s">
        <v>7</v>
      </c>
      <c r="AN8" s="201" t="s">
        <v>8</v>
      </c>
      <c r="AO8" s="215"/>
      <c r="AP8" s="215"/>
      <c r="AQ8" s="215"/>
      <c r="AR8" s="215"/>
      <c r="AS8" s="215"/>
      <c r="AT8" s="215"/>
      <c r="AU8" s="439"/>
    </row>
    <row r="9" spans="1:47" s="5" customFormat="1" ht="32.25" customHeight="1">
      <c r="A9" s="280" t="s">
        <v>155</v>
      </c>
      <c r="B9" s="255">
        <v>1</v>
      </c>
      <c r="C9" s="258" t="s">
        <v>156</v>
      </c>
      <c r="D9" s="261" t="s">
        <v>152</v>
      </c>
      <c r="E9" s="261">
        <v>467</v>
      </c>
      <c r="F9" s="277">
        <v>178</v>
      </c>
      <c r="G9" s="113" t="s">
        <v>9</v>
      </c>
      <c r="H9" s="85">
        <v>200</v>
      </c>
      <c r="I9" s="106"/>
      <c r="J9" s="106"/>
      <c r="K9" s="106"/>
      <c r="L9" s="106"/>
      <c r="M9" s="118">
        <v>117.5</v>
      </c>
      <c r="N9" s="86">
        <v>117.5</v>
      </c>
      <c r="O9" s="86">
        <v>117.5</v>
      </c>
      <c r="P9" s="87">
        <v>117.5</v>
      </c>
      <c r="Q9" s="87">
        <v>117.5</v>
      </c>
      <c r="R9" s="413">
        <v>117.5</v>
      </c>
      <c r="S9" s="413">
        <v>180</v>
      </c>
      <c r="T9" s="413">
        <f>+GESTIÓN!V16</f>
        <v>180</v>
      </c>
      <c r="U9" s="413">
        <v>180</v>
      </c>
      <c r="V9" s="413">
        <v>180</v>
      </c>
      <c r="W9" s="413"/>
      <c r="X9" s="414"/>
      <c r="Y9" s="414">
        <v>195</v>
      </c>
      <c r="Z9" s="415"/>
      <c r="AA9" s="414"/>
      <c r="AB9" s="414"/>
      <c r="AC9" s="414"/>
      <c r="AD9" s="414"/>
      <c r="AE9" s="416">
        <v>200</v>
      </c>
      <c r="AF9" s="440"/>
      <c r="AG9" s="414"/>
      <c r="AH9" s="414"/>
      <c r="AI9" s="414"/>
      <c r="AJ9" s="414"/>
      <c r="AK9" s="413">
        <f>+GESTIÓN!AL16</f>
        <v>129.94</v>
      </c>
      <c r="AL9" s="413">
        <f>+GESTIÓN!AM16</f>
        <v>151.09700000000001</v>
      </c>
      <c r="AM9" s="413">
        <f>GESTIÓN!AN16</f>
        <v>167.1</v>
      </c>
      <c r="AN9" s="413"/>
      <c r="AO9" s="441">
        <f>AM9/V9</f>
        <v>0.92833333333333334</v>
      </c>
      <c r="AP9" s="442">
        <f>+AM9/H9</f>
        <v>0.83550000000000002</v>
      </c>
      <c r="AQ9" s="482" t="s">
        <v>231</v>
      </c>
      <c r="AR9" s="268" t="str">
        <f>+GESTIÓN!AR16</f>
        <v>N/A</v>
      </c>
      <c r="AS9" s="268" t="str">
        <f>+GESTIÓN!AS16</f>
        <v>N/A</v>
      </c>
      <c r="AT9" s="268" t="str">
        <f>+GESTIÓN!AT16</f>
        <v xml:space="preserve">Se elaboró una base de datos, que contiene información ambiental relacionada con ecosistemas, especies vegetales y estado de conservación de la zona de intervención para conocimiento de los recursos naturales y bienes y servicios ambientales protegidos. </v>
      </c>
      <c r="AU9" s="443" t="str">
        <f>GESTIÓN!AU16</f>
        <v>Contratos 20180654; 20180369; 20180761
(Se entragan archivos digitales con Base de Datos, informes, registro fotograficos de cada uno de los contratos)</v>
      </c>
    </row>
    <row r="10" spans="1:47" s="5" customFormat="1" ht="39.75" customHeight="1">
      <c r="A10" s="281"/>
      <c r="B10" s="256"/>
      <c r="C10" s="259"/>
      <c r="D10" s="262"/>
      <c r="E10" s="262"/>
      <c r="F10" s="278"/>
      <c r="G10" s="114" t="s">
        <v>10</v>
      </c>
      <c r="H10" s="98">
        <f>R10+S10+Y10+AE10</f>
        <v>2616451000</v>
      </c>
      <c r="I10" s="103"/>
      <c r="J10" s="103"/>
      <c r="K10" s="103"/>
      <c r="L10" s="103"/>
      <c r="M10" s="79">
        <v>727842000</v>
      </c>
      <c r="N10" s="99">
        <v>727842000</v>
      </c>
      <c r="O10" s="100">
        <v>727842000</v>
      </c>
      <c r="P10" s="100">
        <v>727842000</v>
      </c>
      <c r="Q10" s="100">
        <v>679975500</v>
      </c>
      <c r="R10" s="421">
        <v>671590000</v>
      </c>
      <c r="S10" s="421">
        <v>735861000</v>
      </c>
      <c r="T10" s="421">
        <v>735861000</v>
      </c>
      <c r="U10" s="421">
        <v>735861000</v>
      </c>
      <c r="V10" s="422">
        <v>723018000</v>
      </c>
      <c r="W10" s="422"/>
      <c r="X10" s="422"/>
      <c r="Y10" s="421">
        <v>791000000</v>
      </c>
      <c r="Z10" s="423"/>
      <c r="AA10" s="422"/>
      <c r="AB10" s="422"/>
      <c r="AC10" s="422"/>
      <c r="AD10" s="422"/>
      <c r="AE10" s="424">
        <v>418000000</v>
      </c>
      <c r="AF10" s="417"/>
      <c r="AG10" s="422"/>
      <c r="AH10" s="422"/>
      <c r="AI10" s="422"/>
      <c r="AJ10" s="422"/>
      <c r="AK10" s="421">
        <v>112772000</v>
      </c>
      <c r="AL10" s="421">
        <v>241662403</v>
      </c>
      <c r="AM10" s="421">
        <v>326557403</v>
      </c>
      <c r="AN10" s="421"/>
      <c r="AO10" s="420">
        <f>AM10/V10</f>
        <v>0.4516587457020434</v>
      </c>
      <c r="AP10" s="180">
        <f>(AM10+R10)/H10</f>
        <v>0.38148904871522532</v>
      </c>
      <c r="AQ10" s="483"/>
      <c r="AR10" s="269"/>
      <c r="AS10" s="269"/>
      <c r="AT10" s="269"/>
      <c r="AU10" s="444"/>
    </row>
    <row r="11" spans="1:47" s="5" customFormat="1" ht="30.75" customHeight="1">
      <c r="A11" s="281"/>
      <c r="B11" s="256"/>
      <c r="C11" s="259"/>
      <c r="D11" s="262"/>
      <c r="E11" s="262"/>
      <c r="F11" s="278"/>
      <c r="G11" s="114" t="s">
        <v>11</v>
      </c>
      <c r="H11" s="109"/>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483"/>
      <c r="AR11" s="269"/>
      <c r="AS11" s="269"/>
      <c r="AT11" s="269"/>
      <c r="AU11" s="444"/>
    </row>
    <row r="12" spans="1:47" s="5" customFormat="1" ht="52.5" customHeight="1">
      <c r="A12" s="281"/>
      <c r="B12" s="256"/>
      <c r="C12" s="259"/>
      <c r="D12" s="262"/>
      <c r="E12" s="262"/>
      <c r="F12" s="278"/>
      <c r="G12" s="114" t="s">
        <v>12</v>
      </c>
      <c r="H12" s="101">
        <f>U12</f>
        <v>509449867</v>
      </c>
      <c r="I12" s="104"/>
      <c r="J12" s="104"/>
      <c r="K12" s="104"/>
      <c r="L12" s="104"/>
      <c r="M12" s="104"/>
      <c r="N12" s="110"/>
      <c r="O12" s="111"/>
      <c r="P12" s="111"/>
      <c r="Q12" s="104"/>
      <c r="R12" s="426"/>
      <c r="S12" s="426">
        <v>509449867</v>
      </c>
      <c r="T12" s="426">
        <v>159449867</v>
      </c>
      <c r="U12" s="426">
        <v>509449867</v>
      </c>
      <c r="V12" s="426">
        <v>509449867</v>
      </c>
      <c r="W12" s="425"/>
      <c r="X12" s="425"/>
      <c r="Y12" s="426"/>
      <c r="Z12" s="423"/>
      <c r="AA12" s="425"/>
      <c r="AB12" s="425"/>
      <c r="AC12" s="425"/>
      <c r="AD12" s="425"/>
      <c r="AE12" s="427"/>
      <c r="AF12" s="417"/>
      <c r="AG12" s="425"/>
      <c r="AH12" s="425"/>
      <c r="AI12" s="425"/>
      <c r="AJ12" s="425"/>
      <c r="AK12" s="426">
        <v>32192000</v>
      </c>
      <c r="AL12" s="426">
        <v>480019967</v>
      </c>
      <c r="AM12" s="421">
        <v>493156800</v>
      </c>
      <c r="AN12" s="428"/>
      <c r="AO12" s="420">
        <f>AM12/V12</f>
        <v>0.96801831140727335</v>
      </c>
      <c r="AP12" s="180">
        <f>+AM12/V12</f>
        <v>0.96801831140727335</v>
      </c>
      <c r="AQ12" s="483"/>
      <c r="AR12" s="269"/>
      <c r="AS12" s="269"/>
      <c r="AT12" s="269"/>
      <c r="AU12" s="444"/>
    </row>
    <row r="13" spans="1:47" s="5" customFormat="1" ht="41.25" customHeight="1">
      <c r="A13" s="281"/>
      <c r="B13" s="256"/>
      <c r="C13" s="259"/>
      <c r="D13" s="262"/>
      <c r="E13" s="262"/>
      <c r="F13" s="278"/>
      <c r="G13" s="114" t="s">
        <v>13</v>
      </c>
      <c r="H13" s="88">
        <f>+H9+H11</f>
        <v>200</v>
      </c>
      <c r="I13" s="105"/>
      <c r="J13" s="105"/>
      <c r="K13" s="105"/>
      <c r="L13" s="105"/>
      <c r="M13" s="89">
        <f>+M9+M11</f>
        <v>117.5</v>
      </c>
      <c r="N13" s="89">
        <f>+N9+N11</f>
        <v>117.5</v>
      </c>
      <c r="O13" s="90">
        <f>+O9+O11</f>
        <v>117.5</v>
      </c>
      <c r="P13" s="90">
        <v>117.5</v>
      </c>
      <c r="Q13" s="90">
        <v>117.5</v>
      </c>
      <c r="R13" s="419">
        <f>R9</f>
        <v>117.5</v>
      </c>
      <c r="S13" s="419">
        <f>+S9+S11</f>
        <v>180</v>
      </c>
      <c r="T13" s="419">
        <f>+T9</f>
        <v>180</v>
      </c>
      <c r="U13" s="419">
        <f t="shared" ref="U13:W13" si="0">+U9</f>
        <v>180</v>
      </c>
      <c r="V13" s="419">
        <f t="shared" si="0"/>
        <v>180</v>
      </c>
      <c r="W13" s="419">
        <f t="shared" si="0"/>
        <v>0</v>
      </c>
      <c r="X13" s="429"/>
      <c r="Y13" s="429">
        <v>195</v>
      </c>
      <c r="Z13" s="423"/>
      <c r="AA13" s="429"/>
      <c r="AB13" s="429"/>
      <c r="AC13" s="429"/>
      <c r="AD13" s="429"/>
      <c r="AE13" s="430">
        <f>+AE9+AE11</f>
        <v>200</v>
      </c>
      <c r="AF13" s="417"/>
      <c r="AG13" s="429"/>
      <c r="AH13" s="429"/>
      <c r="AI13" s="429"/>
      <c r="AJ13" s="429"/>
      <c r="AK13" s="419">
        <f>+AK9</f>
        <v>129.94</v>
      </c>
      <c r="AL13" s="419">
        <f>+GESTIÓN!AM16</f>
        <v>151.09700000000001</v>
      </c>
      <c r="AM13" s="419">
        <f>GESTIÓN!AN16</f>
        <v>167.1</v>
      </c>
      <c r="AN13" s="419"/>
      <c r="AO13" s="420">
        <f t="shared" ref="AO13:AO14" si="1">AM13/V13</f>
        <v>0.92833333333333334</v>
      </c>
      <c r="AP13" s="180">
        <f t="shared" ref="AP13:AP14" si="2">+AM13/V13</f>
        <v>0.92833333333333334</v>
      </c>
      <c r="AQ13" s="483"/>
      <c r="AR13" s="269"/>
      <c r="AS13" s="269"/>
      <c r="AT13" s="269"/>
      <c r="AU13" s="444"/>
    </row>
    <row r="14" spans="1:47" s="5" customFormat="1" ht="35.25" customHeight="1" thickBot="1">
      <c r="A14" s="282"/>
      <c r="B14" s="257"/>
      <c r="C14" s="260"/>
      <c r="D14" s="263"/>
      <c r="E14" s="263"/>
      <c r="F14" s="279"/>
      <c r="G14" s="438" t="s">
        <v>14</v>
      </c>
      <c r="H14" s="448">
        <f>H10+H12</f>
        <v>3125900867</v>
      </c>
      <c r="I14" s="449"/>
      <c r="J14" s="449"/>
      <c r="K14" s="449"/>
      <c r="L14" s="449"/>
      <c r="M14" s="450">
        <f>M10+M12</f>
        <v>727842000</v>
      </c>
      <c r="N14" s="450">
        <f>N10+N12</f>
        <v>727842000</v>
      </c>
      <c r="O14" s="451">
        <f>O10+O12</f>
        <v>727842000</v>
      </c>
      <c r="P14" s="451">
        <v>727842000</v>
      </c>
      <c r="Q14" s="451">
        <f>+Q10+Q12</f>
        <v>679975500</v>
      </c>
      <c r="R14" s="431">
        <f>R10</f>
        <v>671590000</v>
      </c>
      <c r="S14" s="431">
        <f>S10+S12</f>
        <v>1245310867</v>
      </c>
      <c r="T14" s="431">
        <f>+T12+T10</f>
        <v>895310867</v>
      </c>
      <c r="U14" s="431">
        <f>+U12+U10</f>
        <v>1245310867</v>
      </c>
      <c r="V14" s="452">
        <f>V10+V12</f>
        <v>1232467867</v>
      </c>
      <c r="W14" s="452"/>
      <c r="X14" s="452"/>
      <c r="Y14" s="431">
        <f>Y10+Y12</f>
        <v>791000000</v>
      </c>
      <c r="Z14" s="453"/>
      <c r="AA14" s="452"/>
      <c r="AB14" s="452"/>
      <c r="AC14" s="452"/>
      <c r="AD14" s="452"/>
      <c r="AE14" s="454">
        <f>AE10+AE12</f>
        <v>418000000</v>
      </c>
      <c r="AF14" s="455"/>
      <c r="AG14" s="452"/>
      <c r="AH14" s="452"/>
      <c r="AI14" s="452"/>
      <c r="AJ14" s="452"/>
      <c r="AK14" s="431">
        <f>+AK10+AK12</f>
        <v>144964000</v>
      </c>
      <c r="AL14" s="431">
        <f>+AL10+AL12</f>
        <v>721682370</v>
      </c>
      <c r="AM14" s="431">
        <f>+AM10+AM12</f>
        <v>819714203</v>
      </c>
      <c r="AN14" s="431"/>
      <c r="AO14" s="456">
        <f t="shared" si="1"/>
        <v>0.66509985773121982</v>
      </c>
      <c r="AP14" s="457">
        <f>(R14+AM14)/H14</f>
        <v>0.47707981361265606</v>
      </c>
      <c r="AQ14" s="483"/>
      <c r="AR14" s="458"/>
      <c r="AS14" s="458"/>
      <c r="AT14" s="458"/>
      <c r="AU14" s="459"/>
    </row>
    <row r="15" spans="1:47" s="5" customFormat="1" ht="45" customHeight="1">
      <c r="A15" s="283" t="s">
        <v>157</v>
      </c>
      <c r="B15" s="286">
        <v>3</v>
      </c>
      <c r="C15" s="258" t="s">
        <v>158</v>
      </c>
      <c r="D15" s="261" t="s">
        <v>153</v>
      </c>
      <c r="E15" s="261">
        <v>468</v>
      </c>
      <c r="F15" s="277">
        <v>1</v>
      </c>
      <c r="G15" s="446" t="s">
        <v>9</v>
      </c>
      <c r="H15" s="112">
        <v>1000</v>
      </c>
      <c r="I15" s="106"/>
      <c r="J15" s="106"/>
      <c r="K15" s="106"/>
      <c r="L15" s="106"/>
      <c r="M15" s="32">
        <v>681</v>
      </c>
      <c r="N15" s="32">
        <v>681</v>
      </c>
      <c r="O15" s="32">
        <v>125</v>
      </c>
      <c r="P15" s="32">
        <v>125</v>
      </c>
      <c r="Q15" s="32">
        <v>681</v>
      </c>
      <c r="R15" s="414">
        <v>681</v>
      </c>
      <c r="S15" s="413">
        <v>125</v>
      </c>
      <c r="T15" s="413">
        <f>+GESTIÓN!V17</f>
        <v>125</v>
      </c>
      <c r="U15" s="413">
        <v>125</v>
      </c>
      <c r="V15" s="413">
        <v>125</v>
      </c>
      <c r="W15" s="413">
        <f>+GESTIÓN!X17</f>
        <v>0</v>
      </c>
      <c r="X15" s="414"/>
      <c r="Y15" s="414">
        <v>125</v>
      </c>
      <c r="Z15" s="415"/>
      <c r="AA15" s="414"/>
      <c r="AB15" s="414"/>
      <c r="AC15" s="414"/>
      <c r="AD15" s="414"/>
      <c r="AE15" s="414">
        <v>69</v>
      </c>
      <c r="AF15" s="415"/>
      <c r="AG15" s="414"/>
      <c r="AH15" s="414"/>
      <c r="AI15" s="414"/>
      <c r="AJ15" s="414"/>
      <c r="AK15" s="413">
        <f>GESTIÓN!AL17</f>
        <v>49</v>
      </c>
      <c r="AL15" s="413">
        <f>+GESTIÓN!AM15</f>
        <v>80</v>
      </c>
      <c r="AM15" s="414">
        <f>GESTIÓN!AN17</f>
        <v>92</v>
      </c>
      <c r="AN15" s="414"/>
      <c r="AO15" s="464">
        <f>AM15/V15</f>
        <v>0.73599999999999999</v>
      </c>
      <c r="AP15" s="442">
        <f>+(AM15+R15)/H15</f>
        <v>0.77300000000000002</v>
      </c>
      <c r="AQ15" s="484" t="s">
        <v>232</v>
      </c>
      <c r="AR15" s="465" t="s">
        <v>154</v>
      </c>
      <c r="AS15" s="465" t="str">
        <f>+GESTIÓN!AS17</f>
        <v>N/A</v>
      </c>
      <c r="AT15" s="465" t="str">
        <f>+GESTIÓN!AT17</f>
        <v>92 nuevos predios entran en proceso de conservación de sus bosques quebradas y nacimientos, igualmente mediante las acciones de implementación de buenas prácticas se reducirá el impacto ambiental en recursos como agua, suelo y biodiversidad.  Para un total de 773 a Septiembre 2018</v>
      </c>
      <c r="AU15" s="443" t="str">
        <f>GESTIÓN!AU17</f>
        <v xml:space="preserve">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
</v>
      </c>
    </row>
    <row r="16" spans="1:47" s="5" customFormat="1" ht="36" customHeight="1">
      <c r="A16" s="284"/>
      <c r="B16" s="287"/>
      <c r="C16" s="259"/>
      <c r="D16" s="262"/>
      <c r="E16" s="262"/>
      <c r="F16" s="278"/>
      <c r="G16" s="114" t="s">
        <v>10</v>
      </c>
      <c r="H16" s="479">
        <f>R16+S16+Y16+AE16</f>
        <v>3695979545</v>
      </c>
      <c r="I16" s="103"/>
      <c r="J16" s="103"/>
      <c r="K16" s="103"/>
      <c r="L16" s="103"/>
      <c r="M16" s="100">
        <v>807536000</v>
      </c>
      <c r="N16" s="100">
        <v>807536000</v>
      </c>
      <c r="O16" s="100">
        <v>807536000</v>
      </c>
      <c r="P16" s="100">
        <v>807536000</v>
      </c>
      <c r="Q16" s="100">
        <v>855402500</v>
      </c>
      <c r="R16" s="421">
        <v>752679545</v>
      </c>
      <c r="S16" s="421">
        <v>1028014000</v>
      </c>
      <c r="T16" s="421">
        <v>1028014000</v>
      </c>
      <c r="U16" s="463">
        <v>1028014000</v>
      </c>
      <c r="V16" s="422">
        <v>1040857000</v>
      </c>
      <c r="W16" s="422"/>
      <c r="X16" s="422"/>
      <c r="Y16" s="421">
        <f>1212461000+49612000</f>
        <v>1262073000</v>
      </c>
      <c r="Z16" s="423"/>
      <c r="AA16" s="422"/>
      <c r="AB16" s="422"/>
      <c r="AC16" s="422"/>
      <c r="AD16" s="422"/>
      <c r="AE16" s="421">
        <f>636925000+16288000</f>
        <v>653213000</v>
      </c>
      <c r="AF16" s="423"/>
      <c r="AG16" s="422"/>
      <c r="AH16" s="422"/>
      <c r="AI16" s="422"/>
      <c r="AJ16" s="422"/>
      <c r="AK16" s="421">
        <v>163341000</v>
      </c>
      <c r="AL16" s="421">
        <v>271985000</v>
      </c>
      <c r="AM16" s="421">
        <v>418603000</v>
      </c>
      <c r="AN16" s="421"/>
      <c r="AO16" s="460">
        <f>AM16/V16</f>
        <v>0.40217147984785612</v>
      </c>
      <c r="AP16" s="461">
        <f>+(AM16+R16)/H16</f>
        <v>0.31690720436603498</v>
      </c>
      <c r="AQ16" s="485"/>
      <c r="AR16" s="462"/>
      <c r="AS16" s="462"/>
      <c r="AT16" s="462"/>
      <c r="AU16" s="444"/>
    </row>
    <row r="17" spans="1:51" s="5" customFormat="1" ht="40.5" customHeight="1">
      <c r="A17" s="284"/>
      <c r="B17" s="287"/>
      <c r="C17" s="259"/>
      <c r="D17" s="262"/>
      <c r="E17" s="262"/>
      <c r="F17" s="278"/>
      <c r="G17" s="114" t="s">
        <v>11</v>
      </c>
      <c r="H17" s="447"/>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485"/>
      <c r="AR17" s="462"/>
      <c r="AS17" s="462"/>
      <c r="AT17" s="462"/>
      <c r="AU17" s="444"/>
    </row>
    <row r="18" spans="1:51" s="5" customFormat="1" ht="33" customHeight="1">
      <c r="A18" s="284"/>
      <c r="B18" s="287"/>
      <c r="C18" s="259"/>
      <c r="D18" s="262"/>
      <c r="E18" s="262"/>
      <c r="F18" s="278"/>
      <c r="G18" s="114" t="s">
        <v>12</v>
      </c>
      <c r="H18" s="466">
        <f>S18</f>
        <v>372740020</v>
      </c>
      <c r="I18" s="107"/>
      <c r="J18" s="107"/>
      <c r="K18" s="107"/>
      <c r="L18" s="107"/>
      <c r="M18" s="107"/>
      <c r="N18" s="111"/>
      <c r="O18" s="111"/>
      <c r="P18" s="111"/>
      <c r="Q18" s="107"/>
      <c r="R18" s="103"/>
      <c r="S18" s="426">
        <v>372740020</v>
      </c>
      <c r="T18" s="426">
        <v>722740020</v>
      </c>
      <c r="U18" s="426">
        <v>372740020</v>
      </c>
      <c r="V18" s="421">
        <v>365369020</v>
      </c>
      <c r="W18" s="426"/>
      <c r="X18" s="426"/>
      <c r="Y18" s="103"/>
      <c r="Z18" s="103"/>
      <c r="AA18" s="103"/>
      <c r="AB18" s="103"/>
      <c r="AC18" s="103"/>
      <c r="AD18" s="103"/>
      <c r="AE18" s="103"/>
      <c r="AF18" s="423"/>
      <c r="AG18" s="426"/>
      <c r="AH18" s="426"/>
      <c r="AI18" s="426"/>
      <c r="AJ18" s="426"/>
      <c r="AK18" s="421">
        <v>551480356</v>
      </c>
      <c r="AL18" s="421">
        <v>316597957</v>
      </c>
      <c r="AM18" s="421">
        <f>344535200</f>
        <v>344535200</v>
      </c>
      <c r="AN18" s="422">
        <v>344535200</v>
      </c>
      <c r="AO18" s="460">
        <f>AM18/V18</f>
        <v>0.94297869042098859</v>
      </c>
      <c r="AP18" s="461">
        <f t="shared" ref="AP17:AP20" si="3">+(AM18+R18)/H18</f>
        <v>0.92433111958302738</v>
      </c>
      <c r="AQ18" s="485"/>
      <c r="AR18" s="462"/>
      <c r="AS18" s="462"/>
      <c r="AT18" s="462"/>
      <c r="AU18" s="444"/>
    </row>
    <row r="19" spans="1:51" s="5" customFormat="1" ht="36" customHeight="1">
      <c r="A19" s="284"/>
      <c r="B19" s="287"/>
      <c r="C19" s="259"/>
      <c r="D19" s="262"/>
      <c r="E19" s="262"/>
      <c r="F19" s="278"/>
      <c r="G19" s="114" t="s">
        <v>13</v>
      </c>
      <c r="H19" s="91">
        <f>+H15+H17</f>
        <v>1000</v>
      </c>
      <c r="I19" s="105"/>
      <c r="J19" s="105"/>
      <c r="K19" s="105"/>
      <c r="L19" s="105"/>
      <c r="M19" s="78">
        <v>680</v>
      </c>
      <c r="N19" s="78">
        <v>681</v>
      </c>
      <c r="O19" s="78">
        <v>125</v>
      </c>
      <c r="P19" s="78">
        <v>125</v>
      </c>
      <c r="Q19" s="78">
        <f>Q15</f>
        <v>681</v>
      </c>
      <c r="R19" s="418">
        <f>R15</f>
        <v>681</v>
      </c>
      <c r="S19" s="419">
        <f>S15</f>
        <v>125</v>
      </c>
      <c r="T19" s="419">
        <f>+T15</f>
        <v>125</v>
      </c>
      <c r="U19" s="419">
        <f t="shared" ref="U19:W19" si="4">+U15</f>
        <v>125</v>
      </c>
      <c r="V19" s="419">
        <f t="shared" si="4"/>
        <v>125</v>
      </c>
      <c r="W19" s="419">
        <f t="shared" si="4"/>
        <v>0</v>
      </c>
      <c r="X19" s="429"/>
      <c r="Y19" s="429">
        <v>125</v>
      </c>
      <c r="Z19" s="423"/>
      <c r="AA19" s="429"/>
      <c r="AB19" s="429"/>
      <c r="AC19" s="429"/>
      <c r="AD19" s="429"/>
      <c r="AE19" s="429">
        <v>69</v>
      </c>
      <c r="AF19" s="423"/>
      <c r="AG19" s="429"/>
      <c r="AH19" s="429"/>
      <c r="AI19" s="429"/>
      <c r="AJ19" s="429"/>
      <c r="AK19" s="419">
        <f>+AK15+AK17</f>
        <v>49</v>
      </c>
      <c r="AL19" s="419">
        <f>+GESTIÓN!AM17</f>
        <v>80</v>
      </c>
      <c r="AM19" s="419">
        <f>GESTIÓN!AN17</f>
        <v>92</v>
      </c>
      <c r="AN19" s="419"/>
      <c r="AO19" s="460">
        <f>AM19/V19</f>
        <v>0.73599999999999999</v>
      </c>
      <c r="AP19" s="461">
        <f t="shared" si="3"/>
        <v>0.77300000000000002</v>
      </c>
      <c r="AQ19" s="485"/>
      <c r="AR19" s="462"/>
      <c r="AS19" s="462"/>
      <c r="AT19" s="462"/>
      <c r="AU19" s="444"/>
    </row>
    <row r="20" spans="1:51" s="5" customFormat="1" ht="53.25" customHeight="1" thickBot="1">
      <c r="A20" s="285"/>
      <c r="B20" s="288"/>
      <c r="C20" s="260"/>
      <c r="D20" s="263"/>
      <c r="E20" s="263"/>
      <c r="F20" s="279"/>
      <c r="G20" s="438" t="s">
        <v>14</v>
      </c>
      <c r="H20" s="450">
        <f>H16+H18</f>
        <v>4068719565</v>
      </c>
      <c r="I20" s="449"/>
      <c r="J20" s="449"/>
      <c r="K20" s="449"/>
      <c r="L20" s="449"/>
      <c r="M20" s="451">
        <f>M16+M18</f>
        <v>807536000</v>
      </c>
      <c r="N20" s="451">
        <f>N16+N18</f>
        <v>807536000</v>
      </c>
      <c r="O20" s="451">
        <f>O16</f>
        <v>807536000</v>
      </c>
      <c r="P20" s="451">
        <v>807536000</v>
      </c>
      <c r="Q20" s="451">
        <f>+Q16+Q18</f>
        <v>855402500</v>
      </c>
      <c r="R20" s="431">
        <f>R16</f>
        <v>752679545</v>
      </c>
      <c r="S20" s="431">
        <f>S16+S18</f>
        <v>1400754020</v>
      </c>
      <c r="T20" s="431">
        <f>+T18+T16</f>
        <v>1750754020</v>
      </c>
      <c r="U20" s="431">
        <f>+U18+U16</f>
        <v>1400754020</v>
      </c>
      <c r="V20" s="452">
        <f>V16+V18</f>
        <v>1406226020</v>
      </c>
      <c r="W20" s="452"/>
      <c r="X20" s="452"/>
      <c r="Y20" s="431">
        <f>Y16</f>
        <v>1262073000</v>
      </c>
      <c r="Z20" s="453"/>
      <c r="AA20" s="452"/>
      <c r="AB20" s="452"/>
      <c r="AC20" s="452"/>
      <c r="AD20" s="452"/>
      <c r="AE20" s="431">
        <f>AE16</f>
        <v>653213000</v>
      </c>
      <c r="AF20" s="453"/>
      <c r="AG20" s="452"/>
      <c r="AH20" s="452"/>
      <c r="AI20" s="452"/>
      <c r="AJ20" s="452"/>
      <c r="AK20" s="431">
        <f>+AK16+AK18</f>
        <v>714821356</v>
      </c>
      <c r="AL20" s="431">
        <f>+AL16+AL18</f>
        <v>588582957</v>
      </c>
      <c r="AM20" s="431">
        <f>+AM16+AM18</f>
        <v>763138200</v>
      </c>
      <c r="AN20" s="431"/>
      <c r="AO20" s="469">
        <f>AM20/V20</f>
        <v>0.54268530744438936</v>
      </c>
      <c r="AP20" s="467">
        <f t="shared" si="3"/>
        <v>0.37255399906137299</v>
      </c>
      <c r="AQ20" s="486"/>
      <c r="AR20" s="468"/>
      <c r="AS20" s="468"/>
      <c r="AT20" s="468"/>
      <c r="AU20" s="445"/>
    </row>
    <row r="21" spans="1:51" ht="31.5" customHeight="1">
      <c r="A21" s="271" t="s">
        <v>15</v>
      </c>
      <c r="B21" s="272"/>
      <c r="C21" s="272"/>
      <c r="D21" s="272"/>
      <c r="E21" s="272"/>
      <c r="F21" s="273"/>
      <c r="G21" s="113" t="s">
        <v>10</v>
      </c>
      <c r="H21" s="112">
        <f>+H10+H16</f>
        <v>6312430545</v>
      </c>
      <c r="I21" s="472"/>
      <c r="J21" s="472"/>
      <c r="K21" s="472"/>
      <c r="L21" s="472"/>
      <c r="M21" s="116">
        <f>M16</f>
        <v>807536000</v>
      </c>
      <c r="N21" s="32">
        <f t="shared" ref="N21:S21" si="5">+N10+N16</f>
        <v>1535378000</v>
      </c>
      <c r="O21" s="32">
        <f t="shared" si="5"/>
        <v>1535378000</v>
      </c>
      <c r="P21" s="32">
        <f t="shared" si="5"/>
        <v>1535378000</v>
      </c>
      <c r="Q21" s="32">
        <f t="shared" si="5"/>
        <v>1535378000</v>
      </c>
      <c r="R21" s="414">
        <f t="shared" si="5"/>
        <v>1424269545</v>
      </c>
      <c r="S21" s="414">
        <f t="shared" si="5"/>
        <v>1763875000</v>
      </c>
      <c r="T21" s="414">
        <f>+T16+T10</f>
        <v>1763875000</v>
      </c>
      <c r="U21" s="473">
        <f>+U16+U10</f>
        <v>1763875000</v>
      </c>
      <c r="V21" s="432">
        <f>V10+V16</f>
        <v>1763875000</v>
      </c>
      <c r="W21" s="432"/>
      <c r="X21" s="432"/>
      <c r="Y21" s="414">
        <f>+Y10+Y16</f>
        <v>2053073000</v>
      </c>
      <c r="Z21" s="433"/>
      <c r="AA21" s="432"/>
      <c r="AB21" s="432"/>
      <c r="AC21" s="432"/>
      <c r="AD21" s="432"/>
      <c r="AE21" s="414">
        <f>+AE10+AE16</f>
        <v>1071213000</v>
      </c>
      <c r="AF21" s="433"/>
      <c r="AG21" s="432"/>
      <c r="AH21" s="432"/>
      <c r="AI21" s="432"/>
      <c r="AJ21" s="432"/>
      <c r="AK21" s="414">
        <f>+AK10+AK16</f>
        <v>276113000</v>
      </c>
      <c r="AL21" s="414">
        <f>+AL10+AL16</f>
        <v>513647403</v>
      </c>
      <c r="AM21" s="414">
        <f>+AM10+AM16</f>
        <v>745160403</v>
      </c>
      <c r="AN21" s="414">
        <f>+AN14+AN20</f>
        <v>0</v>
      </c>
      <c r="AO21" s="474">
        <f t="shared" ref="AO21:AO23" si="6">AM21/V21</f>
        <v>0.42245646828715189</v>
      </c>
      <c r="AP21" s="409"/>
      <c r="AQ21" s="409"/>
      <c r="AR21" s="409"/>
      <c r="AS21" s="409"/>
      <c r="AT21" s="409"/>
      <c r="AU21" s="410"/>
    </row>
    <row r="22" spans="1:51" ht="28.5" customHeight="1">
      <c r="A22" s="271"/>
      <c r="B22" s="272"/>
      <c r="C22" s="272"/>
      <c r="D22" s="272"/>
      <c r="E22" s="272"/>
      <c r="F22" s="273"/>
      <c r="G22" s="114" t="s">
        <v>12</v>
      </c>
      <c r="H22" s="117">
        <f>H12+H18</f>
        <v>882189887</v>
      </c>
      <c r="I22" s="104"/>
      <c r="J22" s="104"/>
      <c r="K22" s="104"/>
      <c r="L22" s="104"/>
      <c r="M22" s="104"/>
      <c r="N22" s="104"/>
      <c r="O22" s="104"/>
      <c r="P22" s="104"/>
      <c r="Q22" s="104"/>
      <c r="R22" s="104"/>
      <c r="S22" s="470">
        <f>+S18+S12</f>
        <v>882189887</v>
      </c>
      <c r="T22" s="463">
        <f>+T18+T12</f>
        <v>882189887</v>
      </c>
      <c r="U22" s="463">
        <f>+U18+U12</f>
        <v>882189887</v>
      </c>
      <c r="V22" s="429">
        <f>V12+V18</f>
        <v>874818887</v>
      </c>
      <c r="W22" s="425"/>
      <c r="X22" s="425"/>
      <c r="Y22" s="103"/>
      <c r="Z22" s="103"/>
      <c r="AA22" s="103"/>
      <c r="AB22" s="103"/>
      <c r="AC22" s="103"/>
      <c r="AD22" s="103"/>
      <c r="AE22" s="103"/>
      <c r="AF22" s="434"/>
      <c r="AG22" s="425"/>
      <c r="AH22" s="425"/>
      <c r="AI22" s="425"/>
      <c r="AJ22" s="425"/>
      <c r="AK22" s="471">
        <f>+AK12+AK18</f>
        <v>583672356</v>
      </c>
      <c r="AL22" s="418">
        <f>+AL12+AL18</f>
        <v>796617924</v>
      </c>
      <c r="AM22" s="418">
        <f>+AM12+AM18</f>
        <v>837692000</v>
      </c>
      <c r="AN22" s="435"/>
      <c r="AO22" s="475">
        <f t="shared" si="6"/>
        <v>0.95756048760296142</v>
      </c>
      <c r="AP22" s="409"/>
      <c r="AQ22" s="409"/>
      <c r="AR22" s="409"/>
      <c r="AS22" s="409"/>
      <c r="AT22" s="409"/>
      <c r="AU22" s="410"/>
    </row>
    <row r="23" spans="1:51" ht="35.25" customHeight="1" thickBot="1">
      <c r="A23" s="274"/>
      <c r="B23" s="275"/>
      <c r="C23" s="275"/>
      <c r="D23" s="275"/>
      <c r="E23" s="275"/>
      <c r="F23" s="276"/>
      <c r="G23" s="115" t="s">
        <v>15</v>
      </c>
      <c r="H23" s="476">
        <f>H21+H22</f>
        <v>7194620432</v>
      </c>
      <c r="I23" s="108"/>
      <c r="J23" s="108"/>
      <c r="K23" s="108"/>
      <c r="L23" s="108"/>
      <c r="M23" s="102">
        <f>M21</f>
        <v>807536000</v>
      </c>
      <c r="N23" s="102">
        <f>+N21</f>
        <v>1535378000</v>
      </c>
      <c r="O23" s="102">
        <f>+O21</f>
        <v>1535378000</v>
      </c>
      <c r="P23" s="102">
        <f>+P21</f>
        <v>1535378000</v>
      </c>
      <c r="Q23" s="102">
        <f>+Q21</f>
        <v>1535378000</v>
      </c>
      <c r="R23" s="436">
        <f>+R21</f>
        <v>1424269545</v>
      </c>
      <c r="S23" s="436">
        <f>+S21+S22</f>
        <v>2646064887</v>
      </c>
      <c r="T23" s="436">
        <f>+T21+T22</f>
        <v>2646064887</v>
      </c>
      <c r="U23" s="436">
        <f>+U21+U22</f>
        <v>2646064887</v>
      </c>
      <c r="V23" s="477">
        <f>V21+V22</f>
        <v>2638693887</v>
      </c>
      <c r="W23" s="436"/>
      <c r="X23" s="436"/>
      <c r="Y23" s="436">
        <f>+Y21</f>
        <v>2053073000</v>
      </c>
      <c r="Z23" s="437"/>
      <c r="AA23" s="436"/>
      <c r="AB23" s="436"/>
      <c r="AC23" s="436"/>
      <c r="AD23" s="436"/>
      <c r="AE23" s="436">
        <f>+AE21</f>
        <v>1071213000</v>
      </c>
      <c r="AF23" s="437"/>
      <c r="AG23" s="436"/>
      <c r="AH23" s="436"/>
      <c r="AI23" s="436"/>
      <c r="AJ23" s="436"/>
      <c r="AK23" s="436">
        <f>AK21+AK22</f>
        <v>859785356</v>
      </c>
      <c r="AL23" s="436">
        <f>AL21+AL22</f>
        <v>1310265327</v>
      </c>
      <c r="AM23" s="436">
        <f>+AM21+AM22</f>
        <v>1582852403</v>
      </c>
      <c r="AN23" s="436">
        <f>+AN21+AN22</f>
        <v>0</v>
      </c>
      <c r="AO23" s="478">
        <f t="shared" si="6"/>
        <v>0.5998620797956925</v>
      </c>
      <c r="AP23" s="411"/>
      <c r="AQ23" s="411"/>
      <c r="AR23" s="411"/>
      <c r="AS23" s="411"/>
      <c r="AT23" s="411"/>
      <c r="AU23" s="412"/>
      <c r="AV23" s="6"/>
      <c r="AW23" s="6"/>
      <c r="AX23" s="6"/>
      <c r="AY23" s="6"/>
    </row>
    <row r="24" spans="1:51" ht="71.25" customHeight="1">
      <c r="A24" s="480" t="s">
        <v>139</v>
      </c>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row>
    <row r="27" spans="1:51" ht="16.5" thickBot="1">
      <c r="T27" s="92"/>
    </row>
    <row r="28" spans="1:51" ht="16.5" thickBot="1">
      <c r="T28" s="93"/>
    </row>
    <row r="29" spans="1:51">
      <c r="T29" s="96"/>
    </row>
    <row r="30" spans="1:51">
      <c r="T30" s="96"/>
    </row>
  </sheetData>
  <mergeCells count="53">
    <mergeCell ref="AP21:AU23"/>
    <mergeCell ref="A15:A20"/>
    <mergeCell ref="AT15:AT20"/>
    <mergeCell ref="AU15:AU20"/>
    <mergeCell ref="AS9:AS14"/>
    <mergeCell ref="AT9:AT14"/>
    <mergeCell ref="B15:B20"/>
    <mergeCell ref="C15:C20"/>
    <mergeCell ref="F15:F20"/>
    <mergeCell ref="A24:AU24"/>
    <mergeCell ref="E9:E14"/>
    <mergeCell ref="AQ6:AQ8"/>
    <mergeCell ref="E15:E20"/>
    <mergeCell ref="AQ15:AQ20"/>
    <mergeCell ref="AR15:AR20"/>
    <mergeCell ref="A6:A8"/>
    <mergeCell ref="AS6:AS8"/>
    <mergeCell ref="AT6:AT8"/>
    <mergeCell ref="A21:F23"/>
    <mergeCell ref="F9:F14"/>
    <mergeCell ref="AS15:AS20"/>
    <mergeCell ref="AP6:AP8"/>
    <mergeCell ref="D15:D20"/>
    <mergeCell ref="AU9:AU14"/>
    <mergeCell ref="A9:A14"/>
    <mergeCell ref="E6:E8"/>
    <mergeCell ref="AU6:AU8"/>
    <mergeCell ref="B9:B14"/>
    <mergeCell ref="C9:C14"/>
    <mergeCell ref="D9:D14"/>
    <mergeCell ref="B6:D7"/>
    <mergeCell ref="J6:AJ6"/>
    <mergeCell ref="I7:L7"/>
    <mergeCell ref="G6:G8"/>
    <mergeCell ref="H6:H8"/>
    <mergeCell ref="AR9:AR14"/>
    <mergeCell ref="AE7:AJ7"/>
    <mergeCell ref="AQ9:AQ14"/>
    <mergeCell ref="A1:E4"/>
    <mergeCell ref="AK7:AN7"/>
    <mergeCell ref="F3:P3"/>
    <mergeCell ref="F4:P4"/>
    <mergeCell ref="Q3:AU3"/>
    <mergeCell ref="Q4:AU4"/>
    <mergeCell ref="F1:AU1"/>
    <mergeCell ref="F2:AU2"/>
    <mergeCell ref="F6:F8"/>
    <mergeCell ref="AK6:AN6"/>
    <mergeCell ref="M7:R7"/>
    <mergeCell ref="S7:X7"/>
    <mergeCell ref="Y7:AD7"/>
    <mergeCell ref="AO6:AO8"/>
    <mergeCell ref="AR6:AR8"/>
  </mergeCells>
  <dataValidations count="1">
    <dataValidation type="list" allowBlank="1" showInputMessage="1" showErrorMessage="1" sqref="D9:D20" xr:uid="{00000000-0002-0000-0100-000000000000}">
      <formula1>#REF!</formula1>
    </dataValidation>
  </dataValidations>
  <printOptions horizontalCentered="1" verticalCentered="1"/>
  <pageMargins left="0" right="0" top="0.15748031496062992" bottom="0" header="0.31496062992125984" footer="0"/>
  <pageSetup scale="6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7"/>
  <sheetViews>
    <sheetView zoomScale="59" zoomScaleNormal="59" workbookViewId="0">
      <selection activeCell="Q10" sqref="Q10"/>
    </sheetView>
  </sheetViews>
  <sheetFormatPr baseColWidth="10" defaultRowHeight="12.75"/>
  <cols>
    <col min="1" max="1" width="12.85546875" style="9" customWidth="1"/>
    <col min="2" max="2" width="17.140625" style="9" customWidth="1"/>
    <col min="3" max="3" width="27.5703125" style="25" customWidth="1"/>
    <col min="4" max="4" width="6.140625" style="9" customWidth="1"/>
    <col min="5" max="5" width="7.85546875" style="9" customWidth="1"/>
    <col min="6" max="6" width="9.42578125" style="9" customWidth="1"/>
    <col min="7" max="7" width="7" style="9" customWidth="1"/>
    <col min="8" max="8" width="6.7109375" style="9" customWidth="1"/>
    <col min="9" max="13" width="7" style="9" customWidth="1"/>
    <col min="14" max="14" width="7" style="10" customWidth="1"/>
    <col min="15" max="15" width="6.7109375" style="10" customWidth="1"/>
    <col min="16" max="16" width="7" style="10" customWidth="1"/>
    <col min="17" max="18" width="7.140625" style="10" customWidth="1"/>
    <col min="19" max="19" width="8" style="10" customWidth="1"/>
    <col min="20" max="20" width="11.5703125" style="10" customWidth="1"/>
    <col min="21" max="21" width="10.85546875" style="10" customWidth="1"/>
    <col min="22" max="22" width="70.7109375" style="14" customWidth="1"/>
    <col min="23" max="23" width="15.7109375" style="14" customWidth="1"/>
    <col min="24" max="60" width="11.42578125" style="14"/>
    <col min="61" max="16384" width="11.42578125" style="9"/>
  </cols>
  <sheetData>
    <row r="1" spans="1:23" s="11" customFormat="1" ht="33" customHeight="1">
      <c r="A1" s="299"/>
      <c r="B1" s="300"/>
      <c r="C1" s="305" t="s">
        <v>0</v>
      </c>
      <c r="D1" s="305"/>
      <c r="E1" s="305"/>
      <c r="F1" s="305"/>
      <c r="G1" s="305"/>
      <c r="H1" s="305"/>
      <c r="I1" s="305"/>
      <c r="J1" s="305"/>
      <c r="K1" s="305"/>
      <c r="L1" s="305"/>
      <c r="M1" s="305"/>
      <c r="N1" s="305"/>
      <c r="O1" s="305"/>
      <c r="P1" s="305"/>
      <c r="Q1" s="305"/>
      <c r="R1" s="305"/>
      <c r="S1" s="305"/>
      <c r="T1" s="305"/>
      <c r="U1" s="305"/>
      <c r="V1" s="306"/>
    </row>
    <row r="2" spans="1:23" s="11" customFormat="1" ht="30" customHeight="1">
      <c r="A2" s="301"/>
      <c r="B2" s="302"/>
      <c r="C2" s="307" t="s">
        <v>110</v>
      </c>
      <c r="D2" s="307"/>
      <c r="E2" s="307"/>
      <c r="F2" s="307"/>
      <c r="G2" s="307"/>
      <c r="H2" s="307"/>
      <c r="I2" s="307"/>
      <c r="J2" s="307"/>
      <c r="K2" s="307"/>
      <c r="L2" s="307"/>
      <c r="M2" s="307"/>
      <c r="N2" s="307"/>
      <c r="O2" s="307"/>
      <c r="P2" s="307"/>
      <c r="Q2" s="307"/>
      <c r="R2" s="307"/>
      <c r="S2" s="307"/>
      <c r="T2" s="307"/>
      <c r="U2" s="307"/>
      <c r="V2" s="308"/>
    </row>
    <row r="3" spans="1:23" s="11" customFormat="1" ht="27.75" customHeight="1">
      <c r="A3" s="301"/>
      <c r="B3" s="302"/>
      <c r="C3" s="33" t="s">
        <v>1</v>
      </c>
      <c r="D3" s="309" t="str">
        <f>+GESTIÓN!S4</f>
        <v xml:space="preserve"> DIRECCIÓN DE GESTIÓN AMBIENTAL </v>
      </c>
      <c r="E3" s="309"/>
      <c r="F3" s="309"/>
      <c r="G3" s="309"/>
      <c r="H3" s="309"/>
      <c r="I3" s="309"/>
      <c r="J3" s="309"/>
      <c r="K3" s="309"/>
      <c r="L3" s="309"/>
      <c r="M3" s="309"/>
      <c r="N3" s="309"/>
      <c r="O3" s="309"/>
      <c r="P3" s="309"/>
      <c r="Q3" s="309"/>
      <c r="R3" s="309"/>
      <c r="S3" s="309"/>
      <c r="T3" s="309"/>
      <c r="U3" s="309"/>
      <c r="V3" s="310"/>
    </row>
    <row r="4" spans="1:23" s="11" customFormat="1" ht="33" customHeight="1" thickBot="1">
      <c r="A4" s="303"/>
      <c r="B4" s="304"/>
      <c r="C4" s="42" t="s">
        <v>16</v>
      </c>
      <c r="D4" s="311" t="str">
        <f>+GESTIÓN!S5</f>
        <v>7517: Promoción de la conservación de bienes y servicios ambientales rurales en Bogotá D.C.</v>
      </c>
      <c r="E4" s="311"/>
      <c r="F4" s="311"/>
      <c r="G4" s="311"/>
      <c r="H4" s="311"/>
      <c r="I4" s="311"/>
      <c r="J4" s="311"/>
      <c r="K4" s="311"/>
      <c r="L4" s="311"/>
      <c r="M4" s="311"/>
      <c r="N4" s="311"/>
      <c r="O4" s="311"/>
      <c r="P4" s="311"/>
      <c r="Q4" s="311"/>
      <c r="R4" s="311"/>
      <c r="S4" s="311"/>
      <c r="T4" s="311"/>
      <c r="U4" s="311"/>
      <c r="V4" s="312"/>
    </row>
    <row r="5" spans="1:23" s="11" customFormat="1" ht="13.5" thickBot="1">
      <c r="A5" s="12"/>
      <c r="B5" s="9"/>
      <c r="C5" s="22"/>
      <c r="D5" s="9"/>
      <c r="E5" s="9"/>
      <c r="F5" s="9"/>
      <c r="G5" s="9"/>
      <c r="H5" s="9"/>
      <c r="I5" s="9"/>
      <c r="J5" s="9"/>
      <c r="K5" s="9"/>
      <c r="L5" s="9"/>
      <c r="M5" s="9"/>
      <c r="N5" s="10"/>
      <c r="O5" s="10"/>
      <c r="P5" s="10"/>
      <c r="Q5" s="10"/>
      <c r="R5" s="10"/>
      <c r="S5" s="10"/>
      <c r="T5" s="10"/>
      <c r="U5" s="10"/>
    </row>
    <row r="6" spans="1:23" s="13" customFormat="1" ht="42.75" customHeight="1">
      <c r="A6" s="319" t="s">
        <v>64</v>
      </c>
      <c r="B6" s="298" t="s">
        <v>65</v>
      </c>
      <c r="C6" s="315" t="s">
        <v>66</v>
      </c>
      <c r="D6" s="317" t="s">
        <v>67</v>
      </c>
      <c r="E6" s="318"/>
      <c r="F6" s="298" t="s">
        <v>211</v>
      </c>
      <c r="G6" s="298"/>
      <c r="H6" s="298"/>
      <c r="I6" s="298"/>
      <c r="J6" s="298"/>
      <c r="K6" s="298"/>
      <c r="L6" s="298"/>
      <c r="M6" s="298"/>
      <c r="N6" s="298"/>
      <c r="O6" s="298"/>
      <c r="P6" s="298"/>
      <c r="Q6" s="298"/>
      <c r="R6" s="298"/>
      <c r="S6" s="298"/>
      <c r="T6" s="298" t="s">
        <v>71</v>
      </c>
      <c r="U6" s="298"/>
      <c r="V6" s="313" t="s">
        <v>222</v>
      </c>
    </row>
    <row r="7" spans="1:23" s="13" customFormat="1" ht="44.25" customHeight="1" thickBot="1">
      <c r="A7" s="320"/>
      <c r="B7" s="321"/>
      <c r="C7" s="316"/>
      <c r="D7" s="120" t="s">
        <v>68</v>
      </c>
      <c r="E7" s="120" t="s">
        <v>69</v>
      </c>
      <c r="F7" s="120" t="s">
        <v>70</v>
      </c>
      <c r="G7" s="121" t="s">
        <v>17</v>
      </c>
      <c r="H7" s="121" t="s">
        <v>18</v>
      </c>
      <c r="I7" s="121" t="s">
        <v>19</v>
      </c>
      <c r="J7" s="121" t="s">
        <v>20</v>
      </c>
      <c r="K7" s="121" t="s">
        <v>21</v>
      </c>
      <c r="L7" s="121" t="s">
        <v>22</v>
      </c>
      <c r="M7" s="121" t="s">
        <v>23</v>
      </c>
      <c r="N7" s="121" t="s">
        <v>24</v>
      </c>
      <c r="O7" s="121" t="s">
        <v>25</v>
      </c>
      <c r="P7" s="121" t="s">
        <v>26</v>
      </c>
      <c r="Q7" s="121" t="s">
        <v>27</v>
      </c>
      <c r="R7" s="121" t="s">
        <v>28</v>
      </c>
      <c r="S7" s="122" t="s">
        <v>29</v>
      </c>
      <c r="T7" s="122" t="s">
        <v>72</v>
      </c>
      <c r="U7" s="122" t="s">
        <v>73</v>
      </c>
      <c r="V7" s="314"/>
    </row>
    <row r="8" spans="1:23" s="14" customFormat="1" ht="60" customHeight="1">
      <c r="A8" s="295" t="s">
        <v>159</v>
      </c>
      <c r="B8" s="290" t="s">
        <v>160</v>
      </c>
      <c r="C8" s="293" t="s">
        <v>198</v>
      </c>
      <c r="D8" s="488" t="s">
        <v>162</v>
      </c>
      <c r="E8" s="488"/>
      <c r="F8" s="487" t="s">
        <v>30</v>
      </c>
      <c r="G8" s="198">
        <v>0</v>
      </c>
      <c r="H8" s="198">
        <v>9.3333333333333296E-2</v>
      </c>
      <c r="I8" s="198">
        <f>8.33333333333333%+7.3%</f>
        <v>0.1563333333333333</v>
      </c>
      <c r="J8" s="198">
        <v>8.3333333333333301E-2</v>
      </c>
      <c r="K8" s="198">
        <v>8.3333333333333301E-2</v>
      </c>
      <c r="L8" s="198">
        <v>8.3333333333333301E-2</v>
      </c>
      <c r="M8" s="198">
        <v>8.3333333333333301E-2</v>
      </c>
      <c r="N8" s="198">
        <v>8.3333333333333301E-2</v>
      </c>
      <c r="O8" s="198">
        <v>8.3699999999999997E-2</v>
      </c>
      <c r="P8" s="198">
        <v>8.3400000000000002E-2</v>
      </c>
      <c r="Q8" s="198">
        <v>8.3400000000000002E-2</v>
      </c>
      <c r="R8" s="198">
        <v>8.3400000000000002E-2</v>
      </c>
      <c r="S8" s="487">
        <f>SUM(G8:R8)</f>
        <v>1.0002333333333331</v>
      </c>
      <c r="T8" s="324">
        <f>SUM(U8:U13)</f>
        <v>0.5</v>
      </c>
      <c r="U8" s="489">
        <v>0.1</v>
      </c>
      <c r="V8" s="322" t="s">
        <v>220</v>
      </c>
    </row>
    <row r="9" spans="1:23" s="14" customFormat="1" ht="60" customHeight="1">
      <c r="A9" s="296"/>
      <c r="B9" s="291"/>
      <c r="C9" s="293"/>
      <c r="D9" s="488"/>
      <c r="E9" s="488"/>
      <c r="F9" s="34" t="s">
        <v>31</v>
      </c>
      <c r="G9" s="198">
        <v>0</v>
      </c>
      <c r="H9" s="198">
        <v>9.3333333333333296E-2</v>
      </c>
      <c r="I9" s="198">
        <f>8.33333333333333%+7.3%</f>
        <v>0.1563333333333333</v>
      </c>
      <c r="J9" s="198">
        <v>8.3333333333333301E-2</v>
      </c>
      <c r="K9" s="198">
        <v>8.3333333333333301E-2</v>
      </c>
      <c r="L9" s="198">
        <v>8.3333333333333301E-2</v>
      </c>
      <c r="M9" s="198">
        <v>8.3299999999999999E-2</v>
      </c>
      <c r="N9" s="198">
        <v>8.3299999999999999E-2</v>
      </c>
      <c r="O9" s="198">
        <v>8.3299999999999999E-2</v>
      </c>
      <c r="P9" s="197"/>
      <c r="Q9" s="197"/>
      <c r="R9" s="199"/>
      <c r="S9" s="34">
        <f>SUM(G9:R9)</f>
        <v>0.7495666666666666</v>
      </c>
      <c r="T9" s="324"/>
      <c r="U9" s="489"/>
      <c r="V9" s="294"/>
    </row>
    <row r="10" spans="1:23" s="14" customFormat="1" ht="60" customHeight="1">
      <c r="A10" s="296"/>
      <c r="B10" s="291"/>
      <c r="C10" s="293" t="s">
        <v>199</v>
      </c>
      <c r="D10" s="488" t="s">
        <v>162</v>
      </c>
      <c r="E10" s="488"/>
      <c r="F10" s="487" t="s">
        <v>30</v>
      </c>
      <c r="G10" s="198">
        <v>2.33333333333333E-2</v>
      </c>
      <c r="H10" s="198">
        <v>2.33333333333333E-2</v>
      </c>
      <c r="I10" s="198">
        <v>2.33333333333333E-2</v>
      </c>
      <c r="J10" s="198">
        <v>5.3333333333333302E-2</v>
      </c>
      <c r="K10" s="198">
        <v>0.18333333333333299</v>
      </c>
      <c r="L10" s="198">
        <v>0.103333333333333</v>
      </c>
      <c r="M10" s="198">
        <v>0.17333333333333301</v>
      </c>
      <c r="N10" s="198">
        <v>8.3333333333333301E-2</v>
      </c>
      <c r="O10" s="198">
        <v>8.3400000000000002E-2</v>
      </c>
      <c r="P10" s="198">
        <v>8.3400000000000002E-2</v>
      </c>
      <c r="Q10" s="198">
        <v>8.3400000000000002E-2</v>
      </c>
      <c r="R10" s="198">
        <v>8.3400000000000002E-2</v>
      </c>
      <c r="S10" s="487">
        <f>SUM(G12:R12)</f>
        <v>1.0002333333333331</v>
      </c>
      <c r="T10" s="324"/>
      <c r="U10" s="489">
        <v>0.3</v>
      </c>
      <c r="V10" s="294" t="s">
        <v>229</v>
      </c>
    </row>
    <row r="11" spans="1:23" s="14" customFormat="1" ht="60" customHeight="1">
      <c r="A11" s="296"/>
      <c r="B11" s="291"/>
      <c r="C11" s="293"/>
      <c r="D11" s="488"/>
      <c r="E11" s="488"/>
      <c r="F11" s="34" t="s">
        <v>31</v>
      </c>
      <c r="G11" s="198">
        <v>2.33333333333333E-2</v>
      </c>
      <c r="H11" s="198">
        <v>2.33333333333333E-2</v>
      </c>
      <c r="I11" s="198">
        <v>2.33333333333333E-2</v>
      </c>
      <c r="J11" s="198">
        <v>5.3333333333333302E-2</v>
      </c>
      <c r="K11" s="198">
        <v>0.18333333333333299</v>
      </c>
      <c r="L11" s="198">
        <v>0.103333333333333</v>
      </c>
      <c r="M11" s="198">
        <v>0.17333333333333301</v>
      </c>
      <c r="N11" s="198">
        <v>0.17333333333333301</v>
      </c>
      <c r="O11" s="198">
        <v>0.17333333333333301</v>
      </c>
      <c r="P11" s="197"/>
      <c r="Q11" s="197"/>
      <c r="R11" s="199"/>
      <c r="S11" s="34">
        <f>SUM(G11:R11)</f>
        <v>0.92999999999999816</v>
      </c>
      <c r="T11" s="324"/>
      <c r="U11" s="489"/>
      <c r="V11" s="294"/>
      <c r="W11" s="14" t="s">
        <v>212</v>
      </c>
    </row>
    <row r="12" spans="1:23" s="14" customFormat="1" ht="60" customHeight="1">
      <c r="A12" s="296"/>
      <c r="B12" s="291"/>
      <c r="C12" s="293" t="s">
        <v>200</v>
      </c>
      <c r="D12" s="488" t="s">
        <v>162</v>
      </c>
      <c r="E12" s="488"/>
      <c r="F12" s="487" t="s">
        <v>30</v>
      </c>
      <c r="G12" s="198">
        <v>0.01</v>
      </c>
      <c r="H12" s="198">
        <v>8.3333333333333301E-2</v>
      </c>
      <c r="I12" s="198">
        <f>8.33333333333333%+7.3%</f>
        <v>0.1563333333333333</v>
      </c>
      <c r="J12" s="198">
        <v>8.3333333333333301E-2</v>
      </c>
      <c r="K12" s="198">
        <v>8.3333333333333301E-2</v>
      </c>
      <c r="L12" s="198">
        <v>8.3333333333333301E-2</v>
      </c>
      <c r="M12" s="198">
        <v>8.3333333333333301E-2</v>
      </c>
      <c r="N12" s="198">
        <v>8.3333333333333301E-2</v>
      </c>
      <c r="O12" s="198">
        <v>8.3699999999999997E-2</v>
      </c>
      <c r="P12" s="198">
        <v>8.3400000000000002E-2</v>
      </c>
      <c r="Q12" s="198">
        <v>8.3400000000000002E-2</v>
      </c>
      <c r="R12" s="198">
        <v>8.3400000000000002E-2</v>
      </c>
      <c r="S12" s="487">
        <f>SUM(G16:R16)</f>
        <v>1</v>
      </c>
      <c r="T12" s="324"/>
      <c r="U12" s="489">
        <v>0.1</v>
      </c>
      <c r="V12" s="294" t="s">
        <v>230</v>
      </c>
    </row>
    <row r="13" spans="1:23" s="14" customFormat="1" ht="60" customHeight="1" thickBot="1">
      <c r="A13" s="296"/>
      <c r="B13" s="292"/>
      <c r="C13" s="293"/>
      <c r="D13" s="488"/>
      <c r="E13" s="488"/>
      <c r="F13" s="34" t="s">
        <v>31</v>
      </c>
      <c r="G13" s="197">
        <v>0.01</v>
      </c>
      <c r="H13" s="198">
        <v>8.3333333333333301E-2</v>
      </c>
      <c r="I13" s="198">
        <f>8.33333333333333%+7.3%</f>
        <v>0.1563333333333333</v>
      </c>
      <c r="J13" s="198">
        <v>8.3333333333333301E-2</v>
      </c>
      <c r="K13" s="198">
        <v>8.3333333333333301E-2</v>
      </c>
      <c r="L13" s="198">
        <v>8.3333333333333301E-2</v>
      </c>
      <c r="M13" s="198">
        <v>8.3333333333333301E-2</v>
      </c>
      <c r="N13" s="198">
        <v>8.3333333333333301E-2</v>
      </c>
      <c r="O13" s="198">
        <v>8.3333333333333301E-2</v>
      </c>
      <c r="P13" s="197"/>
      <c r="Q13" s="197"/>
      <c r="R13" s="199"/>
      <c r="S13" s="34">
        <f>SUM(G13:R13)</f>
        <v>0.74966666666666637</v>
      </c>
      <c r="T13" s="324"/>
      <c r="U13" s="489"/>
      <c r="V13" s="323"/>
    </row>
    <row r="14" spans="1:23" s="14" customFormat="1" ht="60" customHeight="1">
      <c r="A14" s="296" t="s">
        <v>157</v>
      </c>
      <c r="B14" s="297" t="s">
        <v>161</v>
      </c>
      <c r="C14" s="293" t="s">
        <v>201</v>
      </c>
      <c r="D14" s="488" t="s">
        <v>162</v>
      </c>
      <c r="E14" s="488"/>
      <c r="F14" s="487" t="s">
        <v>30</v>
      </c>
      <c r="G14" s="198">
        <v>8.3299999999999999E-2</v>
      </c>
      <c r="H14" s="198">
        <v>8.3299999999999999E-2</v>
      </c>
      <c r="I14" s="198">
        <v>8.3299999999999999E-2</v>
      </c>
      <c r="J14" s="198">
        <v>8.3299999999999999E-2</v>
      </c>
      <c r="K14" s="198">
        <v>8.3299999999999999E-2</v>
      </c>
      <c r="L14" s="198">
        <v>8.3299999999999999E-2</v>
      </c>
      <c r="M14" s="198">
        <v>8.3299999999999999E-2</v>
      </c>
      <c r="N14" s="198">
        <v>8.3299999999999999E-2</v>
      </c>
      <c r="O14" s="198">
        <v>8.3400000000000002E-2</v>
      </c>
      <c r="P14" s="198">
        <v>8.3400000000000002E-2</v>
      </c>
      <c r="Q14" s="198">
        <v>8.3400000000000002E-2</v>
      </c>
      <c r="R14" s="198">
        <v>8.3400000000000002E-2</v>
      </c>
      <c r="S14" s="487">
        <f>SUM(G14:R14)</f>
        <v>1</v>
      </c>
      <c r="T14" s="324">
        <f>SUM(U14:U23)</f>
        <v>0.50000000000000011</v>
      </c>
      <c r="U14" s="489">
        <v>0.03</v>
      </c>
      <c r="V14" s="322" t="s">
        <v>227</v>
      </c>
    </row>
    <row r="15" spans="1:23" s="14" customFormat="1" ht="60" customHeight="1">
      <c r="A15" s="296"/>
      <c r="B15" s="291"/>
      <c r="C15" s="293"/>
      <c r="D15" s="488"/>
      <c r="E15" s="488"/>
      <c r="F15" s="34" t="s">
        <v>31</v>
      </c>
      <c r="G15" s="198">
        <v>8.3299999999999999E-2</v>
      </c>
      <c r="H15" s="198">
        <v>8.3299999999999999E-2</v>
      </c>
      <c r="I15" s="198">
        <v>8.3299999999999999E-2</v>
      </c>
      <c r="J15" s="198">
        <v>8.3299999999999999E-2</v>
      </c>
      <c r="K15" s="198">
        <v>8.3299999999999999E-2</v>
      </c>
      <c r="L15" s="198">
        <v>8.3299999999999999E-2</v>
      </c>
      <c r="M15" s="198">
        <v>8.3299999999999999E-2</v>
      </c>
      <c r="N15" s="198">
        <v>8.3299999999999999E-2</v>
      </c>
      <c r="O15" s="198">
        <v>8.3299999999999999E-2</v>
      </c>
      <c r="P15" s="199"/>
      <c r="Q15" s="199"/>
      <c r="R15" s="199"/>
      <c r="S15" s="34">
        <f>SUM(G15:R15)</f>
        <v>0.74970000000000003</v>
      </c>
      <c r="T15" s="324"/>
      <c r="U15" s="489"/>
      <c r="V15" s="294"/>
    </row>
    <row r="16" spans="1:23" s="14" customFormat="1" ht="60" customHeight="1">
      <c r="A16" s="296"/>
      <c r="B16" s="291"/>
      <c r="C16" s="293" t="s">
        <v>202</v>
      </c>
      <c r="D16" s="488" t="s">
        <v>162</v>
      </c>
      <c r="E16" s="488"/>
      <c r="F16" s="487" t="s">
        <v>30</v>
      </c>
      <c r="G16" s="198">
        <v>0.01</v>
      </c>
      <c r="H16" s="198">
        <v>8.3299999999999999E-2</v>
      </c>
      <c r="I16" s="198">
        <f>8.34%+7.3%</f>
        <v>0.15639999999999998</v>
      </c>
      <c r="J16" s="198">
        <v>8.3299999999999999E-2</v>
      </c>
      <c r="K16" s="198">
        <v>8.3299999999999999E-2</v>
      </c>
      <c r="L16" s="198">
        <v>8.3299999999999999E-2</v>
      </c>
      <c r="M16" s="198">
        <v>8.3299999999999999E-2</v>
      </c>
      <c r="N16" s="198">
        <v>8.3299999999999999E-2</v>
      </c>
      <c r="O16" s="198">
        <v>8.3599999999999994E-2</v>
      </c>
      <c r="P16" s="198">
        <v>8.3400000000000002E-2</v>
      </c>
      <c r="Q16" s="198">
        <v>8.3400000000000002E-2</v>
      </c>
      <c r="R16" s="198">
        <v>8.3400000000000002E-2</v>
      </c>
      <c r="S16" s="487">
        <f>SUM(G16:R16)</f>
        <v>1</v>
      </c>
      <c r="T16" s="324"/>
      <c r="U16" s="489">
        <v>0.2</v>
      </c>
      <c r="V16" s="294" t="s">
        <v>221</v>
      </c>
    </row>
    <row r="17" spans="1:60" s="14" customFormat="1" ht="60" customHeight="1">
      <c r="A17" s="296"/>
      <c r="B17" s="291"/>
      <c r="C17" s="293"/>
      <c r="D17" s="488"/>
      <c r="E17" s="488"/>
      <c r="F17" s="34" t="s">
        <v>31</v>
      </c>
      <c r="G17" s="198">
        <v>0.01</v>
      </c>
      <c r="H17" s="198">
        <v>8.3299999999999999E-2</v>
      </c>
      <c r="I17" s="198">
        <f>8.34%+7.3%</f>
        <v>0.15639999999999998</v>
      </c>
      <c r="J17" s="198">
        <v>8.3299999999999999E-2</v>
      </c>
      <c r="K17" s="198">
        <v>8.3299999999999999E-2</v>
      </c>
      <c r="L17" s="198">
        <v>8.3299999999999999E-2</v>
      </c>
      <c r="M17" s="198">
        <v>8.3299999999999999E-2</v>
      </c>
      <c r="N17" s="198">
        <v>8.3299999999999999E-2</v>
      </c>
      <c r="O17" s="198">
        <v>8.3299999999999999E-2</v>
      </c>
      <c r="P17" s="197"/>
      <c r="Q17" s="197"/>
      <c r="R17" s="199"/>
      <c r="S17" s="34">
        <f>SUM(G17:R17)</f>
        <v>0.74950000000000006</v>
      </c>
      <c r="T17" s="324"/>
      <c r="U17" s="489"/>
      <c r="V17" s="294"/>
    </row>
    <row r="18" spans="1:60" s="14" customFormat="1" ht="60" customHeight="1">
      <c r="A18" s="296"/>
      <c r="B18" s="291"/>
      <c r="C18" s="293" t="s">
        <v>203</v>
      </c>
      <c r="D18" s="488" t="s">
        <v>162</v>
      </c>
      <c r="E18" s="488"/>
      <c r="F18" s="487" t="s">
        <v>30</v>
      </c>
      <c r="G18" s="198">
        <v>8.3299999999999999E-2</v>
      </c>
      <c r="H18" s="198">
        <v>8.3299999999999999E-2</v>
      </c>
      <c r="I18" s="198">
        <v>8.3299999999999999E-2</v>
      </c>
      <c r="J18" s="198">
        <v>8.3299999999999999E-2</v>
      </c>
      <c r="K18" s="198">
        <v>8.3299999999999999E-2</v>
      </c>
      <c r="L18" s="198">
        <v>8.3299999999999999E-2</v>
      </c>
      <c r="M18" s="198">
        <v>8.3299999999999999E-2</v>
      </c>
      <c r="N18" s="198">
        <v>8.3299999999999999E-2</v>
      </c>
      <c r="O18" s="198">
        <v>8.3400000000000002E-2</v>
      </c>
      <c r="P18" s="198">
        <v>8.3400000000000002E-2</v>
      </c>
      <c r="Q18" s="198">
        <v>8.3400000000000002E-2</v>
      </c>
      <c r="R18" s="198">
        <v>8.3400000000000002E-2</v>
      </c>
      <c r="S18" s="487">
        <f t="shared" ref="S18:S19" si="0">SUM(G18:R18)</f>
        <v>1</v>
      </c>
      <c r="T18" s="324"/>
      <c r="U18" s="489">
        <v>0.2</v>
      </c>
      <c r="V18" s="294" t="s">
        <v>219</v>
      </c>
    </row>
    <row r="19" spans="1:60" s="14" customFormat="1" ht="60" customHeight="1">
      <c r="A19" s="296"/>
      <c r="B19" s="291"/>
      <c r="C19" s="293"/>
      <c r="D19" s="488"/>
      <c r="E19" s="488"/>
      <c r="F19" s="34" t="s">
        <v>31</v>
      </c>
      <c r="G19" s="198">
        <v>8.3299999999999999E-2</v>
      </c>
      <c r="H19" s="198">
        <v>8.3299999999999999E-2</v>
      </c>
      <c r="I19" s="198">
        <v>8.3299999999999999E-2</v>
      </c>
      <c r="J19" s="198">
        <v>8.3299999999999999E-2</v>
      </c>
      <c r="K19" s="198">
        <v>8.3299999999999999E-2</v>
      </c>
      <c r="L19" s="198">
        <v>8.3299999999999999E-2</v>
      </c>
      <c r="M19" s="198">
        <v>8.3299999999999999E-2</v>
      </c>
      <c r="N19" s="198">
        <v>8.3299999999999999E-2</v>
      </c>
      <c r="O19" s="198">
        <v>8.3299999999999999E-2</v>
      </c>
      <c r="P19" s="197"/>
      <c r="Q19" s="197"/>
      <c r="R19" s="199"/>
      <c r="S19" s="34">
        <f t="shared" si="0"/>
        <v>0.74970000000000003</v>
      </c>
      <c r="T19" s="324"/>
      <c r="U19" s="489"/>
      <c r="V19" s="294"/>
    </row>
    <row r="20" spans="1:60" s="14" customFormat="1" ht="60" customHeight="1">
      <c r="A20" s="296"/>
      <c r="B20" s="291"/>
      <c r="C20" s="293" t="s">
        <v>204</v>
      </c>
      <c r="D20" s="488" t="s">
        <v>162</v>
      </c>
      <c r="E20" s="488"/>
      <c r="F20" s="487" t="s">
        <v>30</v>
      </c>
      <c r="G20" s="198"/>
      <c r="H20" s="198"/>
      <c r="I20" s="198">
        <v>0</v>
      </c>
      <c r="J20" s="198">
        <v>0</v>
      </c>
      <c r="K20" s="198">
        <v>0.25</v>
      </c>
      <c r="L20" s="198">
        <v>0.25</v>
      </c>
      <c r="M20" s="198">
        <v>0</v>
      </c>
      <c r="N20" s="198"/>
      <c r="O20" s="198"/>
      <c r="P20" s="198"/>
      <c r="Q20" s="198">
        <v>0.25</v>
      </c>
      <c r="R20" s="198">
        <v>0.25</v>
      </c>
      <c r="S20" s="487">
        <f t="shared" ref="S20" si="1">SUM(G20:R20)</f>
        <v>1</v>
      </c>
      <c r="T20" s="324"/>
      <c r="U20" s="489">
        <v>0.03</v>
      </c>
      <c r="V20" s="294" t="s">
        <v>216</v>
      </c>
    </row>
    <row r="21" spans="1:60" s="14" customFormat="1" ht="60" customHeight="1">
      <c r="A21" s="296"/>
      <c r="B21" s="291"/>
      <c r="C21" s="293"/>
      <c r="D21" s="488"/>
      <c r="E21" s="488"/>
      <c r="F21" s="34" t="s">
        <v>31</v>
      </c>
      <c r="G21" s="197"/>
      <c r="H21" s="197"/>
      <c r="I21" s="198">
        <v>0</v>
      </c>
      <c r="J21" s="198">
        <v>0</v>
      </c>
      <c r="K21" s="197">
        <v>0.25</v>
      </c>
      <c r="L21" s="197">
        <v>0.25</v>
      </c>
      <c r="M21" s="197"/>
      <c r="N21" s="197"/>
      <c r="O21" s="197"/>
      <c r="P21" s="197"/>
      <c r="Q21" s="197"/>
      <c r="R21" s="197"/>
      <c r="S21" s="34">
        <f>SUM(G21:R21)</f>
        <v>0.5</v>
      </c>
      <c r="T21" s="324"/>
      <c r="U21" s="489"/>
      <c r="V21" s="294"/>
    </row>
    <row r="22" spans="1:60" s="14" customFormat="1" ht="60" customHeight="1">
      <c r="A22" s="296"/>
      <c r="B22" s="291"/>
      <c r="C22" s="293" t="s">
        <v>205</v>
      </c>
      <c r="D22" s="488" t="s">
        <v>162</v>
      </c>
      <c r="E22" s="488"/>
      <c r="F22" s="487" t="s">
        <v>30</v>
      </c>
      <c r="G22" s="198"/>
      <c r="H22" s="198"/>
      <c r="I22" s="198"/>
      <c r="J22" s="198"/>
      <c r="K22" s="198"/>
      <c r="L22" s="198"/>
      <c r="M22" s="198">
        <v>0.16669999999999999</v>
      </c>
      <c r="N22" s="198">
        <v>0.16669999999999999</v>
      </c>
      <c r="O22" s="198">
        <v>0.16669999999999999</v>
      </c>
      <c r="P22" s="198">
        <v>0.16669999999999999</v>
      </c>
      <c r="Q22" s="198">
        <v>0.1666</v>
      </c>
      <c r="R22" s="198">
        <v>0.1666</v>
      </c>
      <c r="S22" s="487">
        <f>SUM(G22:R22)</f>
        <v>0.99999999999999989</v>
      </c>
      <c r="T22" s="324"/>
      <c r="U22" s="489">
        <v>0.04</v>
      </c>
      <c r="V22" s="294" t="s">
        <v>228</v>
      </c>
    </row>
    <row r="23" spans="1:60" s="14" customFormat="1" ht="60" customHeight="1" thickBot="1">
      <c r="A23" s="296"/>
      <c r="B23" s="292"/>
      <c r="C23" s="293"/>
      <c r="D23" s="488"/>
      <c r="E23" s="488"/>
      <c r="F23" s="34" t="s">
        <v>31</v>
      </c>
      <c r="G23" s="197"/>
      <c r="H23" s="197"/>
      <c r="I23" s="197"/>
      <c r="J23" s="197"/>
      <c r="K23" s="199">
        <v>0.16669999999999999</v>
      </c>
      <c r="L23" s="199">
        <v>0.16700000000000001</v>
      </c>
      <c r="M23" s="199">
        <f t="shared" ref="M23" si="2">K23/2</f>
        <v>8.3349999999999994E-2</v>
      </c>
      <c r="N23" s="199">
        <v>4.1399999999999999E-2</v>
      </c>
      <c r="O23" s="199">
        <f>M23/2</f>
        <v>4.1674999999999997E-2</v>
      </c>
      <c r="P23" s="197"/>
      <c r="Q23" s="197"/>
      <c r="R23" s="197"/>
      <c r="S23" s="34">
        <f>G23+H23+I23+J23+K23+L23+M23+N23+O23+P23+Q23+R23</f>
        <v>0.50012499999999993</v>
      </c>
      <c r="T23" s="324"/>
      <c r="U23" s="489"/>
      <c r="V23" s="294"/>
    </row>
    <row r="24" spans="1:60" s="16" customFormat="1" ht="18.75" customHeight="1" thickBot="1">
      <c r="A24" s="325" t="s">
        <v>32</v>
      </c>
      <c r="B24" s="321"/>
      <c r="C24" s="326"/>
      <c r="D24" s="326"/>
      <c r="E24" s="326"/>
      <c r="F24" s="326"/>
      <c r="G24" s="326"/>
      <c r="H24" s="326"/>
      <c r="I24" s="326"/>
      <c r="J24" s="326"/>
      <c r="K24" s="326"/>
      <c r="L24" s="326"/>
      <c r="M24" s="326"/>
      <c r="N24" s="326"/>
      <c r="O24" s="326"/>
      <c r="P24" s="326"/>
      <c r="Q24" s="326"/>
      <c r="R24" s="326"/>
      <c r="S24" s="326"/>
      <c r="T24" s="123">
        <f>SUM(T8:T23)</f>
        <v>1</v>
      </c>
      <c r="U24" s="124">
        <f>SUM(U8:U23)</f>
        <v>1</v>
      </c>
      <c r="V24" s="43"/>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c r="A25" s="17"/>
      <c r="B25" s="17"/>
      <c r="C25" s="23"/>
      <c r="D25" s="17"/>
      <c r="E25" s="17"/>
      <c r="F25" s="17"/>
      <c r="G25" s="18"/>
      <c r="H25" s="18"/>
      <c r="I25" s="18"/>
      <c r="J25" s="18"/>
      <c r="K25" s="18"/>
      <c r="L25" s="18"/>
      <c r="M25" s="18"/>
      <c r="N25" s="18"/>
      <c r="O25" s="289"/>
      <c r="P25" s="289"/>
      <c r="Q25" s="289"/>
      <c r="R25" s="289"/>
      <c r="S25" s="289"/>
      <c r="T25" s="289"/>
      <c r="U25" s="289"/>
      <c r="V25" s="44" t="s">
        <v>139</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c r="A26" s="14"/>
      <c r="B26" s="14"/>
      <c r="C26" s="24"/>
      <c r="D26" s="14"/>
      <c r="E26" s="14"/>
      <c r="F26" s="14"/>
      <c r="G26" s="14"/>
      <c r="H26" s="14"/>
      <c r="I26" s="14"/>
      <c r="J26" s="14"/>
      <c r="K26" s="14"/>
      <c r="L26" s="14"/>
      <c r="M26" s="14"/>
      <c r="N26" s="19"/>
      <c r="O26" s="19"/>
      <c r="P26" s="19"/>
      <c r="Q26" s="19"/>
      <c r="R26" s="19"/>
      <c r="S26" s="19"/>
      <c r="T26" s="19"/>
      <c r="U26" s="19"/>
    </row>
    <row r="27" spans="1:60">
      <c r="A27" s="14"/>
      <c r="B27" s="14"/>
      <c r="C27" s="24"/>
      <c r="D27" s="14"/>
      <c r="E27" s="14"/>
      <c r="F27" s="14"/>
      <c r="G27" s="14"/>
      <c r="H27" s="14"/>
      <c r="I27" s="14"/>
      <c r="J27" s="14"/>
      <c r="K27" s="14"/>
      <c r="L27" s="14"/>
      <c r="M27" s="14"/>
      <c r="N27" s="19"/>
      <c r="O27" s="19"/>
      <c r="P27" s="19"/>
      <c r="Q27" s="19"/>
      <c r="R27" s="19"/>
      <c r="S27" s="19"/>
      <c r="T27" s="19"/>
      <c r="U27" s="19"/>
    </row>
    <row r="28" spans="1:60">
      <c r="A28" s="14"/>
      <c r="B28" s="14"/>
      <c r="C28" s="24"/>
      <c r="D28" s="14"/>
      <c r="E28" s="14"/>
      <c r="F28" s="14"/>
      <c r="G28" s="14"/>
      <c r="H28" s="14"/>
      <c r="I28" s="14"/>
      <c r="J28" s="14"/>
      <c r="K28" s="14"/>
      <c r="L28" s="14"/>
      <c r="M28" s="14"/>
      <c r="N28" s="19"/>
      <c r="O28" s="19"/>
      <c r="P28" s="19"/>
      <c r="Q28" s="19"/>
      <c r="R28" s="19"/>
      <c r="S28" s="19"/>
      <c r="T28" s="19"/>
      <c r="U28" s="19"/>
    </row>
    <row r="29" spans="1:60">
      <c r="A29" s="14"/>
      <c r="B29" s="14"/>
      <c r="C29" s="24"/>
      <c r="D29" s="14"/>
      <c r="E29" s="14"/>
      <c r="F29" s="14"/>
      <c r="G29" s="14"/>
      <c r="H29" s="14"/>
      <c r="I29" s="14"/>
      <c r="J29" s="14"/>
      <c r="K29" s="14"/>
      <c r="L29" s="14"/>
      <c r="M29" s="14"/>
      <c r="N29" s="19"/>
      <c r="O29" s="19"/>
      <c r="P29" s="19"/>
      <c r="Q29" s="19"/>
      <c r="R29" s="19"/>
      <c r="S29" s="19"/>
      <c r="T29" s="19"/>
      <c r="U29" s="19"/>
    </row>
    <row r="30" spans="1:60">
      <c r="A30" s="14"/>
      <c r="B30" s="14"/>
      <c r="C30" s="24"/>
      <c r="D30" s="14"/>
      <c r="E30" s="14"/>
      <c r="F30" s="14"/>
      <c r="G30" s="14"/>
      <c r="H30" s="14"/>
      <c r="I30" s="14"/>
      <c r="J30" s="14"/>
      <c r="K30" s="14"/>
      <c r="L30" s="14"/>
      <c r="M30" s="14"/>
      <c r="N30" s="19"/>
      <c r="O30" s="19"/>
      <c r="P30" s="19"/>
      <c r="Q30" s="19"/>
      <c r="R30" s="19"/>
      <c r="S30" s="19"/>
      <c r="T30" s="19"/>
      <c r="U30" s="19"/>
    </row>
    <row r="31" spans="1:60">
      <c r="A31" s="14"/>
      <c r="B31" s="14"/>
      <c r="C31" s="24"/>
      <c r="D31" s="14"/>
      <c r="E31" s="14"/>
      <c r="F31" s="14"/>
      <c r="G31" s="14"/>
      <c r="H31" s="14"/>
      <c r="I31" s="14"/>
      <c r="J31" s="14"/>
      <c r="K31" s="14"/>
      <c r="L31" s="14"/>
      <c r="M31" s="14"/>
      <c r="N31" s="19"/>
      <c r="O31" s="19"/>
      <c r="P31" s="19"/>
      <c r="Q31" s="19"/>
      <c r="R31" s="19"/>
      <c r="S31" s="19"/>
      <c r="T31" s="19"/>
      <c r="U31" s="19"/>
    </row>
    <row r="32" spans="1:60">
      <c r="A32" s="14"/>
      <c r="B32" s="14"/>
      <c r="C32" s="24"/>
      <c r="D32" s="14"/>
      <c r="E32" s="14"/>
      <c r="F32" s="14"/>
      <c r="G32" s="14"/>
      <c r="H32" s="14"/>
      <c r="I32" s="14"/>
      <c r="J32" s="14"/>
      <c r="K32" s="14"/>
      <c r="L32" s="14"/>
      <c r="M32" s="14"/>
      <c r="N32" s="19"/>
      <c r="O32" s="19"/>
      <c r="P32" s="19"/>
      <c r="Q32" s="19"/>
      <c r="R32" s="19"/>
      <c r="S32" s="19"/>
      <c r="T32" s="19"/>
      <c r="U32" s="19"/>
    </row>
    <row r="33" spans="1:21">
      <c r="A33" s="14"/>
      <c r="B33" s="14"/>
      <c r="C33" s="24"/>
      <c r="D33" s="14"/>
      <c r="E33" s="14"/>
      <c r="F33" s="14"/>
      <c r="G33" s="14"/>
      <c r="H33" s="14"/>
      <c r="I33" s="14"/>
      <c r="J33" s="14"/>
      <c r="K33" s="14"/>
      <c r="L33" s="14"/>
      <c r="M33" s="14"/>
      <c r="N33" s="19"/>
      <c r="O33" s="19"/>
      <c r="P33" s="19"/>
      <c r="Q33" s="19"/>
      <c r="R33" s="19"/>
      <c r="S33" s="19"/>
      <c r="T33" s="19"/>
      <c r="U33" s="19"/>
    </row>
    <row r="34" spans="1:21">
      <c r="A34" s="14"/>
      <c r="B34" s="14"/>
      <c r="C34" s="24"/>
      <c r="D34" s="14"/>
      <c r="E34" s="14"/>
      <c r="F34" s="14"/>
      <c r="G34" s="14"/>
      <c r="H34" s="14"/>
      <c r="I34" s="14"/>
      <c r="J34" s="14"/>
      <c r="K34" s="14"/>
      <c r="L34" s="14"/>
      <c r="M34" s="14"/>
      <c r="N34" s="19"/>
      <c r="O34" s="19"/>
      <c r="P34" s="19"/>
      <c r="Q34" s="19"/>
      <c r="R34" s="19"/>
      <c r="S34" s="19"/>
      <c r="T34" s="19"/>
      <c r="U34" s="19"/>
    </row>
    <row r="35" spans="1:21">
      <c r="A35" s="14"/>
      <c r="B35" s="14"/>
      <c r="C35" s="24"/>
      <c r="D35" s="14"/>
      <c r="E35" s="14"/>
      <c r="F35" s="14"/>
      <c r="G35" s="14"/>
      <c r="H35" s="14"/>
      <c r="I35" s="14"/>
      <c r="J35" s="14"/>
      <c r="K35" s="14"/>
      <c r="L35" s="14"/>
      <c r="M35" s="14"/>
      <c r="N35" s="19"/>
      <c r="O35" s="19"/>
      <c r="P35" s="19"/>
      <c r="Q35" s="19"/>
      <c r="R35" s="19"/>
      <c r="S35" s="19"/>
      <c r="T35" s="19"/>
      <c r="U35" s="19"/>
    </row>
    <row r="36" spans="1:21">
      <c r="A36" s="14"/>
      <c r="B36" s="14"/>
      <c r="C36" s="24"/>
      <c r="D36" s="14"/>
      <c r="E36" s="14"/>
      <c r="F36" s="14"/>
      <c r="G36" s="14"/>
      <c r="H36" s="14"/>
      <c r="I36" s="14"/>
      <c r="J36" s="14"/>
      <c r="K36" s="14"/>
      <c r="L36" s="14"/>
      <c r="M36" s="14"/>
      <c r="N36" s="19"/>
      <c r="O36" s="19"/>
      <c r="P36" s="19"/>
      <c r="Q36" s="19"/>
      <c r="R36" s="19"/>
      <c r="S36" s="19"/>
      <c r="T36" s="19"/>
      <c r="U36" s="19"/>
    </row>
    <row r="37" spans="1:21">
      <c r="A37" s="14"/>
      <c r="B37" s="14"/>
      <c r="C37" s="24"/>
      <c r="D37" s="14"/>
      <c r="E37" s="14"/>
      <c r="F37" s="14"/>
      <c r="G37" s="14"/>
      <c r="H37" s="14"/>
      <c r="I37" s="14"/>
      <c r="J37" s="14"/>
      <c r="K37" s="14"/>
      <c r="L37" s="14"/>
      <c r="M37" s="14"/>
      <c r="N37" s="19"/>
      <c r="O37" s="19"/>
      <c r="P37" s="19"/>
      <c r="Q37" s="19"/>
      <c r="R37" s="19"/>
      <c r="S37" s="19"/>
      <c r="T37" s="19"/>
      <c r="U37" s="19"/>
    </row>
    <row r="38" spans="1:21">
      <c r="A38" s="14"/>
      <c r="B38" s="14"/>
      <c r="C38" s="24"/>
      <c r="D38" s="14"/>
      <c r="E38" s="14"/>
      <c r="F38" s="14"/>
      <c r="G38" s="14"/>
      <c r="H38" s="14"/>
      <c r="I38" s="14"/>
      <c r="J38" s="14"/>
      <c r="K38" s="14"/>
      <c r="L38" s="14"/>
      <c r="M38" s="14"/>
      <c r="N38" s="19"/>
      <c r="O38" s="19"/>
      <c r="P38" s="19"/>
      <c r="Q38" s="19"/>
      <c r="R38" s="19"/>
      <c r="S38" s="19"/>
      <c r="T38" s="19"/>
      <c r="U38" s="19"/>
    </row>
    <row r="39" spans="1:21">
      <c r="A39" s="14"/>
      <c r="B39" s="14"/>
      <c r="C39" s="24"/>
      <c r="D39" s="14"/>
      <c r="E39" s="14"/>
      <c r="F39" s="14"/>
      <c r="G39" s="14"/>
      <c r="H39" s="14"/>
      <c r="I39" s="14"/>
      <c r="J39" s="14"/>
      <c r="K39" s="14"/>
      <c r="L39" s="14"/>
      <c r="M39" s="14"/>
      <c r="N39" s="19"/>
      <c r="O39" s="19"/>
      <c r="P39" s="19"/>
      <c r="Q39" s="19"/>
      <c r="R39" s="19"/>
      <c r="S39" s="19"/>
      <c r="T39" s="19"/>
      <c r="U39" s="19"/>
    </row>
    <row r="40" spans="1:21">
      <c r="A40" s="14"/>
      <c r="B40" s="14"/>
      <c r="C40" s="24"/>
      <c r="D40" s="14"/>
      <c r="E40" s="14"/>
      <c r="F40" s="14"/>
      <c r="G40" s="14"/>
      <c r="H40" s="14"/>
      <c r="I40" s="14"/>
      <c r="J40" s="14"/>
      <c r="K40" s="14"/>
      <c r="L40" s="14"/>
      <c r="M40" s="14"/>
      <c r="N40" s="19"/>
      <c r="O40" s="19"/>
      <c r="P40" s="19"/>
      <c r="Q40" s="19"/>
      <c r="R40" s="19"/>
      <c r="S40" s="19"/>
      <c r="T40" s="19"/>
      <c r="U40" s="19"/>
    </row>
    <row r="41" spans="1:21">
      <c r="A41" s="14"/>
      <c r="B41" s="14"/>
      <c r="C41" s="24"/>
      <c r="D41" s="14"/>
      <c r="E41" s="14"/>
      <c r="F41" s="14"/>
      <c r="G41" s="14"/>
      <c r="H41" s="14"/>
      <c r="I41" s="14"/>
      <c r="J41" s="14"/>
      <c r="K41" s="14"/>
      <c r="L41" s="14"/>
      <c r="M41" s="14"/>
      <c r="N41" s="19"/>
      <c r="O41" s="19"/>
      <c r="P41" s="19"/>
      <c r="Q41" s="19"/>
      <c r="R41" s="19"/>
      <c r="S41" s="19"/>
      <c r="T41" s="19"/>
      <c r="U41" s="19"/>
    </row>
    <row r="42" spans="1:21">
      <c r="A42" s="14"/>
      <c r="B42" s="14"/>
      <c r="C42" s="24"/>
      <c r="D42" s="14"/>
      <c r="E42" s="14"/>
      <c r="F42" s="14"/>
      <c r="G42" s="14"/>
      <c r="H42" s="14"/>
      <c r="I42" s="14"/>
      <c r="J42" s="14"/>
      <c r="K42" s="14"/>
      <c r="L42" s="14"/>
      <c r="M42" s="14"/>
      <c r="N42" s="19"/>
      <c r="O42" s="19"/>
      <c r="P42" s="19"/>
      <c r="Q42" s="19"/>
      <c r="R42" s="19"/>
      <c r="S42" s="19"/>
      <c r="T42" s="19"/>
      <c r="U42" s="19"/>
    </row>
    <row r="43" spans="1:21">
      <c r="A43" s="14"/>
      <c r="B43" s="14"/>
      <c r="C43" s="24"/>
      <c r="D43" s="14"/>
      <c r="E43" s="14"/>
      <c r="F43" s="14"/>
      <c r="G43" s="14"/>
      <c r="H43" s="14"/>
      <c r="I43" s="14"/>
      <c r="J43" s="14"/>
      <c r="K43" s="14"/>
      <c r="L43" s="14"/>
      <c r="M43" s="14"/>
      <c r="N43" s="19"/>
      <c r="O43" s="19"/>
      <c r="P43" s="19"/>
      <c r="Q43" s="19"/>
      <c r="R43" s="19"/>
      <c r="S43" s="19"/>
      <c r="T43" s="19"/>
      <c r="U43" s="19"/>
    </row>
    <row r="44" spans="1:21">
      <c r="A44" s="14"/>
      <c r="B44" s="14"/>
      <c r="C44" s="24"/>
      <c r="D44" s="14"/>
      <c r="E44" s="14"/>
      <c r="F44" s="14"/>
      <c r="G44" s="14"/>
      <c r="H44" s="14"/>
      <c r="I44" s="14"/>
      <c r="J44" s="14"/>
      <c r="K44" s="14"/>
      <c r="L44" s="14"/>
      <c r="M44" s="14"/>
      <c r="N44" s="19"/>
      <c r="O44" s="19"/>
      <c r="P44" s="19"/>
      <c r="Q44" s="19"/>
      <c r="R44" s="19"/>
      <c r="S44" s="19"/>
      <c r="T44" s="19"/>
      <c r="U44" s="19"/>
    </row>
    <row r="45" spans="1:21">
      <c r="A45" s="14"/>
      <c r="B45" s="14"/>
      <c r="C45" s="24"/>
      <c r="D45" s="14"/>
      <c r="E45" s="14"/>
      <c r="F45" s="14"/>
      <c r="G45" s="14"/>
      <c r="H45" s="14"/>
      <c r="I45" s="14"/>
      <c r="J45" s="14"/>
      <c r="K45" s="14"/>
      <c r="L45" s="14"/>
      <c r="M45" s="14"/>
      <c r="N45" s="19"/>
      <c r="O45" s="19"/>
      <c r="P45" s="19"/>
      <c r="Q45" s="19"/>
      <c r="R45" s="19"/>
      <c r="S45" s="19"/>
      <c r="T45" s="19"/>
      <c r="U45" s="19"/>
    </row>
    <row r="46" spans="1:21">
      <c r="A46" s="14"/>
      <c r="B46" s="14"/>
      <c r="C46" s="24"/>
      <c r="D46" s="14"/>
      <c r="E46" s="14"/>
      <c r="F46" s="14"/>
      <c r="G46" s="14"/>
      <c r="H46" s="14"/>
      <c r="I46" s="14"/>
      <c r="J46" s="14"/>
      <c r="K46" s="14"/>
      <c r="L46" s="14"/>
      <c r="M46" s="14"/>
      <c r="N46" s="19"/>
      <c r="O46" s="19"/>
      <c r="P46" s="19"/>
      <c r="Q46" s="19"/>
      <c r="R46" s="19"/>
      <c r="S46" s="19"/>
      <c r="T46" s="19"/>
      <c r="U46" s="19"/>
    </row>
    <row r="47" spans="1:21">
      <c r="A47" s="14"/>
      <c r="B47" s="14"/>
      <c r="C47" s="24"/>
      <c r="D47" s="14"/>
      <c r="E47" s="14"/>
      <c r="F47" s="14"/>
      <c r="G47" s="14"/>
      <c r="H47" s="14"/>
      <c r="I47" s="14"/>
      <c r="J47" s="14"/>
      <c r="K47" s="14"/>
      <c r="L47" s="14"/>
      <c r="M47" s="14"/>
      <c r="N47" s="19"/>
      <c r="O47" s="19"/>
      <c r="P47" s="19"/>
      <c r="Q47" s="19"/>
      <c r="R47" s="19"/>
      <c r="S47" s="19"/>
      <c r="T47" s="19"/>
      <c r="U47" s="19"/>
    </row>
    <row r="48" spans="1:21">
      <c r="A48" s="14"/>
      <c r="B48" s="14"/>
      <c r="C48" s="24"/>
      <c r="D48" s="14"/>
      <c r="E48" s="14"/>
      <c r="F48" s="14"/>
      <c r="G48" s="14"/>
      <c r="H48" s="14"/>
      <c r="I48" s="14"/>
      <c r="J48" s="14"/>
      <c r="K48" s="14"/>
      <c r="L48" s="14"/>
      <c r="M48" s="14"/>
      <c r="N48" s="19"/>
      <c r="O48" s="19"/>
      <c r="P48" s="19"/>
      <c r="Q48" s="19"/>
      <c r="R48" s="19"/>
      <c r="S48" s="19"/>
      <c r="T48" s="19"/>
      <c r="U48" s="19"/>
    </row>
    <row r="49" spans="1:21">
      <c r="A49" s="14"/>
      <c r="B49" s="14"/>
      <c r="C49" s="24"/>
      <c r="D49" s="14"/>
      <c r="E49" s="14"/>
      <c r="F49" s="14"/>
      <c r="G49" s="14"/>
      <c r="H49" s="14"/>
      <c r="I49" s="14"/>
      <c r="J49" s="14"/>
      <c r="K49" s="14"/>
      <c r="L49" s="14"/>
      <c r="M49" s="14"/>
      <c r="N49" s="19"/>
      <c r="O49" s="19"/>
      <c r="P49" s="19"/>
      <c r="Q49" s="19"/>
      <c r="R49" s="19"/>
      <c r="S49" s="19"/>
      <c r="T49" s="19"/>
      <c r="U49" s="19"/>
    </row>
    <row r="50" spans="1:21">
      <c r="A50" s="14"/>
      <c r="B50" s="14"/>
      <c r="C50" s="24"/>
      <c r="D50" s="14"/>
      <c r="E50" s="14"/>
      <c r="F50" s="14"/>
      <c r="G50" s="14"/>
      <c r="H50" s="14"/>
      <c r="I50" s="14"/>
      <c r="J50" s="14"/>
      <c r="K50" s="14"/>
      <c r="L50" s="14"/>
      <c r="M50" s="14"/>
      <c r="N50" s="19"/>
      <c r="O50" s="19"/>
      <c r="P50" s="19"/>
      <c r="Q50" s="19"/>
      <c r="R50" s="19"/>
      <c r="S50" s="19"/>
      <c r="T50" s="19"/>
      <c r="U50" s="19"/>
    </row>
    <row r="51" spans="1:21">
      <c r="A51" s="14"/>
      <c r="B51" s="14"/>
      <c r="C51" s="24"/>
      <c r="D51" s="14"/>
      <c r="E51" s="14"/>
      <c r="F51" s="14"/>
      <c r="G51" s="14"/>
      <c r="H51" s="14"/>
      <c r="I51" s="14"/>
      <c r="J51" s="14"/>
      <c r="K51" s="14"/>
      <c r="L51" s="14"/>
      <c r="M51" s="14"/>
      <c r="N51" s="19"/>
      <c r="O51" s="19"/>
      <c r="P51" s="19"/>
      <c r="Q51" s="19"/>
      <c r="R51" s="19"/>
      <c r="S51" s="19"/>
      <c r="T51" s="19"/>
      <c r="U51" s="19"/>
    </row>
    <row r="52" spans="1:21">
      <c r="A52" s="14"/>
      <c r="B52" s="14"/>
      <c r="C52" s="24"/>
      <c r="D52" s="14"/>
      <c r="E52" s="14"/>
      <c r="F52" s="14"/>
      <c r="G52" s="14"/>
      <c r="H52" s="14"/>
      <c r="I52" s="14"/>
      <c r="J52" s="14"/>
      <c r="K52" s="14"/>
      <c r="L52" s="14"/>
      <c r="M52" s="14"/>
      <c r="N52" s="19"/>
      <c r="O52" s="19"/>
      <c r="P52" s="19"/>
      <c r="Q52" s="19"/>
      <c r="R52" s="19"/>
      <c r="S52" s="19"/>
      <c r="T52" s="19"/>
      <c r="U52" s="19"/>
    </row>
    <row r="53" spans="1:21">
      <c r="A53" s="14"/>
      <c r="B53" s="14"/>
      <c r="C53" s="24"/>
      <c r="D53" s="14"/>
      <c r="E53" s="14"/>
      <c r="F53" s="14"/>
      <c r="G53" s="14"/>
      <c r="H53" s="14"/>
      <c r="I53" s="14"/>
      <c r="J53" s="14"/>
      <c r="K53" s="14"/>
      <c r="L53" s="14"/>
      <c r="M53" s="14"/>
      <c r="N53" s="19"/>
      <c r="O53" s="19"/>
      <c r="P53" s="19"/>
      <c r="Q53" s="19"/>
      <c r="R53" s="19"/>
      <c r="S53" s="19"/>
      <c r="T53" s="19"/>
      <c r="U53" s="19"/>
    </row>
    <row r="54" spans="1:21">
      <c r="A54" s="14"/>
      <c r="B54" s="14"/>
      <c r="C54" s="24"/>
      <c r="D54" s="14"/>
      <c r="E54" s="14"/>
      <c r="F54" s="14"/>
      <c r="G54" s="14"/>
      <c r="H54" s="14"/>
      <c r="I54" s="14"/>
      <c r="J54" s="14"/>
      <c r="K54" s="14"/>
      <c r="L54" s="14"/>
      <c r="M54" s="14"/>
      <c r="N54" s="19"/>
      <c r="O54" s="19"/>
      <c r="P54" s="19"/>
      <c r="Q54" s="19"/>
      <c r="R54" s="19"/>
      <c r="S54" s="19"/>
      <c r="T54" s="19"/>
      <c r="U54" s="19"/>
    </row>
    <row r="55" spans="1:21">
      <c r="A55" s="14"/>
      <c r="B55" s="14"/>
      <c r="C55" s="24"/>
      <c r="D55" s="14"/>
      <c r="E55" s="14"/>
      <c r="F55" s="14"/>
      <c r="G55" s="14"/>
      <c r="H55" s="14"/>
      <c r="I55" s="14"/>
      <c r="J55" s="14"/>
      <c r="K55" s="14"/>
      <c r="L55" s="14"/>
      <c r="M55" s="14"/>
      <c r="N55" s="19"/>
      <c r="O55" s="19"/>
      <c r="P55" s="19"/>
      <c r="Q55" s="19"/>
      <c r="R55" s="19"/>
      <c r="S55" s="19"/>
      <c r="T55" s="19"/>
      <c r="U55" s="19"/>
    </row>
    <row r="56" spans="1:21">
      <c r="A56" s="14"/>
      <c r="B56" s="14"/>
      <c r="C56" s="24"/>
      <c r="D56" s="14"/>
      <c r="E56" s="14"/>
      <c r="F56" s="14"/>
      <c r="G56" s="14"/>
      <c r="H56" s="14"/>
      <c r="I56" s="14"/>
      <c r="J56" s="14"/>
      <c r="K56" s="14"/>
      <c r="L56" s="14"/>
      <c r="M56" s="14"/>
      <c r="N56" s="19"/>
      <c r="O56" s="19"/>
      <c r="P56" s="19"/>
      <c r="Q56" s="19"/>
      <c r="R56" s="19"/>
      <c r="S56" s="19"/>
      <c r="T56" s="19"/>
      <c r="U56" s="19"/>
    </row>
    <row r="57" spans="1:21">
      <c r="A57" s="14"/>
      <c r="B57" s="14"/>
      <c r="C57" s="24"/>
      <c r="D57" s="14"/>
      <c r="E57" s="14"/>
      <c r="F57" s="14"/>
      <c r="G57" s="14"/>
      <c r="H57" s="14"/>
      <c r="I57" s="14"/>
      <c r="J57" s="14"/>
      <c r="K57" s="14"/>
      <c r="L57" s="14"/>
      <c r="M57" s="14"/>
      <c r="N57" s="19"/>
      <c r="O57" s="19"/>
      <c r="P57" s="19"/>
      <c r="Q57" s="19"/>
      <c r="R57" s="19"/>
      <c r="S57" s="19"/>
      <c r="T57" s="19"/>
      <c r="U57" s="19"/>
    </row>
    <row r="58" spans="1:21">
      <c r="A58" s="14"/>
      <c r="B58" s="14"/>
      <c r="C58" s="24"/>
      <c r="D58" s="14"/>
      <c r="E58" s="14"/>
      <c r="F58" s="14"/>
      <c r="G58" s="14"/>
      <c r="H58" s="14"/>
      <c r="I58" s="14"/>
      <c r="J58" s="14"/>
      <c r="K58" s="14"/>
      <c r="L58" s="14"/>
      <c r="M58" s="14"/>
      <c r="N58" s="19"/>
      <c r="O58" s="19"/>
      <c r="P58" s="19"/>
      <c r="Q58" s="19"/>
      <c r="R58" s="19"/>
      <c r="S58" s="19"/>
      <c r="T58" s="19"/>
      <c r="U58" s="19"/>
    </row>
    <row r="59" spans="1:21">
      <c r="A59" s="14"/>
      <c r="B59" s="14"/>
      <c r="C59" s="24"/>
      <c r="D59" s="14"/>
      <c r="E59" s="14"/>
      <c r="F59" s="14"/>
      <c r="G59" s="14"/>
      <c r="H59" s="14"/>
      <c r="I59" s="14"/>
      <c r="J59" s="14"/>
      <c r="K59" s="14"/>
      <c r="L59" s="14"/>
      <c r="M59" s="14"/>
      <c r="N59" s="19"/>
      <c r="O59" s="19"/>
      <c r="P59" s="19"/>
      <c r="Q59" s="19"/>
      <c r="R59" s="19"/>
      <c r="S59" s="19"/>
      <c r="T59" s="19"/>
      <c r="U59" s="19"/>
    </row>
    <row r="60" spans="1:21">
      <c r="A60" s="14"/>
      <c r="B60" s="14"/>
      <c r="C60" s="24"/>
      <c r="D60" s="14"/>
      <c r="E60" s="14"/>
      <c r="F60" s="14"/>
      <c r="G60" s="14"/>
      <c r="H60" s="14"/>
      <c r="I60" s="14"/>
      <c r="J60" s="14"/>
      <c r="K60" s="14"/>
      <c r="L60" s="14"/>
      <c r="M60" s="14"/>
      <c r="N60" s="19"/>
      <c r="O60" s="19"/>
      <c r="P60" s="19"/>
      <c r="Q60" s="19"/>
      <c r="R60" s="19"/>
      <c r="S60" s="19"/>
      <c r="T60" s="19"/>
      <c r="U60" s="19"/>
    </row>
    <row r="61" spans="1:21">
      <c r="A61" s="14"/>
      <c r="B61" s="14"/>
      <c r="C61" s="24"/>
      <c r="D61" s="14"/>
      <c r="E61" s="14"/>
      <c r="F61" s="14"/>
      <c r="G61" s="14"/>
      <c r="H61" s="14"/>
      <c r="I61" s="14"/>
      <c r="J61" s="14"/>
      <c r="K61" s="14"/>
      <c r="L61" s="14"/>
      <c r="M61" s="14"/>
      <c r="N61" s="19"/>
      <c r="O61" s="19"/>
      <c r="P61" s="19"/>
      <c r="Q61" s="19"/>
      <c r="R61" s="19"/>
      <c r="S61" s="19"/>
      <c r="T61" s="19"/>
      <c r="U61" s="19"/>
    </row>
    <row r="62" spans="1:21">
      <c r="A62" s="14"/>
      <c r="B62" s="14"/>
      <c r="C62" s="24"/>
      <c r="D62" s="14"/>
      <c r="E62" s="14"/>
      <c r="F62" s="14"/>
      <c r="G62" s="14"/>
      <c r="H62" s="14"/>
      <c r="I62" s="14"/>
      <c r="J62" s="14"/>
      <c r="K62" s="14"/>
      <c r="L62" s="14"/>
      <c r="M62" s="14"/>
      <c r="N62" s="19"/>
      <c r="O62" s="19"/>
      <c r="P62" s="19"/>
      <c r="Q62" s="19"/>
      <c r="R62" s="19"/>
      <c r="S62" s="19"/>
      <c r="T62" s="19"/>
      <c r="U62" s="19"/>
    </row>
    <row r="63" spans="1:21">
      <c r="A63" s="14"/>
      <c r="B63" s="14"/>
      <c r="C63" s="24"/>
      <c r="D63" s="14"/>
      <c r="E63" s="14"/>
      <c r="F63" s="14"/>
      <c r="G63" s="14"/>
      <c r="H63" s="14"/>
      <c r="I63" s="14"/>
      <c r="J63" s="14"/>
      <c r="K63" s="14"/>
      <c r="L63" s="14"/>
      <c r="M63" s="14"/>
      <c r="N63" s="19"/>
      <c r="O63" s="19"/>
      <c r="P63" s="19"/>
      <c r="Q63" s="19"/>
      <c r="R63" s="19"/>
      <c r="S63" s="19"/>
      <c r="T63" s="19"/>
      <c r="U63" s="19"/>
    </row>
    <row r="64" spans="1:21">
      <c r="A64" s="14"/>
      <c r="B64" s="14"/>
      <c r="C64" s="24"/>
      <c r="D64" s="14"/>
      <c r="E64" s="14"/>
      <c r="F64" s="14"/>
      <c r="G64" s="14"/>
      <c r="H64" s="14"/>
      <c r="I64" s="14"/>
      <c r="J64" s="14"/>
      <c r="K64" s="14"/>
      <c r="L64" s="14"/>
      <c r="M64" s="14"/>
      <c r="N64" s="19"/>
      <c r="O64" s="19"/>
      <c r="P64" s="19"/>
      <c r="Q64" s="19"/>
      <c r="R64" s="19"/>
      <c r="S64" s="19"/>
      <c r="T64" s="19"/>
      <c r="U64" s="19"/>
    </row>
    <row r="65" spans="1:21">
      <c r="A65" s="14"/>
      <c r="B65" s="14"/>
      <c r="C65" s="24"/>
      <c r="D65" s="14"/>
      <c r="E65" s="14"/>
      <c r="F65" s="14"/>
      <c r="G65" s="14"/>
      <c r="H65" s="14"/>
      <c r="I65" s="14"/>
      <c r="J65" s="14"/>
      <c r="K65" s="14"/>
      <c r="L65" s="14"/>
      <c r="M65" s="14"/>
      <c r="N65" s="19"/>
      <c r="O65" s="19"/>
      <c r="P65" s="19"/>
      <c r="Q65" s="19"/>
      <c r="R65" s="19"/>
      <c r="S65" s="19"/>
      <c r="T65" s="19"/>
      <c r="U65" s="19"/>
    </row>
    <row r="66" spans="1:21">
      <c r="A66" s="14"/>
      <c r="B66" s="14"/>
      <c r="C66" s="24"/>
      <c r="D66" s="14"/>
      <c r="E66" s="14"/>
      <c r="F66" s="14"/>
      <c r="G66" s="14"/>
      <c r="H66" s="14"/>
      <c r="I66" s="14"/>
      <c r="J66" s="14"/>
      <c r="K66" s="14"/>
      <c r="L66" s="14"/>
      <c r="M66" s="14"/>
      <c r="N66" s="19"/>
      <c r="O66" s="19"/>
      <c r="P66" s="19"/>
      <c r="Q66" s="19"/>
      <c r="R66" s="19"/>
      <c r="S66" s="19"/>
      <c r="T66" s="19"/>
      <c r="U66" s="19"/>
    </row>
    <row r="67" spans="1:21">
      <c r="A67" s="14"/>
      <c r="B67" s="14"/>
      <c r="C67" s="24"/>
      <c r="D67" s="14"/>
      <c r="E67" s="14"/>
      <c r="F67" s="14"/>
      <c r="G67" s="14"/>
      <c r="H67" s="14"/>
      <c r="I67" s="14"/>
      <c r="J67" s="14"/>
      <c r="K67" s="14"/>
      <c r="L67" s="14"/>
      <c r="M67" s="14"/>
      <c r="N67" s="19"/>
      <c r="O67" s="19"/>
      <c r="P67" s="19"/>
      <c r="Q67" s="19"/>
      <c r="R67" s="19"/>
      <c r="S67" s="19"/>
      <c r="T67" s="19"/>
      <c r="U67" s="19"/>
    </row>
    <row r="68" spans="1:21">
      <c r="A68" s="14"/>
      <c r="B68" s="14"/>
      <c r="C68" s="24"/>
      <c r="D68" s="14"/>
      <c r="E68" s="14"/>
      <c r="F68" s="14"/>
      <c r="G68" s="14"/>
      <c r="H68" s="14"/>
      <c r="I68" s="14"/>
      <c r="J68" s="14"/>
      <c r="K68" s="14"/>
      <c r="L68" s="14"/>
      <c r="M68" s="14"/>
      <c r="N68" s="19"/>
      <c r="O68" s="19"/>
      <c r="P68" s="19"/>
      <c r="Q68" s="19"/>
      <c r="R68" s="19"/>
      <c r="S68" s="19"/>
      <c r="T68" s="19"/>
      <c r="U68" s="19"/>
    </row>
    <row r="69" spans="1:21">
      <c r="A69" s="14"/>
      <c r="B69" s="14"/>
      <c r="C69" s="24"/>
      <c r="D69" s="14"/>
      <c r="E69" s="14"/>
      <c r="F69" s="14"/>
      <c r="G69" s="14"/>
      <c r="H69" s="14"/>
      <c r="I69" s="14"/>
      <c r="J69" s="14"/>
      <c r="K69" s="14"/>
      <c r="L69" s="14"/>
      <c r="M69" s="14"/>
      <c r="N69" s="19"/>
      <c r="O69" s="19"/>
      <c r="P69" s="19"/>
      <c r="Q69" s="19"/>
      <c r="R69" s="19"/>
      <c r="S69" s="19"/>
      <c r="T69" s="19"/>
      <c r="U69" s="19"/>
    </row>
    <row r="70" spans="1:21">
      <c r="A70" s="14"/>
      <c r="B70" s="14"/>
      <c r="C70" s="24"/>
      <c r="D70" s="14"/>
      <c r="E70" s="14"/>
      <c r="F70" s="14"/>
      <c r="G70" s="14"/>
      <c r="H70" s="14"/>
      <c r="I70" s="14"/>
      <c r="J70" s="14"/>
      <c r="K70" s="14"/>
      <c r="L70" s="14"/>
      <c r="M70" s="14"/>
      <c r="N70" s="19"/>
      <c r="O70" s="19"/>
      <c r="P70" s="19"/>
      <c r="Q70" s="19"/>
      <c r="R70" s="19"/>
      <c r="S70" s="19"/>
      <c r="T70" s="19"/>
      <c r="U70" s="19"/>
    </row>
    <row r="71" spans="1:21">
      <c r="A71" s="14"/>
      <c r="B71" s="14"/>
      <c r="C71" s="24"/>
      <c r="D71" s="14"/>
      <c r="E71" s="14"/>
      <c r="F71" s="14"/>
      <c r="G71" s="14"/>
      <c r="H71" s="14"/>
      <c r="I71" s="14"/>
      <c r="J71" s="14"/>
      <c r="K71" s="14"/>
      <c r="L71" s="14"/>
      <c r="M71" s="14"/>
      <c r="N71" s="19"/>
      <c r="O71" s="19"/>
      <c r="P71" s="19"/>
      <c r="Q71" s="19"/>
      <c r="R71" s="19"/>
      <c r="S71" s="19"/>
      <c r="T71" s="19"/>
      <c r="U71" s="19"/>
    </row>
    <row r="72" spans="1:21">
      <c r="A72" s="14"/>
      <c r="B72" s="14"/>
      <c r="C72" s="24"/>
      <c r="D72" s="14"/>
      <c r="E72" s="14"/>
      <c r="F72" s="14"/>
      <c r="G72" s="14"/>
      <c r="H72" s="14"/>
      <c r="I72" s="14"/>
      <c r="J72" s="14"/>
      <c r="K72" s="14"/>
      <c r="L72" s="14"/>
      <c r="M72" s="14"/>
      <c r="N72" s="19"/>
      <c r="O72" s="19"/>
      <c r="P72" s="19"/>
      <c r="Q72" s="19"/>
      <c r="R72" s="19"/>
      <c r="S72" s="19"/>
      <c r="T72" s="19"/>
      <c r="U72" s="19"/>
    </row>
    <row r="73" spans="1:21">
      <c r="A73" s="14"/>
      <c r="B73" s="14"/>
      <c r="C73" s="24"/>
      <c r="D73" s="14"/>
      <c r="E73" s="14"/>
      <c r="F73" s="14"/>
      <c r="G73" s="14"/>
      <c r="H73" s="14"/>
      <c r="I73" s="14"/>
      <c r="J73" s="14"/>
      <c r="K73" s="14"/>
      <c r="L73" s="14"/>
      <c r="M73" s="14"/>
      <c r="N73" s="19"/>
      <c r="O73" s="19"/>
      <c r="P73" s="19"/>
      <c r="Q73" s="19"/>
      <c r="R73" s="19"/>
      <c r="S73" s="19"/>
      <c r="T73" s="19"/>
      <c r="U73" s="19"/>
    </row>
    <row r="74" spans="1:21">
      <c r="A74" s="14"/>
      <c r="B74" s="14"/>
      <c r="C74" s="24"/>
      <c r="D74" s="14"/>
      <c r="E74" s="14"/>
      <c r="F74" s="14"/>
      <c r="G74" s="14"/>
      <c r="H74" s="14"/>
      <c r="I74" s="14"/>
      <c r="J74" s="14"/>
      <c r="K74" s="14"/>
      <c r="L74" s="14"/>
      <c r="M74" s="14"/>
      <c r="N74" s="19"/>
      <c r="O74" s="19"/>
      <c r="P74" s="19"/>
      <c r="Q74" s="19"/>
      <c r="R74" s="19"/>
      <c r="S74" s="19"/>
      <c r="T74" s="19"/>
      <c r="U74" s="19"/>
    </row>
    <row r="75" spans="1:21">
      <c r="A75" s="14"/>
      <c r="B75" s="14"/>
      <c r="C75" s="24"/>
      <c r="D75" s="14"/>
      <c r="E75" s="14"/>
      <c r="F75" s="14"/>
      <c r="G75" s="14"/>
      <c r="H75" s="14"/>
      <c r="I75" s="14"/>
      <c r="J75" s="14"/>
      <c r="K75" s="14"/>
      <c r="L75" s="14"/>
      <c r="M75" s="14"/>
      <c r="N75" s="19"/>
      <c r="O75" s="19"/>
      <c r="P75" s="19"/>
      <c r="Q75" s="19"/>
      <c r="R75" s="19"/>
      <c r="S75" s="19"/>
      <c r="T75" s="19"/>
      <c r="U75" s="19"/>
    </row>
    <row r="76" spans="1:21">
      <c r="A76" s="14"/>
      <c r="B76" s="14"/>
      <c r="C76" s="24"/>
      <c r="D76" s="14"/>
      <c r="E76" s="14"/>
      <c r="F76" s="14"/>
      <c r="G76" s="14"/>
      <c r="H76" s="14"/>
      <c r="I76" s="14"/>
      <c r="J76" s="14"/>
      <c r="K76" s="14"/>
      <c r="L76" s="14"/>
      <c r="M76" s="14"/>
      <c r="N76" s="19"/>
      <c r="O76" s="19"/>
      <c r="P76" s="19"/>
      <c r="Q76" s="19"/>
      <c r="R76" s="19"/>
      <c r="S76" s="19"/>
      <c r="T76" s="19"/>
      <c r="U76" s="19"/>
    </row>
    <row r="77" spans="1:21">
      <c r="A77" s="14"/>
      <c r="B77" s="14"/>
      <c r="C77" s="24"/>
      <c r="D77" s="14"/>
      <c r="E77" s="14"/>
      <c r="F77" s="14"/>
      <c r="G77" s="14"/>
      <c r="H77" s="14"/>
      <c r="I77" s="14"/>
      <c r="J77" s="14"/>
      <c r="K77" s="14"/>
      <c r="L77" s="14"/>
      <c r="M77" s="14"/>
      <c r="N77" s="19"/>
      <c r="O77" s="19"/>
      <c r="P77" s="19"/>
      <c r="Q77" s="19"/>
      <c r="R77" s="19"/>
      <c r="S77" s="19"/>
      <c r="T77" s="19"/>
      <c r="U77" s="19"/>
    </row>
    <row r="78" spans="1:21">
      <c r="A78" s="14"/>
      <c r="B78" s="14"/>
      <c r="C78" s="24"/>
      <c r="D78" s="14"/>
      <c r="E78" s="14"/>
      <c r="F78" s="14"/>
      <c r="G78" s="14"/>
      <c r="H78" s="14"/>
      <c r="I78" s="14"/>
      <c r="J78" s="14"/>
      <c r="K78" s="14"/>
      <c r="L78" s="14"/>
      <c r="M78" s="14"/>
      <c r="N78" s="19"/>
      <c r="O78" s="19"/>
      <c r="P78" s="19"/>
      <c r="Q78" s="19"/>
      <c r="R78" s="19"/>
      <c r="S78" s="19"/>
      <c r="T78" s="19"/>
      <c r="U78" s="19"/>
    </row>
    <row r="79" spans="1:21">
      <c r="A79" s="14"/>
      <c r="B79" s="14"/>
      <c r="C79" s="24"/>
      <c r="D79" s="14"/>
      <c r="E79" s="14"/>
      <c r="F79" s="14"/>
      <c r="G79" s="14"/>
      <c r="H79" s="14"/>
      <c r="I79" s="14"/>
      <c r="J79" s="14"/>
      <c r="K79" s="14"/>
      <c r="L79" s="14"/>
      <c r="M79" s="14"/>
      <c r="N79" s="19"/>
      <c r="O79" s="19"/>
      <c r="P79" s="19"/>
      <c r="Q79" s="19"/>
      <c r="R79" s="19"/>
      <c r="S79" s="19"/>
      <c r="T79" s="19"/>
      <c r="U79" s="19"/>
    </row>
    <row r="80" spans="1:21">
      <c r="A80" s="14"/>
      <c r="B80" s="14"/>
      <c r="C80" s="24"/>
      <c r="D80" s="14"/>
      <c r="E80" s="14"/>
      <c r="F80" s="14"/>
      <c r="G80" s="14"/>
      <c r="H80" s="14"/>
      <c r="I80" s="14"/>
      <c r="J80" s="14"/>
      <c r="K80" s="14"/>
      <c r="L80" s="14"/>
      <c r="M80" s="14"/>
      <c r="N80" s="19"/>
      <c r="O80" s="19"/>
      <c r="P80" s="19"/>
      <c r="Q80" s="19"/>
      <c r="R80" s="19"/>
      <c r="S80" s="19"/>
      <c r="T80" s="19"/>
      <c r="U80" s="19"/>
    </row>
    <row r="81" spans="1:21">
      <c r="A81" s="14"/>
      <c r="B81" s="14"/>
      <c r="C81" s="24"/>
      <c r="D81" s="14"/>
      <c r="E81" s="14"/>
      <c r="F81" s="14"/>
      <c r="G81" s="14"/>
      <c r="H81" s="14"/>
      <c r="I81" s="14"/>
      <c r="J81" s="14"/>
      <c r="K81" s="14"/>
      <c r="L81" s="14"/>
      <c r="M81" s="14"/>
      <c r="N81" s="19"/>
      <c r="O81" s="19"/>
      <c r="P81" s="19"/>
      <c r="Q81" s="19"/>
      <c r="R81" s="19"/>
      <c r="S81" s="19"/>
      <c r="T81" s="19"/>
      <c r="U81" s="19"/>
    </row>
    <row r="82" spans="1:21">
      <c r="A82" s="14"/>
      <c r="B82" s="14"/>
      <c r="C82" s="24"/>
      <c r="D82" s="14"/>
      <c r="E82" s="14"/>
      <c r="F82" s="14"/>
      <c r="G82" s="14"/>
      <c r="H82" s="14"/>
      <c r="I82" s="14"/>
      <c r="J82" s="14"/>
      <c r="K82" s="14"/>
      <c r="L82" s="14"/>
      <c r="M82" s="14"/>
      <c r="N82" s="19"/>
      <c r="O82" s="19"/>
      <c r="P82" s="19"/>
      <c r="Q82" s="19"/>
      <c r="R82" s="19"/>
      <c r="S82" s="19"/>
      <c r="T82" s="19"/>
      <c r="U82" s="19"/>
    </row>
    <row r="83" spans="1:21">
      <c r="A83" s="14"/>
      <c r="B83" s="14"/>
      <c r="C83" s="24"/>
      <c r="D83" s="14"/>
      <c r="E83" s="14"/>
      <c r="F83" s="14"/>
      <c r="G83" s="14"/>
      <c r="H83" s="14"/>
      <c r="I83" s="14"/>
      <c r="J83" s="14"/>
      <c r="K83" s="14"/>
      <c r="L83" s="14"/>
      <c r="M83" s="14"/>
      <c r="N83" s="19"/>
      <c r="O83" s="19"/>
      <c r="P83" s="19"/>
      <c r="Q83" s="19"/>
      <c r="R83" s="19"/>
      <c r="S83" s="19"/>
      <c r="T83" s="19"/>
      <c r="U83" s="19"/>
    </row>
    <row r="84" spans="1:21">
      <c r="A84" s="14"/>
      <c r="B84" s="14"/>
      <c r="C84" s="24"/>
      <c r="D84" s="14"/>
      <c r="E84" s="14"/>
      <c r="F84" s="14"/>
      <c r="G84" s="14"/>
      <c r="H84" s="14"/>
      <c r="I84" s="14"/>
      <c r="J84" s="14"/>
      <c r="K84" s="14"/>
      <c r="L84" s="14"/>
      <c r="M84" s="14"/>
      <c r="N84" s="19"/>
      <c r="O84" s="19"/>
      <c r="P84" s="19"/>
      <c r="Q84" s="19"/>
      <c r="R84" s="19"/>
      <c r="S84" s="19"/>
      <c r="T84" s="19"/>
      <c r="U84" s="19"/>
    </row>
    <row r="85" spans="1:21">
      <c r="A85" s="14"/>
      <c r="B85" s="14"/>
      <c r="C85" s="24"/>
      <c r="D85" s="14"/>
      <c r="E85" s="14"/>
      <c r="F85" s="14"/>
      <c r="G85" s="14"/>
      <c r="H85" s="14"/>
      <c r="I85" s="14"/>
      <c r="J85" s="14"/>
      <c r="K85" s="14"/>
      <c r="L85" s="14"/>
      <c r="M85" s="14"/>
      <c r="N85" s="19"/>
      <c r="O85" s="19"/>
      <c r="P85" s="19"/>
      <c r="Q85" s="19"/>
      <c r="R85" s="19"/>
      <c r="S85" s="19"/>
      <c r="T85" s="19"/>
      <c r="U85" s="19"/>
    </row>
    <row r="86" spans="1:21">
      <c r="A86" s="14"/>
      <c r="B86" s="14"/>
      <c r="C86" s="24"/>
      <c r="D86" s="14"/>
      <c r="E86" s="14"/>
      <c r="F86" s="14"/>
      <c r="G86" s="14"/>
      <c r="H86" s="14"/>
      <c r="I86" s="14"/>
      <c r="J86" s="14"/>
      <c r="K86" s="14"/>
      <c r="L86" s="14"/>
      <c r="M86" s="14"/>
      <c r="N86" s="19"/>
      <c r="O86" s="19"/>
      <c r="P86" s="19"/>
      <c r="Q86" s="19"/>
      <c r="R86" s="19"/>
      <c r="S86" s="19"/>
      <c r="T86" s="19"/>
      <c r="U86" s="19"/>
    </row>
    <row r="87" spans="1:21">
      <c r="A87" s="14"/>
      <c r="B87" s="14"/>
      <c r="C87" s="24"/>
      <c r="D87" s="14"/>
      <c r="E87" s="14"/>
      <c r="F87" s="14"/>
      <c r="G87" s="14"/>
      <c r="H87" s="14"/>
      <c r="I87" s="14"/>
      <c r="J87" s="14"/>
      <c r="K87" s="14"/>
      <c r="L87" s="14"/>
      <c r="M87" s="14"/>
      <c r="N87" s="19"/>
      <c r="O87" s="19"/>
      <c r="P87" s="19"/>
      <c r="Q87" s="19"/>
      <c r="R87" s="19"/>
      <c r="S87" s="19"/>
      <c r="T87" s="19"/>
      <c r="U87" s="19"/>
    </row>
    <row r="88" spans="1:21">
      <c r="A88" s="14"/>
      <c r="B88" s="14"/>
      <c r="C88" s="24"/>
      <c r="D88" s="14"/>
      <c r="E88" s="14"/>
      <c r="F88" s="14"/>
      <c r="G88" s="14"/>
      <c r="H88" s="14"/>
      <c r="I88" s="14"/>
      <c r="J88" s="14"/>
      <c r="K88" s="14"/>
      <c r="L88" s="14"/>
      <c r="M88" s="14"/>
      <c r="N88" s="19"/>
      <c r="O88" s="19"/>
      <c r="P88" s="19"/>
      <c r="Q88" s="19"/>
      <c r="R88" s="19"/>
      <c r="S88" s="19"/>
      <c r="T88" s="19"/>
      <c r="U88" s="19"/>
    </row>
    <row r="89" spans="1:21">
      <c r="A89" s="14"/>
      <c r="B89" s="14"/>
      <c r="C89" s="24"/>
      <c r="D89" s="14"/>
      <c r="E89" s="14"/>
      <c r="F89" s="14"/>
      <c r="G89" s="14"/>
      <c r="H89" s="14"/>
      <c r="I89" s="14"/>
      <c r="J89" s="14"/>
      <c r="K89" s="14"/>
      <c r="L89" s="14"/>
      <c r="M89" s="14"/>
      <c r="N89" s="19"/>
      <c r="O89" s="19"/>
      <c r="P89" s="19"/>
      <c r="Q89" s="19"/>
      <c r="R89" s="19"/>
      <c r="S89" s="19"/>
      <c r="T89" s="19"/>
      <c r="U89" s="19"/>
    </row>
    <row r="90" spans="1:21">
      <c r="A90" s="14"/>
      <c r="B90" s="14"/>
      <c r="C90" s="24"/>
      <c r="D90" s="14"/>
      <c r="E90" s="14"/>
      <c r="F90" s="14"/>
      <c r="G90" s="14"/>
      <c r="H90" s="14"/>
      <c r="I90" s="14"/>
      <c r="J90" s="14"/>
      <c r="K90" s="14"/>
      <c r="L90" s="14"/>
      <c r="M90" s="14"/>
      <c r="N90" s="19"/>
      <c r="O90" s="19"/>
      <c r="P90" s="19"/>
      <c r="Q90" s="19"/>
      <c r="R90" s="19"/>
      <c r="S90" s="19"/>
      <c r="T90" s="19"/>
      <c r="U90" s="19"/>
    </row>
    <row r="91" spans="1:21">
      <c r="A91" s="14"/>
      <c r="B91" s="14"/>
      <c r="C91" s="24"/>
      <c r="D91" s="14"/>
      <c r="E91" s="14"/>
      <c r="F91" s="14"/>
      <c r="G91" s="14"/>
      <c r="H91" s="14"/>
      <c r="I91" s="14"/>
      <c r="J91" s="14"/>
      <c r="K91" s="14"/>
      <c r="L91" s="14"/>
      <c r="M91" s="14"/>
      <c r="N91" s="19"/>
      <c r="O91" s="19"/>
      <c r="P91" s="19"/>
      <c r="Q91" s="19"/>
      <c r="R91" s="19"/>
      <c r="S91" s="19"/>
      <c r="T91" s="19"/>
      <c r="U91" s="19"/>
    </row>
    <row r="92" spans="1:21">
      <c r="A92" s="14"/>
      <c r="B92" s="14"/>
      <c r="C92" s="24"/>
      <c r="D92" s="14"/>
      <c r="E92" s="14"/>
      <c r="F92" s="14"/>
      <c r="G92" s="14"/>
      <c r="H92" s="14"/>
      <c r="I92" s="14"/>
      <c r="J92" s="14"/>
      <c r="K92" s="14"/>
      <c r="L92" s="14"/>
      <c r="M92" s="14"/>
      <c r="N92" s="19"/>
      <c r="O92" s="19"/>
      <c r="P92" s="19"/>
      <c r="Q92" s="19"/>
      <c r="R92" s="19"/>
      <c r="S92" s="19"/>
      <c r="T92" s="19"/>
      <c r="U92" s="19"/>
    </row>
    <row r="93" spans="1:21">
      <c r="A93" s="14"/>
      <c r="B93" s="14"/>
      <c r="C93" s="24"/>
      <c r="D93" s="14"/>
      <c r="E93" s="14"/>
      <c r="F93" s="14"/>
      <c r="G93" s="14"/>
      <c r="H93" s="14"/>
      <c r="I93" s="14"/>
      <c r="J93" s="14"/>
      <c r="K93" s="14"/>
      <c r="L93" s="14"/>
      <c r="M93" s="14"/>
      <c r="N93" s="19"/>
      <c r="O93" s="19"/>
      <c r="P93" s="19"/>
      <c r="Q93" s="19"/>
      <c r="R93" s="19"/>
      <c r="S93" s="19"/>
      <c r="T93" s="19"/>
      <c r="U93" s="19"/>
    </row>
    <row r="94" spans="1:21">
      <c r="C94" s="24"/>
      <c r="D94" s="14"/>
      <c r="E94" s="14"/>
      <c r="F94" s="14"/>
      <c r="G94" s="14"/>
      <c r="H94" s="14"/>
      <c r="I94" s="14"/>
      <c r="J94" s="14"/>
      <c r="K94" s="14"/>
      <c r="L94" s="14"/>
      <c r="M94" s="14"/>
      <c r="N94" s="19"/>
    </row>
    <row r="95" spans="1:21">
      <c r="C95" s="24"/>
      <c r="D95" s="14"/>
      <c r="E95" s="14"/>
      <c r="F95" s="14"/>
      <c r="G95" s="14"/>
      <c r="H95" s="14"/>
      <c r="I95" s="14"/>
      <c r="J95" s="14"/>
      <c r="K95" s="14"/>
      <c r="L95" s="14"/>
      <c r="M95" s="14"/>
      <c r="N95" s="19"/>
    </row>
    <row r="96" spans="1:21">
      <c r="C96" s="24"/>
      <c r="D96" s="14"/>
      <c r="E96" s="14"/>
      <c r="F96" s="14"/>
      <c r="G96" s="14"/>
      <c r="H96" s="14"/>
      <c r="I96" s="14"/>
      <c r="J96" s="14"/>
      <c r="K96" s="14"/>
      <c r="L96" s="14"/>
      <c r="M96" s="14"/>
      <c r="N96" s="19"/>
    </row>
    <row r="97" spans="3:14">
      <c r="C97" s="24"/>
      <c r="D97" s="14"/>
      <c r="E97" s="14"/>
      <c r="F97" s="14"/>
      <c r="G97" s="14"/>
      <c r="H97" s="14"/>
      <c r="I97" s="14"/>
      <c r="J97" s="14"/>
      <c r="K97" s="14"/>
      <c r="L97" s="14"/>
      <c r="M97" s="14"/>
      <c r="N97" s="19"/>
    </row>
  </sheetData>
  <mergeCells count="60">
    <mergeCell ref="A24:S24"/>
    <mergeCell ref="D18:D19"/>
    <mergeCell ref="E18:E19"/>
    <mergeCell ref="D22:D23"/>
    <mergeCell ref="E22:E23"/>
    <mergeCell ref="C20:C21"/>
    <mergeCell ref="C18:C19"/>
    <mergeCell ref="C22:C23"/>
    <mergeCell ref="D20:D21"/>
    <mergeCell ref="E20:E21"/>
    <mergeCell ref="V8:V9"/>
    <mergeCell ref="D14:D15"/>
    <mergeCell ref="E14:E15"/>
    <mergeCell ref="V12:V13"/>
    <mergeCell ref="V14:V15"/>
    <mergeCell ref="D12:D13"/>
    <mergeCell ref="E12:E13"/>
    <mergeCell ref="U10:U11"/>
    <mergeCell ref="U12:U13"/>
    <mergeCell ref="U14:U15"/>
    <mergeCell ref="T8:T13"/>
    <mergeCell ref="T14:T23"/>
    <mergeCell ref="V22:V23"/>
    <mergeCell ref="U22:U23"/>
    <mergeCell ref="V18:V19"/>
    <mergeCell ref="V20:V21"/>
    <mergeCell ref="V6:V7"/>
    <mergeCell ref="C6:C7"/>
    <mergeCell ref="D6:E6"/>
    <mergeCell ref="F6:S6"/>
    <mergeCell ref="A6:A7"/>
    <mergeCell ref="B6:B7"/>
    <mergeCell ref="A1:B4"/>
    <mergeCell ref="C1:V1"/>
    <mergeCell ref="C2:V2"/>
    <mergeCell ref="D3:V3"/>
    <mergeCell ref="D4:V4"/>
    <mergeCell ref="E16:E17"/>
    <mergeCell ref="A8:A13"/>
    <mergeCell ref="A14:A23"/>
    <mergeCell ref="B14:B23"/>
    <mergeCell ref="T6:U6"/>
    <mergeCell ref="U18:U19"/>
    <mergeCell ref="U20:U21"/>
    <mergeCell ref="O25:U25"/>
    <mergeCell ref="B8:B13"/>
    <mergeCell ref="C10:C11"/>
    <mergeCell ref="D10:D11"/>
    <mergeCell ref="V16:V17"/>
    <mergeCell ref="C12:C13"/>
    <mergeCell ref="U8:U9"/>
    <mergeCell ref="U16:U17"/>
    <mergeCell ref="E10:E11"/>
    <mergeCell ref="C8:C9"/>
    <mergeCell ref="D8:D9"/>
    <mergeCell ref="E8:E9"/>
    <mergeCell ref="C14:C15"/>
    <mergeCell ref="V10:V11"/>
    <mergeCell ref="C16:C17"/>
    <mergeCell ref="D16:D17"/>
  </mergeCell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F516-8056-4327-867E-6459DC7D603A}">
  <dimension ref="A1:BG1630"/>
  <sheetViews>
    <sheetView tabSelected="1" topLeftCell="A43" zoomScale="60" zoomScaleNormal="60" workbookViewId="0">
      <selection activeCell="J52" sqref="J52"/>
    </sheetView>
  </sheetViews>
  <sheetFormatPr baseColWidth="10" defaultRowHeight="15"/>
  <cols>
    <col min="2" max="2" width="20.42578125" customWidth="1"/>
    <col min="3" max="4" width="16.28515625" customWidth="1"/>
    <col min="5" max="5" width="31.5703125" customWidth="1"/>
    <col min="6" max="6" width="29.42578125" bestFit="1" customWidth="1"/>
    <col min="7" max="7" width="22.5703125" style="48" customWidth="1"/>
    <col min="8" max="8" width="29.42578125" bestFit="1" customWidth="1"/>
    <col min="9" max="9" width="18.7109375" customWidth="1"/>
    <col min="10" max="10" width="26.85546875" bestFit="1" customWidth="1"/>
    <col min="11" max="11" width="28.42578125" style="571" bestFit="1" customWidth="1"/>
    <col min="12" max="12" width="28.5703125" style="47" customWidth="1"/>
    <col min="13" max="13" width="26.570312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style="4" customWidth="1"/>
    <col min="27" max="27" width="8.85546875" style="490" customWidth="1"/>
    <col min="28" max="28" width="16" style="490" customWidth="1"/>
    <col min="29" max="29" width="3.140625" style="490" customWidth="1"/>
    <col min="30" max="30" width="14" style="490" customWidth="1"/>
    <col min="31" max="31" width="2.5703125" style="490" customWidth="1"/>
    <col min="32" max="32" width="23.42578125" style="490" customWidth="1"/>
    <col min="33" max="34" width="2.5703125" style="490" customWidth="1"/>
    <col min="35" max="35" width="16.7109375" style="490" customWidth="1"/>
    <col min="36" max="36" width="4" style="491" customWidth="1"/>
    <col min="37" max="37" width="20.140625" style="491" customWidth="1"/>
    <col min="38" max="38" width="16.42578125" style="4" bestFit="1" customWidth="1"/>
    <col min="39" max="59" width="11.42578125" style="4"/>
  </cols>
  <sheetData>
    <row r="1" spans="1:59" ht="19.5" customHeight="1">
      <c r="A1" s="370"/>
      <c r="B1" s="371"/>
      <c r="C1" s="371"/>
      <c r="D1" s="371"/>
      <c r="E1" s="376" t="s">
        <v>0</v>
      </c>
      <c r="F1" s="376"/>
      <c r="G1" s="376"/>
      <c r="H1" s="376"/>
      <c r="I1" s="376"/>
      <c r="J1" s="376"/>
      <c r="K1" s="376"/>
      <c r="L1" s="376"/>
      <c r="M1" s="376"/>
      <c r="N1" s="376"/>
      <c r="O1" s="376"/>
      <c r="P1" s="376"/>
      <c r="Q1" s="376"/>
      <c r="R1" s="376"/>
      <c r="S1" s="376"/>
      <c r="T1" s="376"/>
      <c r="U1" s="376"/>
      <c r="V1" s="376"/>
      <c r="W1" s="376"/>
      <c r="X1" s="376"/>
      <c r="Y1" s="377"/>
    </row>
    <row r="2" spans="1:59" ht="19.5" customHeight="1">
      <c r="A2" s="372"/>
      <c r="B2" s="373"/>
      <c r="C2" s="373"/>
      <c r="D2" s="373"/>
      <c r="E2" s="378" t="s">
        <v>125</v>
      </c>
      <c r="F2" s="378"/>
      <c r="G2" s="378"/>
      <c r="H2" s="378"/>
      <c r="I2" s="378"/>
      <c r="J2" s="378"/>
      <c r="K2" s="378"/>
      <c r="L2" s="378"/>
      <c r="M2" s="378"/>
      <c r="N2" s="378"/>
      <c r="O2" s="378"/>
      <c r="P2" s="378"/>
      <c r="Q2" s="378"/>
      <c r="R2" s="378"/>
      <c r="S2" s="378"/>
      <c r="T2" s="378"/>
      <c r="U2" s="378"/>
      <c r="V2" s="378"/>
      <c r="W2" s="378"/>
      <c r="X2" s="378"/>
      <c r="Y2" s="379"/>
    </row>
    <row r="3" spans="1:59" ht="19.5" customHeight="1">
      <c r="A3" s="372"/>
      <c r="B3" s="373"/>
      <c r="C3" s="373"/>
      <c r="D3" s="373"/>
      <c r="E3" s="380" t="s">
        <v>38</v>
      </c>
      <c r="F3" s="380"/>
      <c r="G3" s="378" t="str">
        <f>+[2]GESTIÓN!S4</f>
        <v xml:space="preserve"> DIRECCIÓN DE GESTIÓN AMBIENTAL </v>
      </c>
      <c r="H3" s="378"/>
      <c r="I3" s="378"/>
      <c r="J3" s="378"/>
      <c r="K3" s="378"/>
      <c r="L3" s="378"/>
      <c r="M3" s="378"/>
      <c r="N3" s="378"/>
      <c r="O3" s="378"/>
      <c r="P3" s="378"/>
      <c r="Q3" s="378"/>
      <c r="R3" s="380"/>
      <c r="S3" s="380"/>
      <c r="T3" s="380"/>
      <c r="U3" s="380"/>
      <c r="V3" s="380"/>
      <c r="W3" s="380"/>
      <c r="X3" s="380"/>
      <c r="Y3" s="381"/>
      <c r="Z3" s="490"/>
      <c r="AC3" s="491"/>
      <c r="AD3" s="491"/>
      <c r="AE3" s="4"/>
      <c r="AF3" s="4"/>
      <c r="AG3" s="4"/>
      <c r="AH3" s="4"/>
      <c r="AI3" s="4"/>
      <c r="AJ3" s="4"/>
      <c r="AK3" s="4"/>
    </row>
    <row r="4" spans="1:59" ht="19.5" customHeight="1" thickBot="1">
      <c r="A4" s="374"/>
      <c r="B4" s="375"/>
      <c r="C4" s="375"/>
      <c r="D4" s="375"/>
      <c r="E4" s="365" t="s">
        <v>39</v>
      </c>
      <c r="F4" s="365"/>
      <c r="G4" s="382" t="str">
        <f>+[2]GESTIÓN!S5</f>
        <v>7517: Promoción de la conservación de bienes y servicios ambientales rurales en Bogotá D.C.</v>
      </c>
      <c r="H4" s="382"/>
      <c r="I4" s="382"/>
      <c r="J4" s="382"/>
      <c r="K4" s="382"/>
      <c r="L4" s="382"/>
      <c r="M4" s="382"/>
      <c r="N4" s="382"/>
      <c r="O4" s="382"/>
      <c r="P4" s="382"/>
      <c r="Q4" s="382"/>
      <c r="R4" s="365"/>
      <c r="S4" s="365"/>
      <c r="T4" s="365"/>
      <c r="U4" s="365"/>
      <c r="V4" s="365"/>
      <c r="W4" s="365"/>
      <c r="X4" s="365"/>
      <c r="Y4" s="366"/>
      <c r="Z4" s="490"/>
      <c r="AC4" s="491"/>
      <c r="AD4" s="491"/>
      <c r="AE4" s="4"/>
      <c r="AF4" s="4"/>
      <c r="AG4" s="4"/>
      <c r="AH4" s="4"/>
      <c r="AI4" s="4"/>
      <c r="AJ4" s="4"/>
      <c r="AK4" s="4"/>
    </row>
    <row r="5" spans="1:59">
      <c r="A5" s="327" t="s">
        <v>47</v>
      </c>
      <c r="B5" s="328" t="s">
        <v>48</v>
      </c>
      <c r="C5" s="328" t="s">
        <v>124</v>
      </c>
      <c r="D5" s="328" t="s">
        <v>49</v>
      </c>
      <c r="E5" s="328" t="s">
        <v>50</v>
      </c>
      <c r="F5" s="367" t="s">
        <v>123</v>
      </c>
      <c r="G5" s="368"/>
      <c r="H5" s="368"/>
      <c r="I5" s="368"/>
      <c r="J5" s="328" t="s">
        <v>197</v>
      </c>
      <c r="K5" s="328"/>
      <c r="L5" s="328"/>
      <c r="M5" s="328"/>
      <c r="N5" s="328" t="s">
        <v>51</v>
      </c>
      <c r="O5" s="328"/>
      <c r="P5" s="328"/>
      <c r="Q5" s="328"/>
      <c r="R5" s="328"/>
      <c r="S5" s="328" t="s">
        <v>57</v>
      </c>
      <c r="T5" s="328"/>
      <c r="U5" s="328"/>
      <c r="V5" s="328"/>
      <c r="W5" s="328"/>
      <c r="X5" s="328"/>
      <c r="Y5" s="369"/>
      <c r="Z5" s="490"/>
      <c r="AE5" s="491"/>
      <c r="AF5" s="491"/>
      <c r="AG5" s="4"/>
      <c r="AH5" s="4"/>
      <c r="AI5" s="4"/>
      <c r="AJ5" s="4"/>
      <c r="AK5" s="4"/>
    </row>
    <row r="6" spans="1:59" ht="38.25" customHeight="1" thickBot="1">
      <c r="A6" s="331" t="s">
        <v>40</v>
      </c>
      <c r="B6" s="332"/>
      <c r="C6" s="332"/>
      <c r="D6" s="332"/>
      <c r="E6" s="332"/>
      <c r="F6" s="125" t="s">
        <v>122</v>
      </c>
      <c r="G6" s="125" t="s">
        <v>121</v>
      </c>
      <c r="H6" s="125" t="s">
        <v>120</v>
      </c>
      <c r="I6" s="125" t="s">
        <v>119</v>
      </c>
      <c r="J6" s="62" t="s">
        <v>122</v>
      </c>
      <c r="K6" s="62" t="s">
        <v>121</v>
      </c>
      <c r="L6" s="62" t="s">
        <v>120</v>
      </c>
      <c r="M6" s="62" t="s">
        <v>119</v>
      </c>
      <c r="N6" s="125" t="s">
        <v>52</v>
      </c>
      <c r="O6" s="125" t="s">
        <v>53</v>
      </c>
      <c r="P6" s="125" t="s">
        <v>54</v>
      </c>
      <c r="Q6" s="125" t="s">
        <v>55</v>
      </c>
      <c r="R6" s="125" t="s">
        <v>56</v>
      </c>
      <c r="S6" s="125" t="s">
        <v>58</v>
      </c>
      <c r="T6" s="125" t="s">
        <v>59</v>
      </c>
      <c r="U6" s="125" t="s">
        <v>118</v>
      </c>
      <c r="V6" s="125" t="s">
        <v>60</v>
      </c>
      <c r="W6" s="125" t="s">
        <v>61</v>
      </c>
      <c r="X6" s="125" t="s">
        <v>62</v>
      </c>
      <c r="Y6" s="80" t="s">
        <v>63</v>
      </c>
      <c r="Z6" s="490"/>
      <c r="AE6" s="491"/>
      <c r="AF6" s="491"/>
      <c r="AG6" s="4"/>
      <c r="AH6" s="4"/>
      <c r="AI6" s="4"/>
      <c r="AJ6" s="4"/>
      <c r="AK6" s="4"/>
    </row>
    <row r="7" spans="1:59" s="128" customFormat="1" ht="41.25" customHeight="1">
      <c r="A7" s="355">
        <v>1</v>
      </c>
      <c r="B7" s="492" t="s">
        <v>167</v>
      </c>
      <c r="C7" s="348" t="s">
        <v>168</v>
      </c>
      <c r="D7" s="81" t="s">
        <v>41</v>
      </c>
      <c r="E7" s="126">
        <v>20</v>
      </c>
      <c r="F7" s="171">
        <v>20</v>
      </c>
      <c r="G7" s="171"/>
      <c r="H7" s="171">
        <v>10</v>
      </c>
      <c r="I7" s="171"/>
      <c r="J7" s="171">
        <f>0.72</f>
        <v>0.72</v>
      </c>
      <c r="K7" s="171">
        <f>0.72</f>
        <v>0.72</v>
      </c>
      <c r="L7" s="171">
        <f>3.12+K7</f>
        <v>3.84</v>
      </c>
      <c r="M7" s="127"/>
      <c r="N7" s="364" t="s">
        <v>171</v>
      </c>
      <c r="O7" s="353" t="s">
        <v>175</v>
      </c>
      <c r="P7" s="353" t="s">
        <v>154</v>
      </c>
      <c r="Q7" s="358" t="s">
        <v>178</v>
      </c>
      <c r="R7" s="353" t="s">
        <v>179</v>
      </c>
      <c r="S7" s="363">
        <v>1279.08</v>
      </c>
      <c r="T7" s="363">
        <v>1228.92</v>
      </c>
      <c r="U7" s="348" t="s">
        <v>207</v>
      </c>
      <c r="V7" s="348" t="s">
        <v>207</v>
      </c>
      <c r="W7" s="348" t="s">
        <v>207</v>
      </c>
      <c r="X7" s="348" t="s">
        <v>207</v>
      </c>
      <c r="Y7" s="352">
        <v>2508</v>
      </c>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row>
    <row r="8" spans="1:59" s="82" customFormat="1" ht="24" customHeight="1">
      <c r="A8" s="356"/>
      <c r="B8" s="494"/>
      <c r="C8" s="347"/>
      <c r="D8" s="59" t="s">
        <v>42</v>
      </c>
      <c r="E8" s="129">
        <f>147172200+98114800</f>
        <v>245287000</v>
      </c>
      <c r="F8" s="189">
        <f>147172200+98114800</f>
        <v>245287000</v>
      </c>
      <c r="G8" s="131"/>
      <c r="H8" s="131">
        <v>180754500</v>
      </c>
      <c r="I8" s="495"/>
      <c r="J8" s="129">
        <v>37590666.666666664</v>
      </c>
      <c r="K8" s="131">
        <v>60415601</v>
      </c>
      <c r="L8" s="131">
        <v>81639350.75</v>
      </c>
      <c r="M8" s="132"/>
      <c r="N8" s="362"/>
      <c r="O8" s="343"/>
      <c r="P8" s="343"/>
      <c r="Q8" s="351"/>
      <c r="R8" s="343"/>
      <c r="S8" s="345"/>
      <c r="T8" s="345"/>
      <c r="U8" s="347"/>
      <c r="V8" s="347"/>
      <c r="W8" s="347"/>
      <c r="X8" s="347"/>
      <c r="Y8" s="349"/>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row>
    <row r="9" spans="1:59" s="82" customFormat="1" ht="24" customHeight="1">
      <c r="A9" s="356"/>
      <c r="B9" s="494"/>
      <c r="C9" s="347"/>
      <c r="D9" s="59" t="s">
        <v>43</v>
      </c>
      <c r="E9" s="163"/>
      <c r="F9" s="189"/>
      <c r="G9" s="133"/>
      <c r="H9" s="133"/>
      <c r="I9" s="495"/>
      <c r="J9" s="496"/>
      <c r="K9" s="133"/>
      <c r="L9" s="133"/>
      <c r="M9" s="127"/>
      <c r="N9" s="362"/>
      <c r="O9" s="343"/>
      <c r="P9" s="343"/>
      <c r="Q9" s="351"/>
      <c r="R9" s="343"/>
      <c r="S9" s="345"/>
      <c r="T9" s="345"/>
      <c r="U9" s="347"/>
      <c r="V9" s="347"/>
      <c r="W9" s="347"/>
      <c r="X9" s="347"/>
      <c r="Y9" s="349"/>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row>
    <row r="10" spans="1:59" s="82" customFormat="1" ht="24" customHeight="1">
      <c r="A10" s="356"/>
      <c r="B10" s="494"/>
      <c r="C10" s="347"/>
      <c r="D10" s="58" t="s">
        <v>44</v>
      </c>
      <c r="E10" s="129">
        <v>169816622</v>
      </c>
      <c r="F10" s="189">
        <v>53149955.666666664</v>
      </c>
      <c r="G10" s="133"/>
      <c r="H10" s="143">
        <v>169816622.33333334</v>
      </c>
      <c r="I10" s="495"/>
      <c r="J10" s="129">
        <v>10730666.666666668</v>
      </c>
      <c r="K10" s="131">
        <v>120004991.75</v>
      </c>
      <c r="L10" s="143">
        <v>164385600</v>
      </c>
      <c r="M10" s="127"/>
      <c r="N10" s="362"/>
      <c r="O10" s="343"/>
      <c r="P10" s="343"/>
      <c r="Q10" s="351"/>
      <c r="R10" s="343"/>
      <c r="S10" s="346"/>
      <c r="T10" s="346"/>
      <c r="U10" s="347"/>
      <c r="V10" s="347"/>
      <c r="W10" s="347"/>
      <c r="X10" s="347"/>
      <c r="Y10" s="349"/>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row>
    <row r="11" spans="1:59" s="82" customFormat="1" ht="24" customHeight="1">
      <c r="A11" s="356"/>
      <c r="B11" s="494"/>
      <c r="C11" s="347" t="s">
        <v>169</v>
      </c>
      <c r="D11" s="60" t="s">
        <v>41</v>
      </c>
      <c r="E11" s="497">
        <v>60</v>
      </c>
      <c r="F11" s="171">
        <v>60</v>
      </c>
      <c r="G11" s="172"/>
      <c r="H11" s="172">
        <v>50</v>
      </c>
      <c r="I11" s="172"/>
      <c r="J11" s="498">
        <f>7.65+40.6</f>
        <v>48.25</v>
      </c>
      <c r="K11" s="499">
        <f>0.129+J11+0.2</f>
        <v>48.579000000000001</v>
      </c>
      <c r="L11" s="499">
        <f>0.33+K11+0.09+0.1</f>
        <v>49.099000000000004</v>
      </c>
      <c r="M11" s="135"/>
      <c r="N11" s="362" t="s">
        <v>172</v>
      </c>
      <c r="O11" s="343" t="s">
        <v>176</v>
      </c>
      <c r="P11" s="343" t="s">
        <v>154</v>
      </c>
      <c r="Q11" s="351" t="s">
        <v>178</v>
      </c>
      <c r="R11" s="343" t="s">
        <v>180</v>
      </c>
      <c r="S11" s="344">
        <v>1446.3600000000001</v>
      </c>
      <c r="T11" s="344">
        <v>1389.6399999999999</v>
      </c>
      <c r="U11" s="347" t="s">
        <v>207</v>
      </c>
      <c r="V11" s="347" t="s">
        <v>207</v>
      </c>
      <c r="W11" s="347" t="s">
        <v>207</v>
      </c>
      <c r="X11" s="347" t="s">
        <v>207</v>
      </c>
      <c r="Y11" s="349">
        <v>2836</v>
      </c>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row>
    <row r="12" spans="1:59" s="82" customFormat="1" ht="24" customHeight="1">
      <c r="A12" s="356"/>
      <c r="B12" s="494"/>
      <c r="C12" s="347"/>
      <c r="D12" s="59" t="s">
        <v>42</v>
      </c>
      <c r="E12" s="129">
        <f>147172200+98114800</f>
        <v>245287000</v>
      </c>
      <c r="F12" s="189">
        <f>147172200+98114800</f>
        <v>245287000</v>
      </c>
      <c r="G12" s="131"/>
      <c r="H12" s="131">
        <v>180754500</v>
      </c>
      <c r="I12" s="495"/>
      <c r="J12" s="129">
        <v>37590666.666666664</v>
      </c>
      <c r="K12" s="131">
        <v>60415601</v>
      </c>
      <c r="L12" s="131">
        <v>81639350.75</v>
      </c>
      <c r="M12" s="132"/>
      <c r="N12" s="362"/>
      <c r="O12" s="343"/>
      <c r="P12" s="343"/>
      <c r="Q12" s="351"/>
      <c r="R12" s="343"/>
      <c r="S12" s="345"/>
      <c r="T12" s="345"/>
      <c r="U12" s="347"/>
      <c r="V12" s="347"/>
      <c r="W12" s="347"/>
      <c r="X12" s="347"/>
      <c r="Y12" s="349"/>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row>
    <row r="13" spans="1:59" s="82" customFormat="1" ht="24" customHeight="1">
      <c r="A13" s="356"/>
      <c r="B13" s="494"/>
      <c r="C13" s="347"/>
      <c r="D13" s="59" t="s">
        <v>43</v>
      </c>
      <c r="E13" s="129"/>
      <c r="F13" s="189"/>
      <c r="G13" s="133"/>
      <c r="H13" s="133"/>
      <c r="I13" s="495"/>
      <c r="J13" s="496"/>
      <c r="K13" s="133"/>
      <c r="L13" s="133"/>
      <c r="M13" s="127"/>
      <c r="N13" s="362"/>
      <c r="O13" s="343"/>
      <c r="P13" s="343"/>
      <c r="Q13" s="351"/>
      <c r="R13" s="343"/>
      <c r="S13" s="345"/>
      <c r="T13" s="345"/>
      <c r="U13" s="347"/>
      <c r="V13" s="347"/>
      <c r="W13" s="347"/>
      <c r="X13" s="347"/>
      <c r="Y13" s="349"/>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row>
    <row r="14" spans="1:59" s="82" customFormat="1" ht="24" customHeight="1">
      <c r="A14" s="356"/>
      <c r="B14" s="494"/>
      <c r="C14" s="347"/>
      <c r="D14" s="58" t="s">
        <v>44</v>
      </c>
      <c r="E14" s="129">
        <v>169816622</v>
      </c>
      <c r="F14" s="189">
        <v>53149955.666666664</v>
      </c>
      <c r="G14" s="133"/>
      <c r="H14" s="143">
        <v>169816622.33333334</v>
      </c>
      <c r="I14" s="495"/>
      <c r="J14" s="129">
        <v>10730666.666666668</v>
      </c>
      <c r="K14" s="131">
        <v>120004991.75</v>
      </c>
      <c r="L14" s="500">
        <v>164385600</v>
      </c>
      <c r="M14" s="127"/>
      <c r="N14" s="362"/>
      <c r="O14" s="343"/>
      <c r="P14" s="343"/>
      <c r="Q14" s="351"/>
      <c r="R14" s="343"/>
      <c r="S14" s="346"/>
      <c r="T14" s="346"/>
      <c r="U14" s="347"/>
      <c r="V14" s="347"/>
      <c r="W14" s="347"/>
      <c r="X14" s="347"/>
      <c r="Y14" s="349"/>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row>
    <row r="15" spans="1:59" s="82" customFormat="1" ht="24" customHeight="1">
      <c r="A15" s="356"/>
      <c r="B15" s="494"/>
      <c r="C15" s="347" t="s">
        <v>170</v>
      </c>
      <c r="D15" s="60" t="s">
        <v>41</v>
      </c>
      <c r="E15" s="497">
        <v>100</v>
      </c>
      <c r="F15" s="501">
        <v>100</v>
      </c>
      <c r="G15" s="189"/>
      <c r="H15" s="189">
        <v>90</v>
      </c>
      <c r="I15" s="189"/>
      <c r="J15" s="502">
        <f>(4.77 )+76.2</f>
        <v>80.97</v>
      </c>
      <c r="K15" s="499">
        <f>+J15+7.16</f>
        <v>88.13</v>
      </c>
      <c r="L15" s="499">
        <f>+K15</f>
        <v>88.13</v>
      </c>
      <c r="M15" s="135"/>
      <c r="N15" s="362" t="s">
        <v>173</v>
      </c>
      <c r="O15" s="343" t="s">
        <v>176</v>
      </c>
      <c r="P15" s="343" t="s">
        <v>154</v>
      </c>
      <c r="Q15" s="351" t="s">
        <v>178</v>
      </c>
      <c r="R15" s="343" t="s">
        <v>181</v>
      </c>
      <c r="S15" s="344">
        <v>2037.45</v>
      </c>
      <c r="T15" s="344">
        <v>1957.55</v>
      </c>
      <c r="U15" s="347" t="s">
        <v>207</v>
      </c>
      <c r="V15" s="347" t="s">
        <v>207</v>
      </c>
      <c r="W15" s="347" t="s">
        <v>207</v>
      </c>
      <c r="X15" s="347" t="s">
        <v>207</v>
      </c>
      <c r="Y15" s="349">
        <v>3995</v>
      </c>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row>
    <row r="16" spans="1:59" s="82" customFormat="1" ht="24" customHeight="1">
      <c r="A16" s="356"/>
      <c r="B16" s="494"/>
      <c r="C16" s="347"/>
      <c r="D16" s="59" t="s">
        <v>42</v>
      </c>
      <c r="E16" s="129">
        <f>147172200+98114800</f>
        <v>245287000</v>
      </c>
      <c r="F16" s="189">
        <f>147172200+98114800</f>
        <v>245287000</v>
      </c>
      <c r="G16" s="131"/>
      <c r="H16" s="143">
        <v>180754500</v>
      </c>
      <c r="I16" s="129"/>
      <c r="J16" s="129">
        <v>37590666.666666664</v>
      </c>
      <c r="K16" s="131">
        <v>60415601</v>
      </c>
      <c r="L16" s="500">
        <v>81639350.75</v>
      </c>
      <c r="M16" s="132"/>
      <c r="N16" s="362"/>
      <c r="O16" s="343"/>
      <c r="P16" s="343"/>
      <c r="Q16" s="351"/>
      <c r="R16" s="343"/>
      <c r="S16" s="345"/>
      <c r="T16" s="345"/>
      <c r="U16" s="347"/>
      <c r="V16" s="347"/>
      <c r="W16" s="347"/>
      <c r="X16" s="347"/>
      <c r="Y16" s="349"/>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row>
    <row r="17" spans="1:59" s="82" customFormat="1" ht="24" customHeight="1">
      <c r="A17" s="356"/>
      <c r="B17" s="494"/>
      <c r="C17" s="347"/>
      <c r="D17" s="59" t="s">
        <v>43</v>
      </c>
      <c r="E17" s="129"/>
      <c r="F17" s="130"/>
      <c r="G17" s="133"/>
      <c r="H17" s="133"/>
      <c r="I17" s="129"/>
      <c r="J17" s="57"/>
      <c r="K17" s="133"/>
      <c r="L17" s="133"/>
      <c r="M17" s="137"/>
      <c r="N17" s="362"/>
      <c r="O17" s="343"/>
      <c r="P17" s="343"/>
      <c r="Q17" s="351"/>
      <c r="R17" s="343"/>
      <c r="S17" s="345"/>
      <c r="T17" s="345"/>
      <c r="U17" s="347"/>
      <c r="V17" s="347"/>
      <c r="W17" s="347"/>
      <c r="X17" s="347"/>
      <c r="Y17" s="349"/>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row>
    <row r="18" spans="1:59" s="82" customFormat="1" ht="24" customHeight="1">
      <c r="A18" s="356"/>
      <c r="B18" s="494"/>
      <c r="C18" s="347"/>
      <c r="D18" s="58" t="s">
        <v>44</v>
      </c>
      <c r="E18" s="129">
        <v>169816623</v>
      </c>
      <c r="F18" s="130">
        <v>53149955.666666664</v>
      </c>
      <c r="G18" s="133"/>
      <c r="H18" s="143">
        <v>169816622.33333334</v>
      </c>
      <c r="I18" s="129"/>
      <c r="J18" s="129">
        <v>10730666.6666667</v>
      </c>
      <c r="K18" s="131">
        <v>120004991.75</v>
      </c>
      <c r="L18" s="143">
        <v>164385600</v>
      </c>
      <c r="M18" s="137"/>
      <c r="N18" s="362"/>
      <c r="O18" s="343"/>
      <c r="P18" s="343"/>
      <c r="Q18" s="351"/>
      <c r="R18" s="343"/>
      <c r="S18" s="346"/>
      <c r="T18" s="346"/>
      <c r="U18" s="347"/>
      <c r="V18" s="347"/>
      <c r="W18" s="347"/>
      <c r="X18" s="347"/>
      <c r="Y18" s="349"/>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row>
    <row r="19" spans="1:59" s="82" customFormat="1" ht="26.25" customHeight="1">
      <c r="A19" s="356"/>
      <c r="B19" s="494"/>
      <c r="C19" s="347" t="s">
        <v>195</v>
      </c>
      <c r="D19" s="60" t="s">
        <v>41</v>
      </c>
      <c r="E19" s="169"/>
      <c r="F19" s="168" t="s">
        <v>212</v>
      </c>
      <c r="G19" s="168">
        <v>20</v>
      </c>
      <c r="H19" s="189">
        <v>30</v>
      </c>
      <c r="I19" s="168">
        <v>0</v>
      </c>
      <c r="J19" s="170"/>
      <c r="K19" s="499">
        <v>13.67</v>
      </c>
      <c r="L19" s="499">
        <f>12.36+K19</f>
        <v>26.03</v>
      </c>
      <c r="M19" s="137"/>
      <c r="N19" s="362" t="s">
        <v>174</v>
      </c>
      <c r="O19" s="343" t="s">
        <v>177</v>
      </c>
      <c r="P19" s="343" t="s">
        <v>154</v>
      </c>
      <c r="Q19" s="351" t="s">
        <v>178</v>
      </c>
      <c r="R19" s="343" t="s">
        <v>182</v>
      </c>
      <c r="S19" s="359">
        <v>1030</v>
      </c>
      <c r="T19" s="344">
        <v>504.81</v>
      </c>
      <c r="U19" s="347" t="s">
        <v>207</v>
      </c>
      <c r="V19" s="347" t="s">
        <v>207</v>
      </c>
      <c r="W19" s="347" t="s">
        <v>207</v>
      </c>
      <c r="X19" s="347" t="s">
        <v>207</v>
      </c>
      <c r="Y19" s="349">
        <v>369</v>
      </c>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row>
    <row r="20" spans="1:59" s="82" customFormat="1" ht="26.25" customHeight="1">
      <c r="A20" s="356"/>
      <c r="B20" s="494"/>
      <c r="C20" s="347"/>
      <c r="D20" s="59" t="s">
        <v>42</v>
      </c>
      <c r="E20" s="129"/>
      <c r="F20" s="130"/>
      <c r="G20" s="136"/>
      <c r="H20" s="143">
        <v>180754500</v>
      </c>
      <c r="I20" s="129"/>
      <c r="J20" s="57"/>
      <c r="K20" s="131">
        <v>60415600</v>
      </c>
      <c r="L20" s="143">
        <v>81639350.75</v>
      </c>
      <c r="M20" s="132"/>
      <c r="N20" s="362"/>
      <c r="O20" s="343"/>
      <c r="P20" s="343"/>
      <c r="Q20" s="351"/>
      <c r="R20" s="343"/>
      <c r="S20" s="360"/>
      <c r="T20" s="345"/>
      <c r="U20" s="347"/>
      <c r="V20" s="347"/>
      <c r="W20" s="347"/>
      <c r="X20" s="347"/>
      <c r="Y20" s="349"/>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row>
    <row r="21" spans="1:59" s="82" customFormat="1" ht="32.25" customHeight="1">
      <c r="A21" s="356"/>
      <c r="B21" s="494"/>
      <c r="C21" s="347"/>
      <c r="D21" s="59" t="s">
        <v>43</v>
      </c>
      <c r="E21" s="129"/>
      <c r="F21" s="130"/>
      <c r="G21" s="133"/>
      <c r="H21" s="133"/>
      <c r="I21" s="129"/>
      <c r="J21" s="57"/>
      <c r="K21" s="133"/>
      <c r="L21" s="133"/>
      <c r="M21" s="137"/>
      <c r="N21" s="362"/>
      <c r="O21" s="343"/>
      <c r="P21" s="343"/>
      <c r="Q21" s="351"/>
      <c r="R21" s="343"/>
      <c r="S21" s="360"/>
      <c r="T21" s="345"/>
      <c r="U21" s="347"/>
      <c r="V21" s="347"/>
      <c r="W21" s="347"/>
      <c r="X21" s="347"/>
      <c r="Y21" s="3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row>
    <row r="22" spans="1:59" s="82" customFormat="1" ht="25.5" customHeight="1">
      <c r="A22" s="356"/>
      <c r="B22" s="494"/>
      <c r="C22" s="347"/>
      <c r="D22" s="139" t="s">
        <v>44</v>
      </c>
      <c r="E22" s="129"/>
      <c r="F22" s="130"/>
      <c r="G22" s="133"/>
      <c r="H22" s="503"/>
      <c r="I22" s="137"/>
      <c r="J22" s="83"/>
      <c r="K22" s="132"/>
      <c r="L22" s="504"/>
      <c r="M22" s="137"/>
      <c r="N22" s="362"/>
      <c r="O22" s="343"/>
      <c r="P22" s="343"/>
      <c r="Q22" s="351"/>
      <c r="R22" s="343"/>
      <c r="S22" s="360"/>
      <c r="T22" s="345"/>
      <c r="U22" s="361"/>
      <c r="V22" s="361"/>
      <c r="W22" s="361"/>
      <c r="X22" s="361"/>
      <c r="Y22" s="354"/>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row>
    <row r="23" spans="1:59" s="82" customFormat="1" ht="41.25" hidden="1" customHeight="1">
      <c r="A23" s="356"/>
      <c r="B23" s="494"/>
      <c r="C23" s="347" t="s">
        <v>196</v>
      </c>
      <c r="D23" s="60" t="s">
        <v>41</v>
      </c>
      <c r="E23" s="164"/>
      <c r="F23" s="166">
        <v>0</v>
      </c>
      <c r="G23" s="130">
        <v>0</v>
      </c>
      <c r="H23" s="130">
        <v>0</v>
      </c>
      <c r="I23" s="130">
        <v>0</v>
      </c>
      <c r="J23" s="165"/>
      <c r="K23" s="188"/>
      <c r="L23" s="188"/>
      <c r="M23" s="137"/>
      <c r="N23" s="362" t="s">
        <v>174</v>
      </c>
      <c r="O23" s="343" t="s">
        <v>177</v>
      </c>
      <c r="P23" s="343" t="s">
        <v>154</v>
      </c>
      <c r="Q23" s="351" t="s">
        <v>178</v>
      </c>
      <c r="R23" s="343" t="s">
        <v>182</v>
      </c>
      <c r="S23" s="359">
        <v>1030</v>
      </c>
      <c r="T23" s="344">
        <v>504.81</v>
      </c>
      <c r="U23" s="347" t="s">
        <v>207</v>
      </c>
      <c r="V23" s="347" t="s">
        <v>207</v>
      </c>
      <c r="W23" s="347" t="s">
        <v>207</v>
      </c>
      <c r="X23" s="347" t="s">
        <v>207</v>
      </c>
      <c r="Y23" s="349">
        <v>370</v>
      </c>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row>
    <row r="24" spans="1:59" s="82" customFormat="1" ht="43.5" hidden="1" customHeight="1">
      <c r="A24" s="356"/>
      <c r="B24" s="494"/>
      <c r="C24" s="347"/>
      <c r="D24" s="59" t="s">
        <v>42</v>
      </c>
      <c r="E24" s="129"/>
      <c r="F24" s="130"/>
      <c r="G24" s="136"/>
      <c r="H24" s="132"/>
      <c r="I24" s="137"/>
      <c r="J24" s="83"/>
      <c r="K24" s="132"/>
      <c r="L24" s="132"/>
      <c r="M24" s="132"/>
      <c r="N24" s="362"/>
      <c r="O24" s="343"/>
      <c r="P24" s="343"/>
      <c r="Q24" s="351"/>
      <c r="R24" s="343"/>
      <c r="S24" s="360"/>
      <c r="T24" s="345"/>
      <c r="U24" s="347"/>
      <c r="V24" s="347"/>
      <c r="W24" s="347"/>
      <c r="X24" s="347"/>
      <c r="Y24" s="349"/>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row>
    <row r="25" spans="1:59" s="82" customFormat="1" ht="33.75" hidden="1" customHeight="1">
      <c r="A25" s="356"/>
      <c r="B25" s="494"/>
      <c r="C25" s="347"/>
      <c r="D25" s="59" t="s">
        <v>43</v>
      </c>
      <c r="E25" s="129">
        <f>+E24+E20</f>
        <v>0</v>
      </c>
      <c r="F25" s="130"/>
      <c r="G25" s="133"/>
      <c r="H25" s="134"/>
      <c r="I25" s="137"/>
      <c r="J25" s="83"/>
      <c r="K25" s="134"/>
      <c r="L25" s="134"/>
      <c r="M25" s="137"/>
      <c r="N25" s="362"/>
      <c r="O25" s="343"/>
      <c r="P25" s="343"/>
      <c r="Q25" s="351"/>
      <c r="R25" s="343"/>
      <c r="S25" s="360"/>
      <c r="T25" s="345"/>
      <c r="U25" s="347"/>
      <c r="V25" s="347"/>
      <c r="W25" s="347"/>
      <c r="X25" s="347"/>
      <c r="Y25" s="349"/>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row>
    <row r="26" spans="1:59" s="82" customFormat="1" ht="20.25" hidden="1" customHeight="1">
      <c r="A26" s="356"/>
      <c r="B26" s="494"/>
      <c r="C26" s="361"/>
      <c r="D26" s="139" t="s">
        <v>44</v>
      </c>
      <c r="E26" s="142">
        <f>+E25/3</f>
        <v>0</v>
      </c>
      <c r="F26" s="140">
        <f>+(F24+F20)/3</f>
        <v>0</v>
      </c>
      <c r="G26" s="142"/>
      <c r="H26" s="141"/>
      <c r="I26" s="142"/>
      <c r="J26" s="505"/>
      <c r="K26" s="506"/>
      <c r="L26" s="141"/>
      <c r="M26" s="142"/>
      <c r="N26" s="507"/>
      <c r="O26" s="508"/>
      <c r="P26" s="508"/>
      <c r="Q26" s="509"/>
      <c r="R26" s="508"/>
      <c r="S26" s="360"/>
      <c r="T26" s="345"/>
      <c r="U26" s="361"/>
      <c r="V26" s="361"/>
      <c r="W26" s="361"/>
      <c r="X26" s="361"/>
      <c r="Y26" s="354"/>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row>
    <row r="27" spans="1:59" s="82" customFormat="1" ht="29.25" customHeight="1">
      <c r="A27" s="356"/>
      <c r="B27" s="510"/>
      <c r="C27" s="351" t="s">
        <v>45</v>
      </c>
      <c r="D27" s="511" t="s">
        <v>225</v>
      </c>
      <c r="E27" s="512"/>
      <c r="F27" s="512"/>
      <c r="G27" s="512"/>
      <c r="H27" s="512"/>
      <c r="I27" s="512"/>
      <c r="J27" s="512"/>
      <c r="K27" s="513">
        <f>K7+K11+K15+K19</f>
        <v>151.09899999999999</v>
      </c>
      <c r="L27" s="514">
        <f>L7+L11+L15+L19</f>
        <v>167.09900000000002</v>
      </c>
      <c r="M27" s="144"/>
      <c r="N27" s="515"/>
      <c r="O27" s="515"/>
      <c r="P27" s="515"/>
      <c r="Q27" s="515"/>
      <c r="R27" s="515"/>
      <c r="S27" s="515"/>
      <c r="T27" s="515"/>
      <c r="U27" s="515"/>
      <c r="V27" s="515"/>
      <c r="W27" s="515"/>
      <c r="X27" s="515"/>
      <c r="Y27" s="515"/>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row>
    <row r="28" spans="1:59" s="82" customFormat="1" ht="29.25" customHeight="1">
      <c r="A28" s="356"/>
      <c r="B28" s="510"/>
      <c r="C28" s="351"/>
      <c r="D28" s="511" t="s">
        <v>116</v>
      </c>
      <c r="E28" s="512">
        <f t="shared" ref="E28:J28" si="0">+E24+E16+E12+E8+E20</f>
        <v>735861000</v>
      </c>
      <c r="F28" s="512">
        <f t="shared" si="0"/>
        <v>735861000</v>
      </c>
      <c r="G28" s="512">
        <f t="shared" si="0"/>
        <v>0</v>
      </c>
      <c r="H28" s="512">
        <f t="shared" si="0"/>
        <v>723018000</v>
      </c>
      <c r="I28" s="512">
        <f t="shared" si="0"/>
        <v>0</v>
      </c>
      <c r="J28" s="512">
        <f t="shared" si="0"/>
        <v>112772000</v>
      </c>
      <c r="K28" s="516">
        <f>+K20+K16+K12+K8</f>
        <v>241662403</v>
      </c>
      <c r="L28" s="517">
        <f>+L20+L16+L12+L8</f>
        <v>326557403</v>
      </c>
      <c r="M28" s="144"/>
      <c r="N28" s="518"/>
      <c r="O28" s="518"/>
      <c r="P28" s="518"/>
      <c r="Q28" s="518"/>
      <c r="R28" s="518"/>
      <c r="S28" s="518"/>
      <c r="T28" s="518"/>
      <c r="U28" s="518"/>
      <c r="V28" s="518"/>
      <c r="W28" s="518"/>
      <c r="X28" s="518"/>
      <c r="Y28" s="518"/>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row>
    <row r="29" spans="1:59" s="82" customFormat="1" ht="29.25" customHeight="1">
      <c r="A29" s="356"/>
      <c r="B29" s="510"/>
      <c r="C29" s="351"/>
      <c r="D29" s="511" t="s">
        <v>223</v>
      </c>
      <c r="E29" s="512"/>
      <c r="F29" s="512"/>
      <c r="G29" s="512"/>
      <c r="H29" s="512">
        <f>H10+H14+H18+H22</f>
        <v>509449867</v>
      </c>
      <c r="I29" s="512"/>
      <c r="J29" s="512"/>
      <c r="K29" s="516"/>
      <c r="L29" s="517">
        <f>L22+L18+L14+L10</f>
        <v>493156800</v>
      </c>
      <c r="M29" s="144"/>
      <c r="N29" s="518"/>
      <c r="O29" s="518"/>
      <c r="P29" s="518"/>
      <c r="Q29" s="518"/>
      <c r="R29" s="518"/>
      <c r="S29" s="518"/>
      <c r="T29" s="518"/>
      <c r="U29" s="518"/>
      <c r="V29" s="518"/>
      <c r="W29" s="518"/>
      <c r="X29" s="518"/>
      <c r="Y29" s="518"/>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row>
    <row r="30" spans="1:59" s="145" customFormat="1" ht="29.25" customHeight="1" thickBot="1">
      <c r="A30" s="357"/>
      <c r="B30" s="519"/>
      <c r="C30" s="520"/>
      <c r="D30" s="521" t="s">
        <v>117</v>
      </c>
      <c r="E30" s="522">
        <f>E7+E15+E11</f>
        <v>180</v>
      </c>
      <c r="F30" s="522">
        <f>+(F23+F15+F11+F7)</f>
        <v>180</v>
      </c>
      <c r="G30" s="522">
        <f>+G23+G15+G11+G7+G19+20</f>
        <v>40</v>
      </c>
      <c r="H30" s="522">
        <f>+H7+H11+H15+H19</f>
        <v>180</v>
      </c>
      <c r="I30" s="523">
        <f>+I23+I19+I15+I11+I7+20+20+20</f>
        <v>60</v>
      </c>
      <c r="J30" s="523">
        <f>J15+J11+J7</f>
        <v>129.94</v>
      </c>
      <c r="K30" s="524">
        <f>K15+K11+K7+K19</f>
        <v>151.09899999999999</v>
      </c>
      <c r="L30" s="523">
        <f>L15+L11+L7+L19</f>
        <v>167.09899999999999</v>
      </c>
      <c r="M30" s="523"/>
      <c r="N30" s="525"/>
      <c r="O30" s="525"/>
      <c r="P30" s="525"/>
      <c r="Q30" s="525"/>
      <c r="R30" s="525"/>
      <c r="S30" s="525"/>
      <c r="T30" s="525"/>
      <c r="U30" s="525"/>
      <c r="V30" s="525"/>
      <c r="W30" s="525"/>
      <c r="X30" s="525"/>
      <c r="Y30" s="525"/>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6"/>
      <c r="AV30" s="526"/>
      <c r="AW30" s="526"/>
      <c r="AX30" s="526"/>
      <c r="AY30" s="526"/>
      <c r="AZ30" s="526"/>
      <c r="BA30" s="526"/>
      <c r="BB30" s="526"/>
      <c r="BC30" s="526"/>
      <c r="BD30" s="526"/>
      <c r="BE30" s="526"/>
      <c r="BF30" s="526"/>
      <c r="BG30" s="526"/>
    </row>
    <row r="31" spans="1:59" ht="24" customHeight="1">
      <c r="A31" s="527">
        <v>3</v>
      </c>
      <c r="B31" s="528" t="s">
        <v>161</v>
      </c>
      <c r="C31" s="529" t="s">
        <v>186</v>
      </c>
      <c r="D31" s="61" t="s">
        <v>41</v>
      </c>
      <c r="E31" s="530">
        <v>10</v>
      </c>
      <c r="F31" s="531">
        <v>10</v>
      </c>
      <c r="G31" s="532">
        <v>2</v>
      </c>
      <c r="H31" s="532">
        <v>25</v>
      </c>
      <c r="I31" s="532">
        <v>4</v>
      </c>
      <c r="J31" s="533">
        <f>4+2</f>
        <v>6</v>
      </c>
      <c r="K31" s="534">
        <v>10</v>
      </c>
      <c r="L31" s="534">
        <v>14</v>
      </c>
      <c r="M31" s="535"/>
      <c r="N31" s="536" t="s">
        <v>172</v>
      </c>
      <c r="O31" s="536" t="s">
        <v>176</v>
      </c>
      <c r="P31" s="536" t="s">
        <v>154</v>
      </c>
      <c r="Q31" s="537" t="s">
        <v>178</v>
      </c>
      <c r="R31" s="536" t="s">
        <v>188</v>
      </c>
      <c r="S31" s="345">
        <v>1446.3600000000001</v>
      </c>
      <c r="T31" s="345">
        <v>1389.6399999999999</v>
      </c>
      <c r="U31" s="529" t="s">
        <v>207</v>
      </c>
      <c r="V31" s="529" t="s">
        <v>207</v>
      </c>
      <c r="W31" s="529" t="s">
        <v>207</v>
      </c>
      <c r="X31" s="529" t="s">
        <v>207</v>
      </c>
      <c r="Y31" s="538">
        <v>2836</v>
      </c>
      <c r="AA31" s="4"/>
      <c r="AB31" s="4"/>
      <c r="AC31" s="4"/>
      <c r="AD31" s="4"/>
      <c r="AE31" s="4"/>
      <c r="AF31" s="4"/>
      <c r="AG31" s="4"/>
      <c r="AH31" s="4"/>
      <c r="AI31" s="4"/>
      <c r="AJ31" s="4"/>
      <c r="AK31" s="4"/>
    </row>
    <row r="32" spans="1:59" ht="24" customHeight="1">
      <c r="A32" s="539"/>
      <c r="B32" s="540"/>
      <c r="C32" s="347"/>
      <c r="D32" s="59" t="s">
        <v>42</v>
      </c>
      <c r="E32" s="129">
        <v>169782333</v>
      </c>
      <c r="F32" s="129">
        <v>175184833.33333331</v>
      </c>
      <c r="G32" s="541"/>
      <c r="H32" s="143">
        <v>197681400</v>
      </c>
      <c r="I32" s="541"/>
      <c r="J32" s="129">
        <v>48756000</v>
      </c>
      <c r="K32" s="131">
        <v>65422666.5</v>
      </c>
      <c r="L32" s="542">
        <v>83987400</v>
      </c>
      <c r="M32" s="138"/>
      <c r="N32" s="343"/>
      <c r="O32" s="343"/>
      <c r="P32" s="343"/>
      <c r="Q32" s="351"/>
      <c r="R32" s="343"/>
      <c r="S32" s="345"/>
      <c r="T32" s="345"/>
      <c r="U32" s="347"/>
      <c r="V32" s="347"/>
      <c r="W32" s="347"/>
      <c r="X32" s="347"/>
      <c r="Y32" s="349"/>
      <c r="AA32" s="4"/>
      <c r="AB32" s="4"/>
      <c r="AC32" s="4"/>
      <c r="AD32" s="4"/>
      <c r="AE32" s="4"/>
      <c r="AF32" s="4"/>
      <c r="AG32" s="4"/>
      <c r="AH32" s="4"/>
      <c r="AI32" s="4"/>
      <c r="AJ32" s="4"/>
      <c r="AK32" s="4"/>
    </row>
    <row r="33" spans="1:38" ht="24" customHeight="1">
      <c r="A33" s="539"/>
      <c r="B33" s="540"/>
      <c r="C33" s="347"/>
      <c r="D33" s="59" t="s">
        <v>43</v>
      </c>
      <c r="E33" s="543"/>
      <c r="F33" s="543"/>
      <c r="G33" s="149"/>
      <c r="H33" s="133"/>
      <c r="I33" s="544"/>
      <c r="J33" s="545"/>
      <c r="K33" s="133"/>
      <c r="L33" s="133"/>
      <c r="M33" s="146"/>
      <c r="N33" s="343"/>
      <c r="O33" s="343"/>
      <c r="P33" s="343"/>
      <c r="Q33" s="351"/>
      <c r="R33" s="343"/>
      <c r="S33" s="345"/>
      <c r="T33" s="345"/>
      <c r="U33" s="347"/>
      <c r="V33" s="347"/>
      <c r="W33" s="347"/>
      <c r="X33" s="347"/>
      <c r="Y33" s="349"/>
      <c r="AA33" s="4"/>
      <c r="AB33" s="4"/>
      <c r="AC33" s="4"/>
      <c r="AD33" s="4"/>
      <c r="AE33" s="4"/>
      <c r="AF33" s="4"/>
      <c r="AG33" s="4"/>
      <c r="AH33" s="4"/>
      <c r="AI33" s="4"/>
      <c r="AJ33" s="4"/>
      <c r="AK33" s="4"/>
    </row>
    <row r="34" spans="1:38" ht="24" customHeight="1" thickBot="1">
      <c r="A34" s="539"/>
      <c r="B34" s="540"/>
      <c r="C34" s="347"/>
      <c r="D34" s="56" t="s">
        <v>44</v>
      </c>
      <c r="E34" s="129">
        <v>43309025</v>
      </c>
      <c r="F34" s="129">
        <v>119822823.8</v>
      </c>
      <c r="G34" s="129"/>
      <c r="H34" s="143">
        <v>45777857.133333333</v>
      </c>
      <c r="I34" s="129"/>
      <c r="J34" s="129">
        <v>102301671.2</v>
      </c>
      <c r="K34" s="131">
        <v>40198248.93333333</v>
      </c>
      <c r="L34" s="542">
        <v>41611093.133333303</v>
      </c>
      <c r="M34" s="146"/>
      <c r="N34" s="343"/>
      <c r="O34" s="343"/>
      <c r="P34" s="343"/>
      <c r="Q34" s="351"/>
      <c r="R34" s="343"/>
      <c r="S34" s="346"/>
      <c r="T34" s="346"/>
      <c r="U34" s="347"/>
      <c r="V34" s="347"/>
      <c r="W34" s="347"/>
      <c r="X34" s="347"/>
      <c r="Y34" s="349"/>
      <c r="AA34" s="4"/>
      <c r="AB34" s="4"/>
      <c r="AC34" s="4"/>
      <c r="AD34" s="4"/>
      <c r="AE34" s="4"/>
      <c r="AF34" s="4"/>
      <c r="AG34" s="4"/>
      <c r="AH34" s="4"/>
      <c r="AI34" s="4"/>
      <c r="AJ34" s="4"/>
      <c r="AK34" s="4"/>
    </row>
    <row r="35" spans="1:38" ht="24" customHeight="1">
      <c r="A35" s="539"/>
      <c r="B35" s="540"/>
      <c r="C35" s="347" t="s">
        <v>183</v>
      </c>
      <c r="D35" s="61" t="s">
        <v>41</v>
      </c>
      <c r="E35" s="172">
        <v>10</v>
      </c>
      <c r="F35" s="546">
        <v>10</v>
      </c>
      <c r="G35" s="547">
        <v>2</v>
      </c>
      <c r="H35" s="547">
        <v>10</v>
      </c>
      <c r="I35" s="547">
        <v>4</v>
      </c>
      <c r="J35" s="548">
        <v>5</v>
      </c>
      <c r="K35" s="149">
        <v>6</v>
      </c>
      <c r="L35" s="149">
        <f>+K35+1</f>
        <v>7</v>
      </c>
      <c r="M35" s="147"/>
      <c r="N35" s="343" t="s">
        <v>173</v>
      </c>
      <c r="O35" s="343" t="s">
        <v>176</v>
      </c>
      <c r="P35" s="343" t="s">
        <v>154</v>
      </c>
      <c r="Q35" s="351" t="s">
        <v>178</v>
      </c>
      <c r="R35" s="343" t="s">
        <v>188</v>
      </c>
      <c r="S35" s="344">
        <v>2037.45</v>
      </c>
      <c r="T35" s="344">
        <v>1957.55</v>
      </c>
      <c r="U35" s="347" t="s">
        <v>207</v>
      </c>
      <c r="V35" s="347" t="s">
        <v>207</v>
      </c>
      <c r="W35" s="347" t="s">
        <v>207</v>
      </c>
      <c r="X35" s="348" t="s">
        <v>207</v>
      </c>
      <c r="Y35" s="349">
        <v>3995</v>
      </c>
      <c r="AA35" s="4"/>
      <c r="AB35" s="4"/>
      <c r="AC35" s="4"/>
      <c r="AD35" s="4"/>
      <c r="AE35" s="4"/>
      <c r="AF35" s="4"/>
      <c r="AG35" s="4"/>
      <c r="AH35" s="4"/>
      <c r="AI35" s="4"/>
      <c r="AJ35" s="4"/>
      <c r="AK35" s="4"/>
    </row>
    <row r="36" spans="1:38" ht="24" customHeight="1">
      <c r="A36" s="539"/>
      <c r="B36" s="540"/>
      <c r="C36" s="347"/>
      <c r="D36" s="59" t="s">
        <v>42</v>
      </c>
      <c r="E36" s="129">
        <v>169782333</v>
      </c>
      <c r="F36" s="129">
        <v>175184833.33333331</v>
      </c>
      <c r="G36" s="131"/>
      <c r="H36" s="549">
        <v>197681400</v>
      </c>
      <c r="I36" s="501"/>
      <c r="J36" s="129">
        <v>48756000</v>
      </c>
      <c r="K36" s="131">
        <v>65422666.5</v>
      </c>
      <c r="L36" s="542">
        <v>83987400</v>
      </c>
      <c r="M36" s="138"/>
      <c r="N36" s="343"/>
      <c r="O36" s="343"/>
      <c r="P36" s="343"/>
      <c r="Q36" s="351"/>
      <c r="R36" s="343"/>
      <c r="S36" s="345"/>
      <c r="T36" s="345"/>
      <c r="U36" s="347"/>
      <c r="V36" s="347"/>
      <c r="W36" s="347"/>
      <c r="X36" s="347"/>
      <c r="Y36" s="349"/>
      <c r="AA36" s="4"/>
      <c r="AB36" s="4"/>
      <c r="AC36" s="4"/>
      <c r="AD36" s="4"/>
      <c r="AE36" s="4"/>
      <c r="AF36" s="4"/>
      <c r="AG36" s="4"/>
      <c r="AH36" s="4"/>
      <c r="AI36" s="4"/>
      <c r="AJ36" s="4"/>
      <c r="AK36" s="4"/>
    </row>
    <row r="37" spans="1:38" ht="24" customHeight="1">
      <c r="A37" s="539"/>
      <c r="B37" s="540"/>
      <c r="C37" s="347"/>
      <c r="D37" s="59" t="s">
        <v>43</v>
      </c>
      <c r="E37" s="172"/>
      <c r="F37" s="172"/>
      <c r="G37" s="149"/>
      <c r="H37" s="133"/>
      <c r="I37" s="501"/>
      <c r="J37" s="548"/>
      <c r="K37" s="133"/>
      <c r="L37" s="133"/>
      <c r="M37" s="148"/>
      <c r="N37" s="343"/>
      <c r="O37" s="343"/>
      <c r="P37" s="343"/>
      <c r="Q37" s="351"/>
      <c r="R37" s="343"/>
      <c r="S37" s="345"/>
      <c r="T37" s="345"/>
      <c r="U37" s="347"/>
      <c r="V37" s="347"/>
      <c r="W37" s="347"/>
      <c r="X37" s="347"/>
      <c r="Y37" s="349"/>
      <c r="AA37" s="4"/>
      <c r="AB37" s="4"/>
      <c r="AC37" s="4"/>
      <c r="AD37" s="4"/>
      <c r="AE37" s="4"/>
      <c r="AF37" s="4"/>
      <c r="AG37" s="4"/>
      <c r="AH37" s="4"/>
      <c r="AI37" s="4"/>
      <c r="AJ37" s="4"/>
      <c r="AK37" s="4"/>
    </row>
    <row r="38" spans="1:38" ht="24" customHeight="1" thickBot="1">
      <c r="A38" s="539"/>
      <c r="B38" s="540"/>
      <c r="C38" s="347"/>
      <c r="D38" s="58" t="s">
        <v>44</v>
      </c>
      <c r="E38" s="129">
        <v>43309025</v>
      </c>
      <c r="F38" s="129">
        <v>115599090.8</v>
      </c>
      <c r="G38" s="149"/>
      <c r="H38" s="143">
        <v>41554124.133333333</v>
      </c>
      <c r="I38" s="501"/>
      <c r="J38" s="129">
        <v>100279671.2</v>
      </c>
      <c r="K38" s="131">
        <v>35974515.933333337</v>
      </c>
      <c r="L38" s="542">
        <v>37387360.133333303</v>
      </c>
      <c r="M38" s="148"/>
      <c r="N38" s="343"/>
      <c r="O38" s="343"/>
      <c r="P38" s="343"/>
      <c r="Q38" s="351"/>
      <c r="R38" s="343"/>
      <c r="S38" s="346"/>
      <c r="T38" s="346"/>
      <c r="U38" s="347"/>
      <c r="V38" s="347"/>
      <c r="W38" s="347"/>
      <c r="X38" s="347"/>
      <c r="Y38" s="349"/>
      <c r="AA38" s="4"/>
      <c r="AB38" s="4"/>
      <c r="AC38" s="4"/>
      <c r="AD38" s="4"/>
      <c r="AE38" s="4"/>
      <c r="AF38" s="161"/>
      <c r="AG38" s="4"/>
      <c r="AH38" s="4"/>
      <c r="AI38" s="162"/>
      <c r="AJ38" s="4"/>
      <c r="AK38" s="162"/>
    </row>
    <row r="39" spans="1:38" ht="24" customHeight="1">
      <c r="A39" s="539"/>
      <c r="B39" s="540"/>
      <c r="C39" s="347" t="s">
        <v>184</v>
      </c>
      <c r="D39" s="61" t="s">
        <v>41</v>
      </c>
      <c r="E39" s="550">
        <v>12</v>
      </c>
      <c r="F39" s="547">
        <v>12</v>
      </c>
      <c r="G39" s="547">
        <v>3</v>
      </c>
      <c r="H39" s="547">
        <v>10</v>
      </c>
      <c r="I39" s="547">
        <v>3</v>
      </c>
      <c r="J39" s="548">
        <v>1</v>
      </c>
      <c r="K39" s="149">
        <v>1</v>
      </c>
      <c r="L39" s="149">
        <f>+K39+1</f>
        <v>2</v>
      </c>
      <c r="M39" s="148"/>
      <c r="N39" s="343" t="s">
        <v>189</v>
      </c>
      <c r="O39" s="343" t="s">
        <v>190</v>
      </c>
      <c r="P39" s="343" t="s">
        <v>154</v>
      </c>
      <c r="Q39" s="351" t="s">
        <v>178</v>
      </c>
      <c r="R39" s="343" t="s">
        <v>191</v>
      </c>
      <c r="S39" s="344">
        <v>114.75</v>
      </c>
      <c r="T39" s="344">
        <v>110.25</v>
      </c>
      <c r="U39" s="347" t="s">
        <v>207</v>
      </c>
      <c r="V39" s="347" t="s">
        <v>207</v>
      </c>
      <c r="W39" s="347" t="s">
        <v>207</v>
      </c>
      <c r="X39" s="348" t="s">
        <v>207</v>
      </c>
      <c r="Y39" s="349">
        <v>225</v>
      </c>
      <c r="AA39" s="4"/>
      <c r="AB39" s="4"/>
      <c r="AC39" s="4"/>
      <c r="AD39" s="4"/>
      <c r="AE39" s="4"/>
      <c r="AF39" s="161"/>
      <c r="AG39" s="4"/>
      <c r="AH39" s="4"/>
      <c r="AI39" s="162"/>
      <c r="AJ39" s="4"/>
      <c r="AK39" s="162"/>
      <c r="AL39" s="162"/>
    </row>
    <row r="40" spans="1:38" ht="24" customHeight="1">
      <c r="A40" s="539"/>
      <c r="B40" s="540"/>
      <c r="C40" s="347"/>
      <c r="D40" s="59" t="s">
        <v>42</v>
      </c>
      <c r="E40" s="129">
        <v>158902833</v>
      </c>
      <c r="F40" s="129">
        <v>158902833.33333331</v>
      </c>
      <c r="G40" s="131"/>
      <c r="H40" s="549">
        <v>183049400</v>
      </c>
      <c r="I40" s="501"/>
      <c r="J40" s="129">
        <v>19649500</v>
      </c>
      <c r="K40" s="131">
        <v>36316166.5</v>
      </c>
      <c r="L40" s="542">
        <v>64159900</v>
      </c>
      <c r="M40" s="138"/>
      <c r="N40" s="343"/>
      <c r="O40" s="343"/>
      <c r="P40" s="343"/>
      <c r="Q40" s="351"/>
      <c r="R40" s="343"/>
      <c r="S40" s="345"/>
      <c r="T40" s="345"/>
      <c r="U40" s="347"/>
      <c r="V40" s="347"/>
      <c r="W40" s="347"/>
      <c r="X40" s="347"/>
      <c r="Y40" s="349"/>
      <c r="AA40" s="4"/>
      <c r="AB40" s="4"/>
      <c r="AC40" s="4"/>
      <c r="AD40" s="4"/>
      <c r="AE40" s="4"/>
      <c r="AF40" s="161"/>
      <c r="AG40" s="4"/>
      <c r="AH40" s="4"/>
      <c r="AI40" s="162"/>
      <c r="AJ40" s="4"/>
      <c r="AK40" s="162"/>
      <c r="AL40" s="162"/>
    </row>
    <row r="41" spans="1:38" ht="24" customHeight="1">
      <c r="A41" s="539"/>
      <c r="B41" s="540"/>
      <c r="C41" s="347"/>
      <c r="D41" s="59" t="s">
        <v>43</v>
      </c>
      <c r="E41" s="129"/>
      <c r="F41" s="129"/>
      <c r="G41" s="149"/>
      <c r="H41" s="133"/>
      <c r="I41" s="501"/>
      <c r="J41" s="548"/>
      <c r="K41" s="133"/>
      <c r="L41" s="133"/>
      <c r="M41" s="148"/>
      <c r="N41" s="343"/>
      <c r="O41" s="343"/>
      <c r="P41" s="343"/>
      <c r="Q41" s="351"/>
      <c r="R41" s="343"/>
      <c r="S41" s="345"/>
      <c r="T41" s="345"/>
      <c r="U41" s="347"/>
      <c r="V41" s="347"/>
      <c r="W41" s="347"/>
      <c r="X41" s="347"/>
      <c r="Y41" s="349"/>
      <c r="AA41" s="4"/>
      <c r="AB41" s="4"/>
      <c r="AC41" s="4"/>
      <c r="AD41" s="4"/>
      <c r="AE41" s="4"/>
      <c r="AF41" s="161"/>
      <c r="AG41" s="4"/>
      <c r="AH41" s="4"/>
      <c r="AI41" s="162"/>
      <c r="AJ41" s="4"/>
      <c r="AK41" s="4"/>
    </row>
    <row r="42" spans="1:38" ht="24" customHeight="1" thickBot="1">
      <c r="A42" s="539"/>
      <c r="B42" s="540"/>
      <c r="C42" s="347"/>
      <c r="D42" s="58" t="s">
        <v>44</v>
      </c>
      <c r="E42" s="129">
        <v>62136392</v>
      </c>
      <c r="F42" s="129">
        <v>138650190.80000001</v>
      </c>
      <c r="G42" s="149"/>
      <c r="H42" s="143">
        <v>67773990.799999997</v>
      </c>
      <c r="I42" s="501"/>
      <c r="J42" s="129">
        <v>109597671.2</v>
      </c>
      <c r="K42" s="131">
        <v>60887438.100000001</v>
      </c>
      <c r="L42" s="143">
        <v>63607226.799999997</v>
      </c>
      <c r="M42" s="148"/>
      <c r="N42" s="343"/>
      <c r="O42" s="343"/>
      <c r="P42" s="343"/>
      <c r="Q42" s="351"/>
      <c r="R42" s="343"/>
      <c r="S42" s="346"/>
      <c r="T42" s="346"/>
      <c r="U42" s="347"/>
      <c r="V42" s="347"/>
      <c r="W42" s="347"/>
      <c r="X42" s="347"/>
      <c r="Y42" s="349"/>
      <c r="AA42" s="4"/>
      <c r="AB42" s="4"/>
      <c r="AC42" s="4"/>
      <c r="AD42" s="4"/>
      <c r="AE42" s="4"/>
      <c r="AF42" s="161"/>
      <c r="AG42" s="4"/>
      <c r="AH42" s="4"/>
      <c r="AI42" s="162"/>
      <c r="AJ42" s="4"/>
      <c r="AK42" s="162"/>
    </row>
    <row r="43" spans="1:38" ht="24" customHeight="1">
      <c r="A43" s="539"/>
      <c r="B43" s="540"/>
      <c r="C43" s="347" t="s">
        <v>185</v>
      </c>
      <c r="D43" s="60" t="s">
        <v>41</v>
      </c>
      <c r="E43" s="550">
        <v>13</v>
      </c>
      <c r="F43" s="547">
        <v>13</v>
      </c>
      <c r="G43" s="547">
        <v>3</v>
      </c>
      <c r="H43" s="547">
        <v>20</v>
      </c>
      <c r="I43" s="547">
        <v>4</v>
      </c>
      <c r="J43" s="548">
        <v>14</v>
      </c>
      <c r="K43" s="149">
        <v>15</v>
      </c>
      <c r="L43" s="149">
        <v>15</v>
      </c>
      <c r="M43" s="148"/>
      <c r="N43" s="343" t="s">
        <v>192</v>
      </c>
      <c r="O43" s="343" t="s">
        <v>190</v>
      </c>
      <c r="P43" s="343" t="s">
        <v>154</v>
      </c>
      <c r="Q43" s="351" t="s">
        <v>178</v>
      </c>
      <c r="R43" s="343" t="s">
        <v>191</v>
      </c>
      <c r="S43" s="344">
        <v>86.19</v>
      </c>
      <c r="T43" s="344">
        <v>82.81</v>
      </c>
      <c r="U43" s="347" t="s">
        <v>207</v>
      </c>
      <c r="V43" s="347" t="s">
        <v>207</v>
      </c>
      <c r="W43" s="347" t="s">
        <v>207</v>
      </c>
      <c r="X43" s="348" t="s">
        <v>207</v>
      </c>
      <c r="Y43" s="349">
        <v>169</v>
      </c>
      <c r="AA43" s="4"/>
      <c r="AB43" s="4"/>
      <c r="AC43" s="4"/>
      <c r="AD43" s="4"/>
      <c r="AE43" s="4"/>
      <c r="AF43" s="4"/>
      <c r="AG43" s="4"/>
      <c r="AH43" s="4"/>
      <c r="AI43" s="4"/>
      <c r="AJ43" s="4"/>
      <c r="AK43" s="4"/>
    </row>
    <row r="44" spans="1:38" ht="24" customHeight="1">
      <c r="A44" s="539"/>
      <c r="B44" s="540"/>
      <c r="C44" s="347"/>
      <c r="D44" s="59" t="s">
        <v>42</v>
      </c>
      <c r="E44" s="129">
        <v>158902833</v>
      </c>
      <c r="F44" s="129">
        <v>158902833.33333331</v>
      </c>
      <c r="G44" s="131"/>
      <c r="H44" s="143">
        <v>183049400</v>
      </c>
      <c r="I44" s="501"/>
      <c r="J44" s="129">
        <v>19649500</v>
      </c>
      <c r="K44" s="131">
        <v>36316166.5</v>
      </c>
      <c r="L44" s="542">
        <v>64159900</v>
      </c>
      <c r="M44" s="138"/>
      <c r="N44" s="343"/>
      <c r="O44" s="343"/>
      <c r="P44" s="343"/>
      <c r="Q44" s="351"/>
      <c r="R44" s="343"/>
      <c r="S44" s="345"/>
      <c r="T44" s="345"/>
      <c r="U44" s="347"/>
      <c r="V44" s="347"/>
      <c r="W44" s="347"/>
      <c r="X44" s="347"/>
      <c r="Y44" s="349"/>
      <c r="AA44" s="4"/>
      <c r="AB44" s="4"/>
      <c r="AC44" s="4"/>
      <c r="AD44" s="4"/>
      <c r="AE44" s="4"/>
      <c r="AF44" s="4"/>
      <c r="AG44" s="4"/>
      <c r="AH44" s="4"/>
      <c r="AI44" s="4"/>
      <c r="AJ44" s="4"/>
      <c r="AK44" s="4"/>
    </row>
    <row r="45" spans="1:38" ht="24" customHeight="1">
      <c r="A45" s="539"/>
      <c r="B45" s="540"/>
      <c r="C45" s="347"/>
      <c r="D45" s="59" t="s">
        <v>43</v>
      </c>
      <c r="E45" s="172"/>
      <c r="F45" s="172"/>
      <c r="G45" s="149"/>
      <c r="H45" s="133"/>
      <c r="I45" s="501"/>
      <c r="J45" s="548"/>
      <c r="K45" s="133"/>
      <c r="L45" s="133"/>
      <c r="M45" s="148"/>
      <c r="N45" s="343"/>
      <c r="O45" s="343"/>
      <c r="P45" s="343"/>
      <c r="Q45" s="351"/>
      <c r="R45" s="343"/>
      <c r="S45" s="345"/>
      <c r="T45" s="345"/>
      <c r="U45" s="347"/>
      <c r="V45" s="347"/>
      <c r="W45" s="347"/>
      <c r="X45" s="347"/>
      <c r="Y45" s="349"/>
      <c r="AA45" s="4"/>
      <c r="AB45" s="4"/>
      <c r="AC45" s="4"/>
      <c r="AD45" s="4"/>
      <c r="AE45" s="4"/>
      <c r="AF45" s="4"/>
      <c r="AG45" s="4"/>
      <c r="AH45" s="4"/>
      <c r="AI45" s="4"/>
      <c r="AJ45" s="4"/>
      <c r="AK45" s="4"/>
    </row>
    <row r="46" spans="1:38" ht="24" customHeight="1" thickBot="1">
      <c r="A46" s="539"/>
      <c r="B46" s="540"/>
      <c r="C46" s="347"/>
      <c r="D46" s="58" t="s">
        <v>44</v>
      </c>
      <c r="E46" s="129">
        <v>62136392</v>
      </c>
      <c r="F46" s="129">
        <v>138650190.80000001</v>
      </c>
      <c r="G46" s="149"/>
      <c r="H46" s="143">
        <v>67773990.799999997</v>
      </c>
      <c r="I46" s="501"/>
      <c r="J46" s="129">
        <v>109597671.2</v>
      </c>
      <c r="K46" s="131">
        <v>60887438.100000001</v>
      </c>
      <c r="L46" s="143">
        <v>63607226.799999997</v>
      </c>
      <c r="M46" s="148"/>
      <c r="N46" s="343"/>
      <c r="O46" s="343"/>
      <c r="P46" s="343"/>
      <c r="Q46" s="351"/>
      <c r="R46" s="343"/>
      <c r="S46" s="346"/>
      <c r="T46" s="346"/>
      <c r="U46" s="347"/>
      <c r="V46" s="347"/>
      <c r="W46" s="347"/>
      <c r="X46" s="347"/>
      <c r="Y46" s="349"/>
      <c r="AA46" s="4"/>
      <c r="AB46" s="4"/>
      <c r="AC46" s="4"/>
      <c r="AD46" s="4"/>
      <c r="AE46" s="4"/>
      <c r="AF46" s="4"/>
      <c r="AG46" s="4"/>
      <c r="AH46" s="4"/>
      <c r="AI46" s="4"/>
      <c r="AJ46" s="4"/>
      <c r="AK46" s="4"/>
    </row>
    <row r="47" spans="1:38" ht="24" customHeight="1">
      <c r="A47" s="539"/>
      <c r="B47" s="540"/>
      <c r="C47" s="347" t="s">
        <v>187</v>
      </c>
      <c r="D47" s="60" t="s">
        <v>41</v>
      </c>
      <c r="E47" s="550">
        <v>80</v>
      </c>
      <c r="F47" s="547">
        <v>80</v>
      </c>
      <c r="G47" s="547">
        <f t="shared" ref="G47:I47" si="1">80/4</f>
        <v>20</v>
      </c>
      <c r="H47" s="547">
        <v>60</v>
      </c>
      <c r="I47" s="547">
        <f t="shared" si="1"/>
        <v>20</v>
      </c>
      <c r="J47" s="548">
        <v>23</v>
      </c>
      <c r="K47" s="149">
        <v>48</v>
      </c>
      <c r="L47" s="149">
        <f>+K47+6</f>
        <v>54</v>
      </c>
      <c r="M47" s="148"/>
      <c r="N47" s="350" t="s">
        <v>193</v>
      </c>
      <c r="O47" s="343" t="s">
        <v>175</v>
      </c>
      <c r="P47" s="343" t="s">
        <v>154</v>
      </c>
      <c r="Q47" s="351" t="s">
        <v>178</v>
      </c>
      <c r="R47" s="343" t="s">
        <v>194</v>
      </c>
      <c r="S47" s="344">
        <v>1279.08</v>
      </c>
      <c r="T47" s="344">
        <v>1228.92</v>
      </c>
      <c r="U47" s="347" t="s">
        <v>207</v>
      </c>
      <c r="V47" s="347" t="s">
        <v>207</v>
      </c>
      <c r="W47" s="347" t="s">
        <v>207</v>
      </c>
      <c r="X47" s="348" t="s">
        <v>207</v>
      </c>
      <c r="Y47" s="349">
        <v>2508</v>
      </c>
      <c r="AA47" s="4"/>
      <c r="AB47" s="4"/>
      <c r="AC47" s="4"/>
      <c r="AD47" s="4"/>
      <c r="AE47" s="4"/>
      <c r="AF47" s="4"/>
      <c r="AG47" s="4"/>
      <c r="AH47" s="4"/>
      <c r="AI47" s="4"/>
      <c r="AJ47" s="4"/>
      <c r="AK47" s="4"/>
    </row>
    <row r="48" spans="1:38" ht="24" customHeight="1">
      <c r="A48" s="539"/>
      <c r="B48" s="540"/>
      <c r="C48" s="347"/>
      <c r="D48" s="59" t="s">
        <v>42</v>
      </c>
      <c r="E48" s="129">
        <v>370643668</v>
      </c>
      <c r="F48" s="129">
        <v>359838666.66666663</v>
      </c>
      <c r="G48" s="131"/>
      <c r="H48" s="143">
        <v>279395400</v>
      </c>
      <c r="I48" s="501"/>
      <c r="J48" s="129">
        <v>26530000</v>
      </c>
      <c r="K48" s="131">
        <v>68507334</v>
      </c>
      <c r="L48" s="542">
        <v>122308400</v>
      </c>
      <c r="M48" s="138"/>
      <c r="N48" s="350"/>
      <c r="O48" s="343"/>
      <c r="P48" s="343"/>
      <c r="Q48" s="351"/>
      <c r="R48" s="343"/>
      <c r="S48" s="345"/>
      <c r="T48" s="345"/>
      <c r="U48" s="347"/>
      <c r="V48" s="347"/>
      <c r="W48" s="347"/>
      <c r="X48" s="347"/>
      <c r="Y48" s="349"/>
      <c r="AA48" s="4"/>
      <c r="AB48" s="4"/>
      <c r="AC48" s="4"/>
      <c r="AD48" s="4"/>
      <c r="AE48" s="4"/>
      <c r="AF48" s="4"/>
      <c r="AG48" s="4"/>
      <c r="AH48" s="4"/>
      <c r="AI48" s="4"/>
      <c r="AJ48" s="4"/>
      <c r="AK48" s="4"/>
    </row>
    <row r="49" spans="1:37" ht="24" customHeight="1">
      <c r="A49" s="539"/>
      <c r="B49" s="540"/>
      <c r="C49" s="347"/>
      <c r="D49" s="59" t="s">
        <v>43</v>
      </c>
      <c r="E49" s="172"/>
      <c r="F49" s="172"/>
      <c r="G49" s="149"/>
      <c r="H49" s="133"/>
      <c r="I49" s="501"/>
      <c r="J49" s="548"/>
      <c r="K49" s="133"/>
      <c r="L49" s="133"/>
      <c r="M49" s="148"/>
      <c r="N49" s="350"/>
      <c r="O49" s="343"/>
      <c r="P49" s="343"/>
      <c r="Q49" s="351"/>
      <c r="R49" s="343"/>
      <c r="S49" s="345"/>
      <c r="T49" s="345"/>
      <c r="U49" s="347"/>
      <c r="V49" s="347"/>
      <c r="W49" s="347"/>
      <c r="X49" s="347"/>
      <c r="Y49" s="349"/>
      <c r="AA49" s="4"/>
      <c r="AB49" s="4"/>
      <c r="AC49" s="4"/>
      <c r="AD49" s="4"/>
      <c r="AE49" s="4"/>
      <c r="AF49" s="4"/>
      <c r="AG49" s="4"/>
      <c r="AH49" s="4"/>
      <c r="AI49" s="4"/>
      <c r="AJ49" s="4"/>
      <c r="AK49" s="4"/>
    </row>
    <row r="50" spans="1:37" ht="24" customHeight="1">
      <c r="A50" s="539"/>
      <c r="B50" s="540"/>
      <c r="C50" s="347"/>
      <c r="D50" s="58" t="s">
        <v>44</v>
      </c>
      <c r="E50" s="129">
        <v>161849186</v>
      </c>
      <c r="F50" s="129">
        <v>210017723.79999998</v>
      </c>
      <c r="G50" s="149"/>
      <c r="H50" s="143">
        <v>142489057.13333333</v>
      </c>
      <c r="I50" s="501"/>
      <c r="J50" s="129">
        <v>129703671.19999999</v>
      </c>
      <c r="K50" s="131">
        <v>118650315.93333334</v>
      </c>
      <c r="L50" s="143">
        <v>138322293.133333</v>
      </c>
      <c r="M50" s="130"/>
      <c r="N50" s="350"/>
      <c r="O50" s="343"/>
      <c r="P50" s="343"/>
      <c r="Q50" s="351"/>
      <c r="R50" s="343"/>
      <c r="S50" s="346"/>
      <c r="T50" s="346"/>
      <c r="U50" s="347"/>
      <c r="V50" s="347"/>
      <c r="W50" s="347"/>
      <c r="X50" s="347"/>
      <c r="Y50" s="349"/>
      <c r="AA50" s="4"/>
      <c r="AB50" s="4"/>
      <c r="AC50" s="4"/>
      <c r="AD50" s="4"/>
      <c r="AE50" s="4"/>
      <c r="AF50" s="4"/>
      <c r="AG50" s="4"/>
      <c r="AH50" s="4"/>
      <c r="AI50" s="4"/>
      <c r="AJ50" s="4"/>
      <c r="AK50" s="4"/>
    </row>
    <row r="51" spans="1:37" ht="33.75" customHeight="1">
      <c r="A51" s="539"/>
      <c r="B51" s="540"/>
      <c r="C51" s="509" t="s">
        <v>45</v>
      </c>
      <c r="D51" s="551" t="s">
        <v>117</v>
      </c>
      <c r="E51" s="150">
        <f>E47+E43+E39+E35+E31</f>
        <v>125</v>
      </c>
      <c r="F51" s="150">
        <f>F47+F43+F39+F35+F31</f>
        <v>125</v>
      </c>
      <c r="G51" s="183">
        <f t="shared" ref="G51:H51" si="2">G47+G43+G39+G35+G31</f>
        <v>30</v>
      </c>
      <c r="H51" s="183">
        <f t="shared" si="2"/>
        <v>125</v>
      </c>
      <c r="I51" s="151">
        <f>I47+I43+I39+I35+I31+H51</f>
        <v>160</v>
      </c>
      <c r="J51" s="167">
        <f>J47+J43+J39+J35+J31</f>
        <v>49</v>
      </c>
      <c r="K51" s="151">
        <f>K43+K39+K47+K35+K31</f>
        <v>80</v>
      </c>
      <c r="L51" s="151">
        <f>+L47+L43+L39+L35+L31</f>
        <v>92</v>
      </c>
      <c r="M51" s="151"/>
      <c r="N51" s="202"/>
      <c r="O51" s="152"/>
      <c r="P51" s="152"/>
      <c r="Q51" s="152"/>
      <c r="R51" s="153"/>
      <c r="S51" s="153"/>
      <c r="T51" s="154"/>
      <c r="U51" s="154"/>
      <c r="V51" s="155"/>
      <c r="W51" s="155"/>
      <c r="X51" s="155"/>
      <c r="Y51" s="156"/>
      <c r="AA51" s="4"/>
      <c r="AB51" s="4"/>
      <c r="AC51" s="4"/>
      <c r="AD51" s="4"/>
      <c r="AE51" s="4"/>
      <c r="AF51" s="4"/>
      <c r="AG51" s="4"/>
      <c r="AH51" s="4"/>
      <c r="AI51" s="4"/>
      <c r="AJ51" s="4"/>
      <c r="AK51" s="4"/>
    </row>
    <row r="52" spans="1:37" ht="33.75" customHeight="1">
      <c r="A52" s="539"/>
      <c r="B52" s="540"/>
      <c r="C52" s="552"/>
      <c r="D52" s="551" t="s">
        <v>224</v>
      </c>
      <c r="E52" s="150"/>
      <c r="F52" s="191"/>
      <c r="G52" s="183"/>
      <c r="H52" s="183">
        <f>H50+H46+H42+H38+H34</f>
        <v>365369020</v>
      </c>
      <c r="I52" s="151"/>
      <c r="J52" s="192"/>
      <c r="K52" s="151"/>
      <c r="L52" s="151">
        <f>L50+L46+L42+L38+L34</f>
        <v>344535199.99999964</v>
      </c>
      <c r="M52" s="193"/>
      <c r="N52" s="202"/>
      <c r="O52" s="194"/>
      <c r="P52" s="152"/>
      <c r="Q52" s="152"/>
      <c r="R52" s="153"/>
      <c r="S52" s="153"/>
      <c r="T52" s="154"/>
      <c r="U52" s="154"/>
      <c r="V52" s="155"/>
      <c r="W52" s="155"/>
      <c r="X52" s="155"/>
      <c r="Y52" s="156"/>
      <c r="AA52" s="4"/>
      <c r="AB52" s="4"/>
      <c r="AC52" s="4"/>
      <c r="AD52" s="4"/>
      <c r="AE52" s="4"/>
      <c r="AF52" s="4"/>
      <c r="AG52" s="4"/>
      <c r="AH52" s="4"/>
      <c r="AI52" s="4"/>
      <c r="AJ52" s="4"/>
      <c r="AK52" s="4"/>
    </row>
    <row r="53" spans="1:37" ht="39.75" customHeight="1" thickBot="1">
      <c r="A53" s="539"/>
      <c r="B53" s="540"/>
      <c r="C53" s="552"/>
      <c r="D53" s="553" t="s">
        <v>116</v>
      </c>
      <c r="E53" s="554">
        <f>E48+E44+E40+E36+E32</f>
        <v>1028014000</v>
      </c>
      <c r="F53" s="555">
        <f>+F48+F44+F40+F36+F32</f>
        <v>1028013999.9999998</v>
      </c>
      <c r="G53" s="556"/>
      <c r="H53" s="557">
        <f>H48+H44+H40+H36+H32</f>
        <v>1040857000</v>
      </c>
      <c r="I53" s="556"/>
      <c r="J53" s="558">
        <f>+J48+J44+J40+J36+J32</f>
        <v>163341000</v>
      </c>
      <c r="K53" s="559">
        <f>K48+K44+K40+K36+K32</f>
        <v>271985000</v>
      </c>
      <c r="L53" s="557">
        <f>L48+L44+L40+L36+L32</f>
        <v>418603000</v>
      </c>
      <c r="M53" s="555"/>
      <c r="N53" s="560"/>
      <c r="O53" s="560"/>
      <c r="P53" s="152"/>
      <c r="Q53" s="152"/>
      <c r="R53" s="153"/>
      <c r="S53" s="153"/>
      <c r="T53" s="561"/>
      <c r="U53" s="561"/>
      <c r="V53" s="155"/>
      <c r="W53" s="155"/>
      <c r="X53" s="155"/>
      <c r="Y53" s="156"/>
      <c r="AA53" s="4"/>
      <c r="AB53" s="4"/>
      <c r="AC53" s="4"/>
      <c r="AD53" s="4"/>
      <c r="AE53" s="4"/>
      <c r="AF53" s="4"/>
      <c r="AG53" s="4"/>
      <c r="AH53" s="4"/>
      <c r="AI53" s="4"/>
      <c r="AJ53" s="4"/>
      <c r="AK53" s="4"/>
    </row>
    <row r="54" spans="1:37" ht="29.25" customHeight="1">
      <c r="A54" s="562" t="s">
        <v>46</v>
      </c>
      <c r="B54" s="563"/>
      <c r="C54" s="563"/>
      <c r="D54" s="564" t="s">
        <v>115</v>
      </c>
      <c r="E54" s="565">
        <f t="shared" ref="E54:L54" si="3">+E53+E28</f>
        <v>1763875000</v>
      </c>
      <c r="F54" s="565">
        <f t="shared" si="3"/>
        <v>1763874999.9999998</v>
      </c>
      <c r="G54" s="565">
        <f t="shared" si="3"/>
        <v>0</v>
      </c>
      <c r="H54" s="565">
        <f t="shared" si="3"/>
        <v>1763875000</v>
      </c>
      <c r="I54" s="565">
        <f t="shared" si="3"/>
        <v>0</v>
      </c>
      <c r="J54" s="565">
        <f t="shared" si="3"/>
        <v>276113000</v>
      </c>
      <c r="K54" s="566">
        <f t="shared" si="3"/>
        <v>513647403</v>
      </c>
      <c r="L54" s="565">
        <f t="shared" si="3"/>
        <v>745160403</v>
      </c>
      <c r="M54" s="565">
        <f t="shared" ref="M54" si="4">+M53+M27</f>
        <v>0</v>
      </c>
      <c r="N54" s="333"/>
      <c r="O54" s="334"/>
      <c r="P54" s="334"/>
      <c r="Q54" s="334"/>
      <c r="R54" s="334"/>
      <c r="S54" s="334"/>
      <c r="T54" s="334"/>
      <c r="U54" s="334"/>
      <c r="V54" s="334"/>
      <c r="W54" s="334"/>
      <c r="X54" s="334"/>
      <c r="Y54" s="335"/>
      <c r="AA54" s="4"/>
      <c r="AB54" s="4"/>
      <c r="AC54" s="4"/>
      <c r="AD54" s="4"/>
      <c r="AE54" s="4"/>
      <c r="AF54" s="4"/>
      <c r="AG54" s="4"/>
      <c r="AH54" s="4"/>
      <c r="AI54" s="4"/>
      <c r="AJ54" s="4"/>
      <c r="AK54" s="4"/>
    </row>
    <row r="55" spans="1:37" ht="29.25" customHeight="1">
      <c r="A55" s="329"/>
      <c r="B55" s="330"/>
      <c r="C55" s="330"/>
      <c r="D55" s="55" t="s">
        <v>114</v>
      </c>
      <c r="E55" s="157">
        <f>+E50+E46+E42+E38+E34+E18+E14+E10</f>
        <v>882189887</v>
      </c>
      <c r="F55" s="160">
        <f>+F50+F46+F42+F38+F34+F10+F14+F18</f>
        <v>882189886.99999988</v>
      </c>
      <c r="G55" s="160">
        <f>+G50+G46+G42+G38+G34+G10+G14+G18</f>
        <v>0</v>
      </c>
      <c r="H55" s="160">
        <f>+H50+H46+H42+H38+H34+H10+H14+H18+H22</f>
        <v>874818887.00000012</v>
      </c>
      <c r="I55" s="160">
        <f>+I50+I46+I42+I38+I34+I10+I14+I18</f>
        <v>0</v>
      </c>
      <c r="J55" s="160">
        <f>+J50+J46+J42+J38+J34+J10+J14+J18</f>
        <v>583672356</v>
      </c>
      <c r="K55" s="567">
        <f>+K50+K46+K42+K38+K34+K10+K14+K18+K22</f>
        <v>676612932.25</v>
      </c>
      <c r="L55" s="160">
        <f>+L50+L46+L42+L38+L34+L10+L14+L18+L22</f>
        <v>837691999.99999964</v>
      </c>
      <c r="M55" s="158"/>
      <c r="N55" s="336"/>
      <c r="O55" s="337"/>
      <c r="P55" s="337"/>
      <c r="Q55" s="337"/>
      <c r="R55" s="337"/>
      <c r="S55" s="337"/>
      <c r="T55" s="337"/>
      <c r="U55" s="337"/>
      <c r="V55" s="337"/>
      <c r="W55" s="337"/>
      <c r="X55" s="337"/>
      <c r="Y55" s="338"/>
      <c r="AA55" s="4"/>
      <c r="AB55" s="4"/>
      <c r="AC55" s="4"/>
      <c r="AD55" s="4"/>
      <c r="AE55" s="4"/>
      <c r="AF55" s="4"/>
      <c r="AG55" s="4"/>
      <c r="AH55" s="4"/>
      <c r="AI55" s="4"/>
      <c r="AJ55" s="4"/>
      <c r="AK55" s="4"/>
    </row>
    <row r="56" spans="1:37" ht="29.25" customHeight="1" thickBot="1">
      <c r="A56" s="331"/>
      <c r="B56" s="332"/>
      <c r="C56" s="332"/>
      <c r="D56" s="54" t="s">
        <v>113</v>
      </c>
      <c r="E56" s="159">
        <f>+E55+E54</f>
        <v>2646064887</v>
      </c>
      <c r="F56" s="159">
        <f t="shared" ref="F56:M56" si="5">+F55+F54</f>
        <v>2646064886.9999995</v>
      </c>
      <c r="G56" s="159">
        <f t="shared" si="5"/>
        <v>0</v>
      </c>
      <c r="H56" s="159">
        <f t="shared" si="5"/>
        <v>2638693887</v>
      </c>
      <c r="I56" s="159">
        <f t="shared" si="5"/>
        <v>0</v>
      </c>
      <c r="J56" s="159">
        <f t="shared" si="5"/>
        <v>859785356</v>
      </c>
      <c r="K56" s="568">
        <f t="shared" si="5"/>
        <v>1190260335.25</v>
      </c>
      <c r="L56" s="159">
        <f t="shared" si="5"/>
        <v>1582852402.9999995</v>
      </c>
      <c r="M56" s="159">
        <f t="shared" si="5"/>
        <v>0</v>
      </c>
      <c r="N56" s="339"/>
      <c r="O56" s="340"/>
      <c r="P56" s="340"/>
      <c r="Q56" s="340"/>
      <c r="R56" s="340"/>
      <c r="S56" s="340"/>
      <c r="T56" s="340"/>
      <c r="U56" s="340"/>
      <c r="V56" s="340"/>
      <c r="W56" s="340"/>
      <c r="X56" s="340"/>
      <c r="Y56" s="341"/>
      <c r="AA56" s="4"/>
      <c r="AB56" s="4"/>
      <c r="AC56" s="4"/>
      <c r="AD56" s="4"/>
      <c r="AE56" s="4"/>
      <c r="AF56" s="4"/>
      <c r="AG56" s="4"/>
      <c r="AH56" s="4"/>
      <c r="AI56" s="4"/>
      <c r="AJ56" s="4"/>
      <c r="AK56" s="4"/>
    </row>
    <row r="57" spans="1:37" ht="15.75">
      <c r="B57" s="50"/>
      <c r="C57" s="50"/>
      <c r="D57" s="50"/>
      <c r="E57" s="1"/>
      <c r="F57" s="1"/>
      <c r="G57" s="1"/>
      <c r="H57" s="1"/>
      <c r="I57" s="1"/>
      <c r="J57" s="1"/>
      <c r="K57" s="569"/>
      <c r="L57" s="1"/>
      <c r="M57" s="1"/>
      <c r="N57" s="1"/>
      <c r="O57" s="1"/>
      <c r="P57" s="1"/>
      <c r="Q57" s="50"/>
      <c r="R57" s="50"/>
      <c r="S57" s="50"/>
      <c r="T57" s="50"/>
      <c r="U57" s="50"/>
      <c r="V57" s="342" t="s">
        <v>139</v>
      </c>
      <c r="W57" s="342"/>
      <c r="X57" s="342"/>
      <c r="Y57" s="342"/>
    </row>
    <row r="58" spans="1:37" s="4" customFormat="1" ht="18">
      <c r="B58" s="50"/>
      <c r="C58" s="50"/>
      <c r="D58" s="50"/>
      <c r="K58" s="570"/>
      <c r="Q58" s="53"/>
      <c r="R58" s="53"/>
      <c r="S58" s="53"/>
      <c r="T58" s="50"/>
      <c r="U58" s="50"/>
      <c r="V58" s="52"/>
      <c r="W58" s="52"/>
      <c r="X58" s="52"/>
      <c r="Y58" s="52"/>
      <c r="AA58" s="490"/>
      <c r="AB58" s="490"/>
      <c r="AC58" s="490"/>
      <c r="AD58" s="490"/>
      <c r="AE58" s="490"/>
      <c r="AF58" s="490"/>
      <c r="AG58" s="490"/>
      <c r="AH58" s="490"/>
      <c r="AI58" s="490"/>
      <c r="AJ58" s="491"/>
      <c r="AK58" s="491"/>
    </row>
    <row r="59" spans="1:37" s="4" customFormat="1" ht="29.25" customHeight="1">
      <c r="B59" s="50"/>
      <c r="C59" s="50"/>
      <c r="D59" s="50"/>
      <c r="K59" s="570"/>
      <c r="Q59" s="51"/>
      <c r="R59" s="51"/>
      <c r="S59" s="51"/>
      <c r="T59" s="50"/>
      <c r="U59" s="50"/>
      <c r="V59" s="50"/>
      <c r="W59" s="50"/>
      <c r="X59" s="50"/>
      <c r="Y59" s="50"/>
      <c r="AA59" s="490"/>
      <c r="AB59" s="490"/>
      <c r="AC59" s="490"/>
      <c r="AD59" s="490"/>
      <c r="AE59" s="490"/>
      <c r="AF59" s="490"/>
      <c r="AG59" s="490"/>
      <c r="AH59" s="490"/>
      <c r="AI59" s="490"/>
      <c r="AJ59" s="491"/>
      <c r="AK59" s="491"/>
    </row>
    <row r="60" spans="1:37" s="4" customFormat="1">
      <c r="B60" s="50"/>
      <c r="C60" s="50"/>
      <c r="D60" s="50"/>
      <c r="K60" s="570"/>
      <c r="Q60" s="50"/>
      <c r="R60" s="50"/>
      <c r="S60" s="50"/>
      <c r="T60" s="50"/>
      <c r="U60" s="50"/>
      <c r="V60" s="50"/>
      <c r="W60" s="50"/>
      <c r="X60" s="50"/>
      <c r="Y60" s="50"/>
      <c r="AA60" s="490"/>
      <c r="AB60" s="490"/>
      <c r="AC60" s="490"/>
      <c r="AD60" s="490"/>
      <c r="AE60" s="490"/>
      <c r="AF60" s="490"/>
      <c r="AG60" s="490"/>
      <c r="AH60" s="490"/>
      <c r="AI60" s="490"/>
      <c r="AJ60" s="491"/>
      <c r="AK60" s="491"/>
    </row>
    <row r="61" spans="1:37" s="4" customFormat="1" ht="18">
      <c r="B61" s="50"/>
      <c r="C61" s="50"/>
      <c r="D61" s="50"/>
      <c r="K61" s="570"/>
      <c r="Q61" s="49"/>
      <c r="R61" s="49"/>
      <c r="S61" s="49"/>
      <c r="T61" s="49"/>
      <c r="U61" s="49"/>
      <c r="V61" s="52"/>
      <c r="W61" s="52"/>
      <c r="X61" s="52"/>
      <c r="Y61" s="52"/>
      <c r="AA61" s="490"/>
      <c r="AB61" s="490"/>
      <c r="AC61" s="490"/>
      <c r="AD61" s="490"/>
      <c r="AE61" s="490"/>
      <c r="AF61" s="490"/>
      <c r="AG61" s="490"/>
      <c r="AH61" s="490"/>
      <c r="AI61" s="490"/>
      <c r="AJ61" s="491"/>
      <c r="AK61" s="491"/>
    </row>
    <row r="62" spans="1:37" s="4" customFormat="1" ht="18">
      <c r="B62" s="50"/>
      <c r="C62" s="50"/>
      <c r="D62" s="50"/>
      <c r="K62" s="570"/>
      <c r="Q62" s="49"/>
      <c r="R62" s="49"/>
      <c r="S62" s="49"/>
      <c r="T62" s="49"/>
      <c r="U62" s="49"/>
      <c r="V62" s="51"/>
      <c r="W62" s="51"/>
      <c r="X62" s="51"/>
      <c r="Y62" s="51"/>
      <c r="AA62" s="490"/>
      <c r="AB62" s="490"/>
      <c r="AC62" s="490"/>
      <c r="AD62" s="490"/>
      <c r="AE62" s="490"/>
      <c r="AF62" s="490"/>
      <c r="AG62" s="490"/>
      <c r="AH62" s="490"/>
      <c r="AI62" s="490"/>
      <c r="AJ62" s="491"/>
      <c r="AK62" s="491"/>
    </row>
    <row r="63" spans="1:37" s="4" customFormat="1" ht="18">
      <c r="B63" s="50"/>
      <c r="C63" s="50"/>
      <c r="D63" s="50"/>
      <c r="K63" s="570"/>
      <c r="Q63" s="49"/>
      <c r="R63" s="49"/>
      <c r="S63" s="49"/>
      <c r="T63" s="49"/>
      <c r="U63" s="49"/>
      <c r="V63" s="49"/>
      <c r="W63" s="49"/>
      <c r="X63" s="49"/>
      <c r="Y63" s="49"/>
      <c r="AA63" s="490"/>
      <c r="AB63" s="490"/>
      <c r="AC63" s="490"/>
      <c r="AD63" s="490"/>
      <c r="AE63" s="490"/>
      <c r="AF63" s="490"/>
      <c r="AG63" s="490"/>
      <c r="AH63" s="490"/>
      <c r="AI63" s="490"/>
      <c r="AJ63" s="491"/>
      <c r="AK63" s="491"/>
    </row>
    <row r="64" spans="1:37" s="4" customFormat="1">
      <c r="K64" s="570"/>
      <c r="AA64" s="490"/>
      <c r="AB64" s="490"/>
      <c r="AC64" s="490"/>
      <c r="AD64" s="490"/>
      <c r="AE64" s="490"/>
      <c r="AF64" s="490"/>
      <c r="AG64" s="490"/>
      <c r="AH64" s="490"/>
      <c r="AI64" s="490"/>
      <c r="AJ64" s="491"/>
      <c r="AK64" s="491"/>
    </row>
    <row r="65" spans="11:37" s="4" customFormat="1">
      <c r="K65" s="570"/>
      <c r="AA65" s="490"/>
      <c r="AB65" s="490"/>
      <c r="AC65" s="490"/>
      <c r="AD65" s="490"/>
      <c r="AE65" s="490"/>
      <c r="AF65" s="490"/>
      <c r="AG65" s="490"/>
      <c r="AH65" s="490"/>
      <c r="AI65" s="490"/>
      <c r="AJ65" s="491"/>
      <c r="AK65" s="491"/>
    </row>
    <row r="66" spans="11:37" s="4" customFormat="1">
      <c r="K66" s="570"/>
      <c r="AA66" s="490"/>
      <c r="AB66" s="490"/>
      <c r="AC66" s="490"/>
      <c r="AD66" s="490"/>
      <c r="AE66" s="490"/>
      <c r="AF66" s="490"/>
      <c r="AG66" s="490"/>
      <c r="AH66" s="490"/>
      <c r="AI66" s="490"/>
      <c r="AJ66" s="491"/>
      <c r="AK66" s="491"/>
    </row>
    <row r="67" spans="11:37" s="4" customFormat="1">
      <c r="K67" s="570"/>
      <c r="AA67" s="490"/>
      <c r="AB67" s="490"/>
      <c r="AC67" s="490"/>
      <c r="AD67" s="490"/>
      <c r="AE67" s="490"/>
      <c r="AF67" s="490"/>
      <c r="AG67" s="490"/>
      <c r="AH67" s="490"/>
      <c r="AI67" s="490"/>
      <c r="AJ67" s="491"/>
      <c r="AK67" s="491"/>
    </row>
    <row r="68" spans="11:37" s="4" customFormat="1">
      <c r="K68" s="570"/>
      <c r="AA68" s="490"/>
      <c r="AB68" s="490"/>
      <c r="AC68" s="490"/>
      <c r="AD68" s="490"/>
      <c r="AE68" s="490"/>
      <c r="AF68" s="490"/>
      <c r="AG68" s="490"/>
      <c r="AH68" s="490"/>
      <c r="AI68" s="490"/>
      <c r="AJ68" s="491"/>
      <c r="AK68" s="491"/>
    </row>
    <row r="69" spans="11:37" s="4" customFormat="1">
      <c r="K69" s="570"/>
      <c r="AA69" s="490"/>
      <c r="AB69" s="490"/>
      <c r="AC69" s="490"/>
      <c r="AD69" s="490"/>
      <c r="AE69" s="490"/>
      <c r="AF69" s="490"/>
      <c r="AG69" s="490"/>
      <c r="AH69" s="490"/>
      <c r="AI69" s="490"/>
      <c r="AJ69" s="491"/>
      <c r="AK69" s="491"/>
    </row>
    <row r="70" spans="11:37" s="4" customFormat="1">
      <c r="K70" s="570"/>
      <c r="AA70" s="490"/>
      <c r="AB70" s="490"/>
      <c r="AC70" s="490"/>
      <c r="AD70" s="490"/>
      <c r="AE70" s="490"/>
      <c r="AF70" s="490"/>
      <c r="AG70" s="490"/>
      <c r="AH70" s="490"/>
      <c r="AI70" s="490"/>
      <c r="AJ70" s="491"/>
      <c r="AK70" s="491"/>
    </row>
    <row r="71" spans="11:37" s="4" customFormat="1">
      <c r="K71" s="570"/>
      <c r="AA71" s="490"/>
      <c r="AB71" s="490"/>
      <c r="AC71" s="490"/>
      <c r="AD71" s="490"/>
      <c r="AE71" s="490"/>
      <c r="AF71" s="490"/>
      <c r="AG71" s="490"/>
      <c r="AH71" s="490"/>
      <c r="AI71" s="490"/>
      <c r="AJ71" s="491"/>
      <c r="AK71" s="491"/>
    </row>
    <row r="72" spans="11:37" s="4" customFormat="1">
      <c r="K72" s="570"/>
      <c r="AA72" s="490"/>
      <c r="AB72" s="490"/>
      <c r="AC72" s="490"/>
      <c r="AD72" s="490"/>
      <c r="AE72" s="490"/>
      <c r="AF72" s="490"/>
      <c r="AG72" s="490"/>
      <c r="AH72" s="490"/>
      <c r="AI72" s="490"/>
      <c r="AJ72" s="491"/>
      <c r="AK72" s="491"/>
    </row>
    <row r="73" spans="11:37" s="4" customFormat="1">
      <c r="K73" s="570"/>
      <c r="AA73" s="490"/>
      <c r="AB73" s="490"/>
      <c r="AC73" s="490"/>
      <c r="AD73" s="490"/>
      <c r="AE73" s="490"/>
      <c r="AF73" s="490"/>
      <c r="AG73" s="490"/>
      <c r="AH73" s="490"/>
      <c r="AI73" s="490"/>
      <c r="AJ73" s="491"/>
      <c r="AK73" s="491"/>
    </row>
    <row r="74" spans="11:37" s="4" customFormat="1">
      <c r="K74" s="570"/>
      <c r="AA74" s="490"/>
      <c r="AB74" s="490"/>
      <c r="AC74" s="490"/>
      <c r="AD74" s="490"/>
      <c r="AE74" s="490"/>
      <c r="AF74" s="490"/>
      <c r="AG74" s="490"/>
      <c r="AH74" s="490"/>
      <c r="AI74" s="490"/>
      <c r="AJ74" s="491"/>
      <c r="AK74" s="491"/>
    </row>
    <row r="75" spans="11:37" s="4" customFormat="1">
      <c r="K75" s="570"/>
      <c r="AA75" s="490"/>
      <c r="AB75" s="490"/>
      <c r="AC75" s="490"/>
      <c r="AD75" s="490"/>
      <c r="AE75" s="490"/>
      <c r="AF75" s="490"/>
      <c r="AG75" s="490"/>
      <c r="AH75" s="490"/>
      <c r="AI75" s="490"/>
      <c r="AJ75" s="491"/>
      <c r="AK75" s="491"/>
    </row>
    <row r="76" spans="11:37" s="4" customFormat="1">
      <c r="K76" s="570"/>
      <c r="AA76" s="490"/>
      <c r="AB76" s="490"/>
      <c r="AC76" s="490"/>
      <c r="AD76" s="490"/>
      <c r="AE76" s="490"/>
      <c r="AF76" s="490"/>
      <c r="AG76" s="490"/>
      <c r="AH76" s="490"/>
      <c r="AI76" s="490"/>
      <c r="AJ76" s="491"/>
      <c r="AK76" s="491"/>
    </row>
    <row r="77" spans="11:37" s="4" customFormat="1">
      <c r="K77" s="570"/>
      <c r="AA77" s="490"/>
      <c r="AB77" s="490"/>
      <c r="AC77" s="490"/>
      <c r="AD77" s="490"/>
      <c r="AE77" s="490"/>
      <c r="AF77" s="490"/>
      <c r="AG77" s="490"/>
      <c r="AH77" s="490"/>
      <c r="AI77" s="490"/>
      <c r="AJ77" s="491"/>
      <c r="AK77" s="491"/>
    </row>
    <row r="78" spans="11:37" s="4" customFormat="1">
      <c r="K78" s="570"/>
      <c r="AA78" s="490"/>
      <c r="AB78" s="490"/>
      <c r="AC78" s="490"/>
      <c r="AD78" s="490"/>
      <c r="AE78" s="490"/>
      <c r="AF78" s="490"/>
      <c r="AG78" s="490"/>
      <c r="AH78" s="490"/>
      <c r="AI78" s="490"/>
      <c r="AJ78" s="491"/>
      <c r="AK78" s="491"/>
    </row>
    <row r="79" spans="11:37" s="4" customFormat="1">
      <c r="K79" s="570"/>
      <c r="AA79" s="490"/>
      <c r="AB79" s="490"/>
      <c r="AC79" s="490"/>
      <c r="AD79" s="490"/>
      <c r="AE79" s="490"/>
      <c r="AF79" s="490"/>
      <c r="AG79" s="490"/>
      <c r="AH79" s="490"/>
      <c r="AI79" s="490"/>
      <c r="AJ79" s="491"/>
      <c r="AK79" s="491"/>
    </row>
    <row r="80" spans="11:37" s="4" customFormat="1">
      <c r="K80" s="570"/>
      <c r="AA80" s="490"/>
      <c r="AB80" s="490"/>
      <c r="AC80" s="490"/>
      <c r="AD80" s="490"/>
      <c r="AE80" s="490"/>
      <c r="AF80" s="490"/>
      <c r="AG80" s="490"/>
      <c r="AH80" s="490"/>
      <c r="AI80" s="490"/>
      <c r="AJ80" s="491"/>
      <c r="AK80" s="491"/>
    </row>
    <row r="81" spans="11:37" s="4" customFormat="1">
      <c r="K81" s="570"/>
      <c r="AA81" s="490"/>
      <c r="AB81" s="490"/>
      <c r="AC81" s="490"/>
      <c r="AD81" s="490"/>
      <c r="AE81" s="490"/>
      <c r="AF81" s="490"/>
      <c r="AG81" s="490"/>
      <c r="AH81" s="490"/>
      <c r="AI81" s="490"/>
      <c r="AJ81" s="491"/>
      <c r="AK81" s="491"/>
    </row>
    <row r="82" spans="11:37" s="4" customFormat="1">
      <c r="K82" s="570"/>
      <c r="AA82" s="490"/>
      <c r="AB82" s="490"/>
      <c r="AC82" s="490"/>
      <c r="AD82" s="490"/>
      <c r="AE82" s="490"/>
      <c r="AF82" s="490"/>
      <c r="AG82" s="490"/>
      <c r="AH82" s="490"/>
      <c r="AI82" s="490"/>
      <c r="AJ82" s="491"/>
      <c r="AK82" s="491"/>
    </row>
    <row r="83" spans="11:37" s="4" customFormat="1">
      <c r="K83" s="570"/>
      <c r="AA83" s="490"/>
      <c r="AB83" s="490"/>
      <c r="AC83" s="490"/>
      <c r="AD83" s="490"/>
      <c r="AE83" s="490"/>
      <c r="AF83" s="490"/>
      <c r="AG83" s="490"/>
      <c r="AH83" s="490"/>
      <c r="AI83" s="490"/>
      <c r="AJ83" s="491"/>
      <c r="AK83" s="491"/>
    </row>
    <row r="84" spans="11:37" s="4" customFormat="1">
      <c r="K84" s="570"/>
      <c r="AA84" s="490"/>
      <c r="AB84" s="490"/>
      <c r="AC84" s="490"/>
      <c r="AD84" s="490"/>
      <c r="AE84" s="490"/>
      <c r="AF84" s="490"/>
      <c r="AG84" s="490"/>
      <c r="AH84" s="490"/>
      <c r="AI84" s="490"/>
      <c r="AJ84" s="491"/>
      <c r="AK84" s="491"/>
    </row>
    <row r="85" spans="11:37" s="4" customFormat="1">
      <c r="K85" s="570"/>
      <c r="AA85" s="490"/>
      <c r="AB85" s="490"/>
      <c r="AC85" s="490"/>
      <c r="AD85" s="490"/>
      <c r="AE85" s="490"/>
      <c r="AF85" s="490"/>
      <c r="AG85" s="490"/>
      <c r="AH85" s="490"/>
      <c r="AI85" s="490"/>
      <c r="AJ85" s="491"/>
      <c r="AK85" s="491"/>
    </row>
    <row r="86" spans="11:37" s="4" customFormat="1">
      <c r="K86" s="570"/>
      <c r="AA86" s="490"/>
      <c r="AB86" s="490"/>
      <c r="AC86" s="490"/>
      <c r="AD86" s="490"/>
      <c r="AE86" s="490"/>
      <c r="AF86" s="490"/>
      <c r="AG86" s="490"/>
      <c r="AH86" s="490"/>
      <c r="AI86" s="490"/>
      <c r="AJ86" s="491"/>
      <c r="AK86" s="491"/>
    </row>
    <row r="87" spans="11:37" s="4" customFormat="1">
      <c r="K87" s="570"/>
      <c r="AA87" s="490"/>
      <c r="AB87" s="490"/>
      <c r="AC87" s="490"/>
      <c r="AD87" s="490"/>
      <c r="AE87" s="490"/>
      <c r="AF87" s="490"/>
      <c r="AG87" s="490"/>
      <c r="AH87" s="490"/>
      <c r="AI87" s="490"/>
      <c r="AJ87" s="491"/>
      <c r="AK87" s="491"/>
    </row>
    <row r="88" spans="11:37" s="4" customFormat="1">
      <c r="K88" s="570"/>
      <c r="AA88" s="490"/>
      <c r="AB88" s="490"/>
      <c r="AC88" s="490"/>
      <c r="AD88" s="490"/>
      <c r="AE88" s="490"/>
      <c r="AF88" s="490"/>
      <c r="AG88" s="490"/>
      <c r="AH88" s="490"/>
      <c r="AI88" s="490"/>
      <c r="AJ88" s="491"/>
      <c r="AK88" s="491"/>
    </row>
    <row r="89" spans="11:37" s="4" customFormat="1">
      <c r="K89" s="570"/>
      <c r="AA89" s="490"/>
      <c r="AB89" s="490"/>
      <c r="AC89" s="490"/>
      <c r="AD89" s="490"/>
      <c r="AE89" s="490"/>
      <c r="AF89" s="490"/>
      <c r="AG89" s="490"/>
      <c r="AH89" s="490"/>
      <c r="AI89" s="490"/>
      <c r="AJ89" s="491"/>
      <c r="AK89" s="491"/>
    </row>
    <row r="90" spans="11:37" s="4" customFormat="1">
      <c r="K90" s="570"/>
      <c r="AA90" s="490"/>
      <c r="AB90" s="490"/>
      <c r="AC90" s="490"/>
      <c r="AD90" s="490"/>
      <c r="AE90" s="490"/>
      <c r="AF90" s="490"/>
      <c r="AG90" s="490"/>
      <c r="AH90" s="490"/>
      <c r="AI90" s="490"/>
      <c r="AJ90" s="491"/>
      <c r="AK90" s="491"/>
    </row>
    <row r="91" spans="11:37" s="4" customFormat="1">
      <c r="K91" s="570"/>
      <c r="AA91" s="490"/>
      <c r="AB91" s="490"/>
      <c r="AC91" s="490"/>
      <c r="AD91" s="490"/>
      <c r="AE91" s="490"/>
      <c r="AF91" s="490"/>
      <c r="AG91" s="490"/>
      <c r="AH91" s="490"/>
      <c r="AI91" s="490"/>
      <c r="AJ91" s="491"/>
      <c r="AK91" s="491"/>
    </row>
    <row r="92" spans="11:37" s="4" customFormat="1">
      <c r="K92" s="570"/>
      <c r="AA92" s="490"/>
      <c r="AB92" s="490"/>
      <c r="AC92" s="490"/>
      <c r="AD92" s="490"/>
      <c r="AE92" s="490"/>
      <c r="AF92" s="490"/>
      <c r="AG92" s="490"/>
      <c r="AH92" s="490"/>
      <c r="AI92" s="490"/>
      <c r="AJ92" s="491"/>
      <c r="AK92" s="491"/>
    </row>
    <row r="93" spans="11:37" s="4" customFormat="1">
      <c r="K93" s="570"/>
      <c r="AA93" s="490"/>
      <c r="AB93" s="490"/>
      <c r="AC93" s="490"/>
      <c r="AD93" s="490"/>
      <c r="AE93" s="490"/>
      <c r="AF93" s="490"/>
      <c r="AG93" s="490"/>
      <c r="AH93" s="490"/>
      <c r="AI93" s="490"/>
      <c r="AJ93" s="491"/>
      <c r="AK93" s="491"/>
    </row>
    <row r="94" spans="11:37" s="4" customFormat="1">
      <c r="K94" s="570"/>
      <c r="AA94" s="490"/>
      <c r="AB94" s="490"/>
      <c r="AC94" s="490"/>
      <c r="AD94" s="490"/>
      <c r="AE94" s="490"/>
      <c r="AF94" s="490"/>
      <c r="AG94" s="490"/>
      <c r="AH94" s="490"/>
      <c r="AI94" s="490"/>
      <c r="AJ94" s="491"/>
      <c r="AK94" s="491"/>
    </row>
    <row r="95" spans="11:37" s="4" customFormat="1">
      <c r="K95" s="570"/>
      <c r="AA95" s="490"/>
      <c r="AB95" s="490"/>
      <c r="AC95" s="490"/>
      <c r="AD95" s="490"/>
      <c r="AE95" s="490"/>
      <c r="AF95" s="490"/>
      <c r="AG95" s="490"/>
      <c r="AH95" s="490"/>
      <c r="AI95" s="490"/>
      <c r="AJ95" s="491"/>
      <c r="AK95" s="491"/>
    </row>
    <row r="96" spans="11:37" s="4" customFormat="1">
      <c r="K96" s="570"/>
      <c r="AA96" s="490"/>
      <c r="AB96" s="490"/>
      <c r="AC96" s="490"/>
      <c r="AD96" s="490"/>
      <c r="AE96" s="490"/>
      <c r="AF96" s="490"/>
      <c r="AG96" s="490"/>
      <c r="AH96" s="490"/>
      <c r="AI96" s="490"/>
      <c r="AJ96" s="491"/>
      <c r="AK96" s="491"/>
    </row>
    <row r="97" spans="11:37" s="4" customFormat="1">
      <c r="K97" s="570"/>
      <c r="AA97" s="490"/>
      <c r="AB97" s="490"/>
      <c r="AC97" s="490"/>
      <c r="AD97" s="490"/>
      <c r="AE97" s="490"/>
      <c r="AF97" s="490"/>
      <c r="AG97" s="490"/>
      <c r="AH97" s="490"/>
      <c r="AI97" s="490"/>
      <c r="AJ97" s="491"/>
      <c r="AK97" s="491"/>
    </row>
    <row r="98" spans="11:37" s="4" customFormat="1">
      <c r="K98" s="570"/>
      <c r="AA98" s="490"/>
      <c r="AB98" s="490"/>
      <c r="AC98" s="490"/>
      <c r="AD98" s="490"/>
      <c r="AE98" s="490"/>
      <c r="AF98" s="490"/>
      <c r="AG98" s="490"/>
      <c r="AH98" s="490"/>
      <c r="AI98" s="490"/>
      <c r="AJ98" s="491"/>
      <c r="AK98" s="491"/>
    </row>
    <row r="99" spans="11:37" s="4" customFormat="1">
      <c r="K99" s="570"/>
      <c r="AA99" s="490"/>
      <c r="AB99" s="490"/>
      <c r="AC99" s="490"/>
      <c r="AD99" s="490"/>
      <c r="AE99" s="490"/>
      <c r="AF99" s="490"/>
      <c r="AG99" s="490"/>
      <c r="AH99" s="490"/>
      <c r="AI99" s="490"/>
      <c r="AJ99" s="491"/>
      <c r="AK99" s="491"/>
    </row>
    <row r="100" spans="11:37" s="4" customFormat="1">
      <c r="K100" s="570"/>
      <c r="AA100" s="490"/>
      <c r="AB100" s="490"/>
      <c r="AC100" s="490"/>
      <c r="AD100" s="490"/>
      <c r="AE100" s="490"/>
      <c r="AF100" s="490"/>
      <c r="AG100" s="490"/>
      <c r="AH100" s="490"/>
      <c r="AI100" s="490"/>
      <c r="AJ100" s="491"/>
      <c r="AK100" s="491"/>
    </row>
    <row r="101" spans="11:37" s="4" customFormat="1">
      <c r="K101" s="570"/>
      <c r="AA101" s="490"/>
      <c r="AB101" s="490"/>
      <c r="AC101" s="490"/>
      <c r="AD101" s="490"/>
      <c r="AE101" s="490"/>
      <c r="AF101" s="490"/>
      <c r="AG101" s="490"/>
      <c r="AH101" s="490"/>
      <c r="AI101" s="490"/>
      <c r="AJ101" s="491"/>
      <c r="AK101" s="491"/>
    </row>
    <row r="102" spans="11:37" s="4" customFormat="1">
      <c r="K102" s="570"/>
      <c r="AA102" s="490"/>
      <c r="AB102" s="490"/>
      <c r="AC102" s="490"/>
      <c r="AD102" s="490"/>
      <c r="AE102" s="490"/>
      <c r="AF102" s="490"/>
      <c r="AG102" s="490"/>
      <c r="AH102" s="490"/>
      <c r="AI102" s="490"/>
      <c r="AJ102" s="491"/>
      <c r="AK102" s="491"/>
    </row>
    <row r="103" spans="11:37" s="4" customFormat="1">
      <c r="K103" s="570"/>
      <c r="AA103" s="490"/>
      <c r="AB103" s="490"/>
      <c r="AC103" s="490"/>
      <c r="AD103" s="490"/>
      <c r="AE103" s="490"/>
      <c r="AF103" s="490"/>
      <c r="AG103" s="490"/>
      <c r="AH103" s="490"/>
      <c r="AI103" s="490"/>
      <c r="AJ103" s="491"/>
      <c r="AK103" s="491"/>
    </row>
    <row r="104" spans="11:37" s="4" customFormat="1">
      <c r="K104" s="570"/>
      <c r="AA104" s="490"/>
      <c r="AB104" s="490"/>
      <c r="AC104" s="490"/>
      <c r="AD104" s="490"/>
      <c r="AE104" s="490"/>
      <c r="AF104" s="490"/>
      <c r="AG104" s="490"/>
      <c r="AH104" s="490"/>
      <c r="AI104" s="490"/>
      <c r="AJ104" s="491"/>
      <c r="AK104" s="491"/>
    </row>
    <row r="105" spans="11:37" s="4" customFormat="1">
      <c r="K105" s="570"/>
      <c r="AA105" s="490"/>
      <c r="AB105" s="490"/>
      <c r="AC105" s="490"/>
      <c r="AD105" s="490"/>
      <c r="AE105" s="490"/>
      <c r="AF105" s="490"/>
      <c r="AG105" s="490"/>
      <c r="AH105" s="490"/>
      <c r="AI105" s="490"/>
      <c r="AJ105" s="491"/>
      <c r="AK105" s="491"/>
    </row>
    <row r="106" spans="11:37" s="4" customFormat="1">
      <c r="K106" s="570"/>
      <c r="AA106" s="490"/>
      <c r="AB106" s="490"/>
      <c r="AC106" s="490"/>
      <c r="AD106" s="490"/>
      <c r="AE106" s="490"/>
      <c r="AF106" s="490"/>
      <c r="AG106" s="490"/>
      <c r="AH106" s="490"/>
      <c r="AI106" s="490"/>
      <c r="AJ106" s="491"/>
      <c r="AK106" s="491"/>
    </row>
    <row r="107" spans="11:37" s="4" customFormat="1">
      <c r="K107" s="570"/>
      <c r="AA107" s="490"/>
      <c r="AB107" s="490"/>
      <c r="AC107" s="490"/>
      <c r="AD107" s="490"/>
      <c r="AE107" s="490"/>
      <c r="AF107" s="490"/>
      <c r="AG107" s="490"/>
      <c r="AH107" s="490"/>
      <c r="AI107" s="490"/>
      <c r="AJ107" s="491"/>
      <c r="AK107" s="491"/>
    </row>
    <row r="108" spans="11:37" s="4" customFormat="1">
      <c r="K108" s="570"/>
      <c r="AA108" s="490"/>
      <c r="AB108" s="490"/>
      <c r="AC108" s="490"/>
      <c r="AD108" s="490"/>
      <c r="AE108" s="490"/>
      <c r="AF108" s="490"/>
      <c r="AG108" s="490"/>
      <c r="AH108" s="490"/>
      <c r="AI108" s="490"/>
      <c r="AJ108" s="491"/>
      <c r="AK108" s="491"/>
    </row>
    <row r="109" spans="11:37" s="4" customFormat="1">
      <c r="K109" s="570"/>
      <c r="AA109" s="490"/>
      <c r="AB109" s="490"/>
      <c r="AC109" s="490"/>
      <c r="AD109" s="490"/>
      <c r="AE109" s="490"/>
      <c r="AF109" s="490"/>
      <c r="AG109" s="490"/>
      <c r="AH109" s="490"/>
      <c r="AI109" s="490"/>
      <c r="AJ109" s="491"/>
      <c r="AK109" s="491"/>
    </row>
    <row r="110" spans="11:37" s="4" customFormat="1">
      <c r="K110" s="570"/>
      <c r="AA110" s="490"/>
      <c r="AB110" s="490"/>
      <c r="AC110" s="490"/>
      <c r="AD110" s="490"/>
      <c r="AE110" s="490"/>
      <c r="AF110" s="490"/>
      <c r="AG110" s="490"/>
      <c r="AH110" s="490"/>
      <c r="AI110" s="490"/>
      <c r="AJ110" s="491"/>
      <c r="AK110" s="491"/>
    </row>
    <row r="111" spans="11:37" s="4" customFormat="1">
      <c r="K111" s="570"/>
      <c r="AA111" s="490"/>
      <c r="AB111" s="490"/>
      <c r="AC111" s="490"/>
      <c r="AD111" s="490"/>
      <c r="AE111" s="490"/>
      <c r="AF111" s="490"/>
      <c r="AG111" s="490"/>
      <c r="AH111" s="490"/>
      <c r="AI111" s="490"/>
      <c r="AJ111" s="491"/>
      <c r="AK111" s="491"/>
    </row>
    <row r="112" spans="11:37" s="4" customFormat="1">
      <c r="K112" s="570"/>
      <c r="AA112" s="490"/>
      <c r="AB112" s="490"/>
      <c r="AC112" s="490"/>
      <c r="AD112" s="490"/>
      <c r="AE112" s="490"/>
      <c r="AF112" s="490"/>
      <c r="AG112" s="490"/>
      <c r="AH112" s="490"/>
      <c r="AI112" s="490"/>
      <c r="AJ112" s="491"/>
      <c r="AK112" s="491"/>
    </row>
    <row r="113" spans="11:37" s="4" customFormat="1">
      <c r="K113" s="570"/>
      <c r="AA113" s="490"/>
      <c r="AB113" s="490"/>
      <c r="AC113" s="490"/>
      <c r="AD113" s="490"/>
      <c r="AE113" s="490"/>
      <c r="AF113" s="490"/>
      <c r="AG113" s="490"/>
      <c r="AH113" s="490"/>
      <c r="AI113" s="490"/>
      <c r="AJ113" s="491"/>
      <c r="AK113" s="491"/>
    </row>
    <row r="114" spans="11:37" s="4" customFormat="1">
      <c r="K114" s="570"/>
      <c r="AA114" s="490"/>
      <c r="AB114" s="490"/>
      <c r="AC114" s="490"/>
      <c r="AD114" s="490"/>
      <c r="AE114" s="490"/>
      <c r="AF114" s="490"/>
      <c r="AG114" s="490"/>
      <c r="AH114" s="490"/>
      <c r="AI114" s="490"/>
      <c r="AJ114" s="491"/>
      <c r="AK114" s="491"/>
    </row>
    <row r="115" spans="11:37" s="4" customFormat="1">
      <c r="K115" s="570"/>
      <c r="AA115" s="490"/>
      <c r="AB115" s="490"/>
      <c r="AC115" s="490"/>
      <c r="AD115" s="490"/>
      <c r="AE115" s="490"/>
      <c r="AF115" s="490"/>
      <c r="AG115" s="490"/>
      <c r="AH115" s="490"/>
      <c r="AI115" s="490"/>
      <c r="AJ115" s="491"/>
      <c r="AK115" s="491"/>
    </row>
    <row r="116" spans="11:37" s="4" customFormat="1">
      <c r="K116" s="570"/>
      <c r="AA116" s="490"/>
      <c r="AB116" s="490"/>
      <c r="AC116" s="490"/>
      <c r="AD116" s="490"/>
      <c r="AE116" s="490"/>
      <c r="AF116" s="490"/>
      <c r="AG116" s="490"/>
      <c r="AH116" s="490"/>
      <c r="AI116" s="490"/>
      <c r="AJ116" s="491"/>
      <c r="AK116" s="491"/>
    </row>
    <row r="117" spans="11:37" s="4" customFormat="1">
      <c r="K117" s="570"/>
      <c r="AA117" s="490"/>
      <c r="AB117" s="490"/>
      <c r="AC117" s="490"/>
      <c r="AD117" s="490"/>
      <c r="AE117" s="490"/>
      <c r="AF117" s="490"/>
      <c r="AG117" s="490"/>
      <c r="AH117" s="490"/>
      <c r="AI117" s="490"/>
      <c r="AJ117" s="491"/>
      <c r="AK117" s="491"/>
    </row>
    <row r="118" spans="11:37" s="4" customFormat="1">
      <c r="K118" s="570"/>
      <c r="AA118" s="490"/>
      <c r="AB118" s="490"/>
      <c r="AC118" s="490"/>
      <c r="AD118" s="490"/>
      <c r="AE118" s="490"/>
      <c r="AF118" s="490"/>
      <c r="AG118" s="490"/>
      <c r="AH118" s="490"/>
      <c r="AI118" s="490"/>
      <c r="AJ118" s="491"/>
      <c r="AK118" s="491"/>
    </row>
    <row r="119" spans="11:37" s="4" customFormat="1">
      <c r="K119" s="570"/>
      <c r="AA119" s="490"/>
      <c r="AB119" s="490"/>
      <c r="AC119" s="490"/>
      <c r="AD119" s="490"/>
      <c r="AE119" s="490"/>
      <c r="AF119" s="490"/>
      <c r="AG119" s="490"/>
      <c r="AH119" s="490"/>
      <c r="AI119" s="490"/>
      <c r="AJ119" s="491"/>
      <c r="AK119" s="491"/>
    </row>
    <row r="120" spans="11:37" s="4" customFormat="1">
      <c r="K120" s="570"/>
      <c r="AA120" s="490"/>
      <c r="AB120" s="490"/>
      <c r="AC120" s="490"/>
      <c r="AD120" s="490"/>
      <c r="AE120" s="490"/>
      <c r="AF120" s="490"/>
      <c r="AG120" s="490"/>
      <c r="AH120" s="490"/>
      <c r="AI120" s="490"/>
      <c r="AJ120" s="491"/>
      <c r="AK120" s="491"/>
    </row>
    <row r="121" spans="11:37" s="4" customFormat="1">
      <c r="K121" s="570"/>
      <c r="AA121" s="490"/>
      <c r="AB121" s="490"/>
      <c r="AC121" s="490"/>
      <c r="AD121" s="490"/>
      <c r="AE121" s="490"/>
      <c r="AF121" s="490"/>
      <c r="AG121" s="490"/>
      <c r="AH121" s="490"/>
      <c r="AI121" s="490"/>
      <c r="AJ121" s="491"/>
      <c r="AK121" s="491"/>
    </row>
    <row r="122" spans="11:37" s="4" customFormat="1">
      <c r="K122" s="570"/>
      <c r="AA122" s="490"/>
      <c r="AB122" s="490"/>
      <c r="AC122" s="490"/>
      <c r="AD122" s="490"/>
      <c r="AE122" s="490"/>
      <c r="AF122" s="490"/>
      <c r="AG122" s="490"/>
      <c r="AH122" s="490"/>
      <c r="AI122" s="490"/>
      <c r="AJ122" s="491"/>
      <c r="AK122" s="491"/>
    </row>
    <row r="123" spans="11:37" s="4" customFormat="1">
      <c r="K123" s="570"/>
      <c r="AA123" s="490"/>
      <c r="AB123" s="490"/>
      <c r="AC123" s="490"/>
      <c r="AD123" s="490"/>
      <c r="AE123" s="490"/>
      <c r="AF123" s="490"/>
      <c r="AG123" s="490"/>
      <c r="AH123" s="490"/>
      <c r="AI123" s="490"/>
      <c r="AJ123" s="491"/>
      <c r="AK123" s="491"/>
    </row>
    <row r="124" spans="11:37" s="4" customFormat="1">
      <c r="K124" s="570"/>
      <c r="AA124" s="490"/>
      <c r="AB124" s="490"/>
      <c r="AC124" s="490"/>
      <c r="AD124" s="490"/>
      <c r="AE124" s="490"/>
      <c r="AF124" s="490"/>
      <c r="AG124" s="490"/>
      <c r="AH124" s="490"/>
      <c r="AI124" s="490"/>
      <c r="AJ124" s="491"/>
      <c r="AK124" s="491"/>
    </row>
    <row r="125" spans="11:37" s="4" customFormat="1">
      <c r="K125" s="570"/>
      <c r="AA125" s="490"/>
      <c r="AB125" s="490"/>
      <c r="AC125" s="490"/>
      <c r="AD125" s="490"/>
      <c r="AE125" s="490"/>
      <c r="AF125" s="490"/>
      <c r="AG125" s="490"/>
      <c r="AH125" s="490"/>
      <c r="AI125" s="490"/>
      <c r="AJ125" s="491"/>
      <c r="AK125" s="491"/>
    </row>
    <row r="126" spans="11:37" s="4" customFormat="1">
      <c r="K126" s="570"/>
      <c r="AA126" s="490"/>
      <c r="AB126" s="490"/>
      <c r="AC126" s="490"/>
      <c r="AD126" s="490"/>
      <c r="AE126" s="490"/>
      <c r="AF126" s="490"/>
      <c r="AG126" s="490"/>
      <c r="AH126" s="490"/>
      <c r="AI126" s="490"/>
      <c r="AJ126" s="491"/>
      <c r="AK126" s="491"/>
    </row>
    <row r="127" spans="11:37" s="4" customFormat="1">
      <c r="K127" s="570"/>
      <c r="AA127" s="490"/>
      <c r="AB127" s="490"/>
      <c r="AC127" s="490"/>
      <c r="AD127" s="490"/>
      <c r="AE127" s="490"/>
      <c r="AF127" s="490"/>
      <c r="AG127" s="490"/>
      <c r="AH127" s="490"/>
      <c r="AI127" s="490"/>
      <c r="AJ127" s="491"/>
      <c r="AK127" s="491"/>
    </row>
    <row r="128" spans="11:37" s="4" customFormat="1">
      <c r="K128" s="570"/>
      <c r="AA128" s="490"/>
      <c r="AB128" s="490"/>
      <c r="AC128" s="490"/>
      <c r="AD128" s="490"/>
      <c r="AE128" s="490"/>
      <c r="AF128" s="490"/>
      <c r="AG128" s="490"/>
      <c r="AH128" s="490"/>
      <c r="AI128" s="490"/>
      <c r="AJ128" s="491"/>
      <c r="AK128" s="491"/>
    </row>
    <row r="129" spans="11:37" s="4" customFormat="1">
      <c r="K129" s="570"/>
      <c r="AA129" s="490"/>
      <c r="AB129" s="490"/>
      <c r="AC129" s="490"/>
      <c r="AD129" s="490"/>
      <c r="AE129" s="490"/>
      <c r="AF129" s="490"/>
      <c r="AG129" s="490"/>
      <c r="AH129" s="490"/>
      <c r="AI129" s="490"/>
      <c r="AJ129" s="491"/>
      <c r="AK129" s="491"/>
    </row>
    <row r="130" spans="11:37" s="4" customFormat="1">
      <c r="K130" s="570"/>
      <c r="AA130" s="490"/>
      <c r="AB130" s="490"/>
      <c r="AC130" s="490"/>
      <c r="AD130" s="490"/>
      <c r="AE130" s="490"/>
      <c r="AF130" s="490"/>
      <c r="AG130" s="490"/>
      <c r="AH130" s="490"/>
      <c r="AI130" s="490"/>
      <c r="AJ130" s="491"/>
      <c r="AK130" s="491"/>
    </row>
    <row r="131" spans="11:37" s="4" customFormat="1">
      <c r="K131" s="570"/>
      <c r="AA131" s="490"/>
      <c r="AB131" s="490"/>
      <c r="AC131" s="490"/>
      <c r="AD131" s="490"/>
      <c r="AE131" s="490"/>
      <c r="AF131" s="490"/>
      <c r="AG131" s="490"/>
      <c r="AH131" s="490"/>
      <c r="AI131" s="490"/>
      <c r="AJ131" s="491"/>
      <c r="AK131" s="491"/>
    </row>
    <row r="132" spans="11:37" s="4" customFormat="1">
      <c r="K132" s="570"/>
      <c r="AA132" s="490"/>
      <c r="AB132" s="490"/>
      <c r="AC132" s="490"/>
      <c r="AD132" s="490"/>
      <c r="AE132" s="490"/>
      <c r="AF132" s="490"/>
      <c r="AG132" s="490"/>
      <c r="AH132" s="490"/>
      <c r="AI132" s="490"/>
      <c r="AJ132" s="491"/>
      <c r="AK132" s="491"/>
    </row>
    <row r="133" spans="11:37" s="4" customFormat="1">
      <c r="K133" s="570"/>
      <c r="AA133" s="490"/>
      <c r="AB133" s="490"/>
      <c r="AC133" s="490"/>
      <c r="AD133" s="490"/>
      <c r="AE133" s="490"/>
      <c r="AF133" s="490"/>
      <c r="AG133" s="490"/>
      <c r="AH133" s="490"/>
      <c r="AI133" s="490"/>
      <c r="AJ133" s="491"/>
      <c r="AK133" s="491"/>
    </row>
    <row r="134" spans="11:37" s="4" customFormat="1">
      <c r="K134" s="570"/>
      <c r="AA134" s="490"/>
      <c r="AB134" s="490"/>
      <c r="AC134" s="490"/>
      <c r="AD134" s="490"/>
      <c r="AE134" s="490"/>
      <c r="AF134" s="490"/>
      <c r="AG134" s="490"/>
      <c r="AH134" s="490"/>
      <c r="AI134" s="490"/>
      <c r="AJ134" s="491"/>
      <c r="AK134" s="491"/>
    </row>
    <row r="135" spans="11:37" s="4" customFormat="1">
      <c r="K135" s="570"/>
      <c r="AA135" s="490"/>
      <c r="AB135" s="490"/>
      <c r="AC135" s="490"/>
      <c r="AD135" s="490"/>
      <c r="AE135" s="490"/>
      <c r="AF135" s="490"/>
      <c r="AG135" s="490"/>
      <c r="AH135" s="490"/>
      <c r="AI135" s="490"/>
      <c r="AJ135" s="491"/>
      <c r="AK135" s="491"/>
    </row>
    <row r="136" spans="11:37" s="4" customFormat="1">
      <c r="K136" s="570"/>
      <c r="AA136" s="490"/>
      <c r="AB136" s="490"/>
      <c r="AC136" s="490"/>
      <c r="AD136" s="490"/>
      <c r="AE136" s="490"/>
      <c r="AF136" s="490"/>
      <c r="AG136" s="490"/>
      <c r="AH136" s="490"/>
      <c r="AI136" s="490"/>
      <c r="AJ136" s="491"/>
      <c r="AK136" s="491"/>
    </row>
    <row r="137" spans="11:37" s="4" customFormat="1">
      <c r="K137" s="570"/>
      <c r="AA137" s="490"/>
      <c r="AB137" s="490"/>
      <c r="AC137" s="490"/>
      <c r="AD137" s="490"/>
      <c r="AE137" s="490"/>
      <c r="AF137" s="490"/>
      <c r="AG137" s="490"/>
      <c r="AH137" s="490"/>
      <c r="AI137" s="490"/>
      <c r="AJ137" s="491"/>
      <c r="AK137" s="491"/>
    </row>
    <row r="138" spans="11:37" s="4" customFormat="1">
      <c r="K138" s="570"/>
      <c r="AA138" s="490"/>
      <c r="AB138" s="490"/>
      <c r="AC138" s="490"/>
      <c r="AD138" s="490"/>
      <c r="AE138" s="490"/>
      <c r="AF138" s="490"/>
      <c r="AG138" s="490"/>
      <c r="AH138" s="490"/>
      <c r="AI138" s="490"/>
      <c r="AJ138" s="491"/>
      <c r="AK138" s="491"/>
    </row>
    <row r="139" spans="11:37" s="4" customFormat="1">
      <c r="K139" s="570"/>
      <c r="AA139" s="490"/>
      <c r="AB139" s="490"/>
      <c r="AC139" s="490"/>
      <c r="AD139" s="490"/>
      <c r="AE139" s="490"/>
      <c r="AF139" s="490"/>
      <c r="AG139" s="490"/>
      <c r="AH139" s="490"/>
      <c r="AI139" s="490"/>
      <c r="AJ139" s="491"/>
      <c r="AK139" s="491"/>
    </row>
    <row r="140" spans="11:37" s="4" customFormat="1">
      <c r="K140" s="570"/>
      <c r="AA140" s="490"/>
      <c r="AB140" s="490"/>
      <c r="AC140" s="490"/>
      <c r="AD140" s="490"/>
      <c r="AE140" s="490"/>
      <c r="AF140" s="490"/>
      <c r="AG140" s="490"/>
      <c r="AH140" s="490"/>
      <c r="AI140" s="490"/>
      <c r="AJ140" s="491"/>
      <c r="AK140" s="491"/>
    </row>
    <row r="141" spans="11:37" s="4" customFormat="1">
      <c r="K141" s="570"/>
      <c r="AA141" s="490"/>
      <c r="AB141" s="490"/>
      <c r="AC141" s="490"/>
      <c r="AD141" s="490"/>
      <c r="AE141" s="490"/>
      <c r="AF141" s="490"/>
      <c r="AG141" s="490"/>
      <c r="AH141" s="490"/>
      <c r="AI141" s="490"/>
      <c r="AJ141" s="491"/>
      <c r="AK141" s="491"/>
    </row>
    <row r="142" spans="11:37" s="4" customFormat="1">
      <c r="K142" s="570"/>
      <c r="AA142" s="490"/>
      <c r="AB142" s="490"/>
      <c r="AC142" s="490"/>
      <c r="AD142" s="490"/>
      <c r="AE142" s="490"/>
      <c r="AF142" s="490"/>
      <c r="AG142" s="490"/>
      <c r="AH142" s="490"/>
      <c r="AI142" s="490"/>
      <c r="AJ142" s="491"/>
      <c r="AK142" s="491"/>
    </row>
    <row r="143" spans="11:37" s="4" customFormat="1">
      <c r="K143" s="570"/>
      <c r="AA143" s="490"/>
      <c r="AB143" s="490"/>
      <c r="AC143" s="490"/>
      <c r="AD143" s="490"/>
      <c r="AE143" s="490"/>
      <c r="AF143" s="490"/>
      <c r="AG143" s="490"/>
      <c r="AH143" s="490"/>
      <c r="AI143" s="490"/>
      <c r="AJ143" s="491"/>
      <c r="AK143" s="491"/>
    </row>
    <row r="144" spans="11:37" s="4" customFormat="1">
      <c r="K144" s="570"/>
      <c r="AA144" s="490"/>
      <c r="AB144" s="490"/>
      <c r="AC144" s="490"/>
      <c r="AD144" s="490"/>
      <c r="AE144" s="490"/>
      <c r="AF144" s="490"/>
      <c r="AG144" s="490"/>
      <c r="AH144" s="490"/>
      <c r="AI144" s="490"/>
      <c r="AJ144" s="491"/>
      <c r="AK144" s="491"/>
    </row>
    <row r="145" spans="11:37" s="4" customFormat="1">
      <c r="K145" s="570"/>
      <c r="AA145" s="490"/>
      <c r="AB145" s="490"/>
      <c r="AC145" s="490"/>
      <c r="AD145" s="490"/>
      <c r="AE145" s="490"/>
      <c r="AF145" s="490"/>
      <c r="AG145" s="490"/>
      <c r="AH145" s="490"/>
      <c r="AI145" s="490"/>
      <c r="AJ145" s="491"/>
      <c r="AK145" s="491"/>
    </row>
    <row r="146" spans="11:37" s="4" customFormat="1">
      <c r="K146" s="570"/>
      <c r="AA146" s="490"/>
      <c r="AB146" s="490"/>
      <c r="AC146" s="490"/>
      <c r="AD146" s="490"/>
      <c r="AE146" s="490"/>
      <c r="AF146" s="490"/>
      <c r="AG146" s="490"/>
      <c r="AH146" s="490"/>
      <c r="AI146" s="490"/>
      <c r="AJ146" s="491"/>
      <c r="AK146" s="491"/>
    </row>
    <row r="147" spans="11:37" s="4" customFormat="1">
      <c r="K147" s="570"/>
      <c r="AA147" s="490"/>
      <c r="AB147" s="490"/>
      <c r="AC147" s="490"/>
      <c r="AD147" s="490"/>
      <c r="AE147" s="490"/>
      <c r="AF147" s="490"/>
      <c r="AG147" s="490"/>
      <c r="AH147" s="490"/>
      <c r="AI147" s="490"/>
      <c r="AJ147" s="491"/>
      <c r="AK147" s="491"/>
    </row>
    <row r="148" spans="11:37" s="4" customFormat="1">
      <c r="K148" s="570"/>
      <c r="AA148" s="490"/>
      <c r="AB148" s="490"/>
      <c r="AC148" s="490"/>
      <c r="AD148" s="490"/>
      <c r="AE148" s="490"/>
      <c r="AF148" s="490"/>
      <c r="AG148" s="490"/>
      <c r="AH148" s="490"/>
      <c r="AI148" s="490"/>
      <c r="AJ148" s="491"/>
      <c r="AK148" s="491"/>
    </row>
    <row r="149" spans="11:37" s="4" customFormat="1">
      <c r="K149" s="570"/>
      <c r="AA149" s="490"/>
      <c r="AB149" s="490"/>
      <c r="AC149" s="490"/>
      <c r="AD149" s="490"/>
      <c r="AE149" s="490"/>
      <c r="AF149" s="490"/>
      <c r="AG149" s="490"/>
      <c r="AH149" s="490"/>
      <c r="AI149" s="490"/>
      <c r="AJ149" s="491"/>
      <c r="AK149" s="491"/>
    </row>
    <row r="150" spans="11:37" s="4" customFormat="1">
      <c r="K150" s="570"/>
      <c r="AA150" s="490"/>
      <c r="AB150" s="490"/>
      <c r="AC150" s="490"/>
      <c r="AD150" s="490"/>
      <c r="AE150" s="490"/>
      <c r="AF150" s="490"/>
      <c r="AG150" s="490"/>
      <c r="AH150" s="490"/>
      <c r="AI150" s="490"/>
      <c r="AJ150" s="491"/>
      <c r="AK150" s="491"/>
    </row>
    <row r="151" spans="11:37" s="4" customFormat="1">
      <c r="K151" s="570"/>
      <c r="AA151" s="490"/>
      <c r="AB151" s="490"/>
      <c r="AC151" s="490"/>
      <c r="AD151" s="490"/>
      <c r="AE151" s="490"/>
      <c r="AF151" s="490"/>
      <c r="AG151" s="490"/>
      <c r="AH151" s="490"/>
      <c r="AI151" s="490"/>
      <c r="AJ151" s="491"/>
      <c r="AK151" s="491"/>
    </row>
    <row r="152" spans="11:37" s="4" customFormat="1">
      <c r="K152" s="570"/>
      <c r="AA152" s="490"/>
      <c r="AB152" s="490"/>
      <c r="AC152" s="490"/>
      <c r="AD152" s="490"/>
      <c r="AE152" s="490"/>
      <c r="AF152" s="490"/>
      <c r="AG152" s="490"/>
      <c r="AH152" s="490"/>
      <c r="AI152" s="490"/>
      <c r="AJ152" s="491"/>
      <c r="AK152" s="491"/>
    </row>
    <row r="153" spans="11:37" s="4" customFormat="1">
      <c r="K153" s="570"/>
      <c r="AA153" s="490"/>
      <c r="AB153" s="490"/>
      <c r="AC153" s="490"/>
      <c r="AD153" s="490"/>
      <c r="AE153" s="490"/>
      <c r="AF153" s="490"/>
      <c r="AG153" s="490"/>
      <c r="AH153" s="490"/>
      <c r="AI153" s="490"/>
      <c r="AJ153" s="491"/>
      <c r="AK153" s="491"/>
    </row>
    <row r="154" spans="11:37" s="4" customFormat="1">
      <c r="K154" s="570"/>
      <c r="AA154" s="490"/>
      <c r="AB154" s="490"/>
      <c r="AC154" s="490"/>
      <c r="AD154" s="490"/>
      <c r="AE154" s="490"/>
      <c r="AF154" s="490"/>
      <c r="AG154" s="490"/>
      <c r="AH154" s="490"/>
      <c r="AI154" s="490"/>
      <c r="AJ154" s="491"/>
      <c r="AK154" s="491"/>
    </row>
    <row r="155" spans="11:37" s="4" customFormat="1">
      <c r="K155" s="570"/>
      <c r="AA155" s="490"/>
      <c r="AB155" s="490"/>
      <c r="AC155" s="490"/>
      <c r="AD155" s="490"/>
      <c r="AE155" s="490"/>
      <c r="AF155" s="490"/>
      <c r="AG155" s="490"/>
      <c r="AH155" s="490"/>
      <c r="AI155" s="490"/>
      <c r="AJ155" s="491"/>
      <c r="AK155" s="491"/>
    </row>
    <row r="156" spans="11:37" s="4" customFormat="1">
      <c r="K156" s="570"/>
      <c r="AA156" s="490"/>
      <c r="AB156" s="490"/>
      <c r="AC156" s="490"/>
      <c r="AD156" s="490"/>
      <c r="AE156" s="490"/>
      <c r="AF156" s="490"/>
      <c r="AG156" s="490"/>
      <c r="AH156" s="490"/>
      <c r="AI156" s="490"/>
      <c r="AJ156" s="491"/>
      <c r="AK156" s="491"/>
    </row>
    <row r="157" spans="11:37" s="4" customFormat="1">
      <c r="K157" s="570"/>
      <c r="AA157" s="490"/>
      <c r="AB157" s="490"/>
      <c r="AC157" s="490"/>
      <c r="AD157" s="490"/>
      <c r="AE157" s="490"/>
      <c r="AF157" s="490"/>
      <c r="AG157" s="490"/>
      <c r="AH157" s="490"/>
      <c r="AI157" s="490"/>
      <c r="AJ157" s="491"/>
      <c r="AK157" s="491"/>
    </row>
    <row r="158" spans="11:37" s="4" customFormat="1">
      <c r="K158" s="570"/>
      <c r="AA158" s="490"/>
      <c r="AB158" s="490"/>
      <c r="AC158" s="490"/>
      <c r="AD158" s="490"/>
      <c r="AE158" s="490"/>
      <c r="AF158" s="490"/>
      <c r="AG158" s="490"/>
      <c r="AH158" s="490"/>
      <c r="AI158" s="490"/>
      <c r="AJ158" s="491"/>
      <c r="AK158" s="491"/>
    </row>
    <row r="159" spans="11:37" s="4" customFormat="1">
      <c r="K159" s="570"/>
      <c r="AA159" s="490"/>
      <c r="AB159" s="490"/>
      <c r="AC159" s="490"/>
      <c r="AD159" s="490"/>
      <c r="AE159" s="490"/>
      <c r="AF159" s="490"/>
      <c r="AG159" s="490"/>
      <c r="AH159" s="490"/>
      <c r="AI159" s="490"/>
      <c r="AJ159" s="491"/>
      <c r="AK159" s="491"/>
    </row>
    <row r="160" spans="11:37" s="4" customFormat="1">
      <c r="K160" s="570"/>
      <c r="AA160" s="490"/>
      <c r="AB160" s="490"/>
      <c r="AC160" s="490"/>
      <c r="AD160" s="490"/>
      <c r="AE160" s="490"/>
      <c r="AF160" s="490"/>
      <c r="AG160" s="490"/>
      <c r="AH160" s="490"/>
      <c r="AI160" s="490"/>
      <c r="AJ160" s="491"/>
      <c r="AK160" s="491"/>
    </row>
    <row r="161" spans="11:37" s="4" customFormat="1">
      <c r="K161" s="570"/>
      <c r="AA161" s="490"/>
      <c r="AB161" s="490"/>
      <c r="AC161" s="490"/>
      <c r="AD161" s="490"/>
      <c r="AE161" s="490"/>
      <c r="AF161" s="490"/>
      <c r="AG161" s="490"/>
      <c r="AH161" s="490"/>
      <c r="AI161" s="490"/>
      <c r="AJ161" s="491"/>
      <c r="AK161" s="491"/>
    </row>
    <row r="162" spans="11:37" s="4" customFormat="1">
      <c r="K162" s="570"/>
      <c r="AA162" s="490"/>
      <c r="AB162" s="490"/>
      <c r="AC162" s="490"/>
      <c r="AD162" s="490"/>
      <c r="AE162" s="490"/>
      <c r="AF162" s="490"/>
      <c r="AG162" s="490"/>
      <c r="AH162" s="490"/>
      <c r="AI162" s="490"/>
      <c r="AJ162" s="491"/>
      <c r="AK162" s="491"/>
    </row>
    <row r="163" spans="11:37" s="4" customFormat="1">
      <c r="K163" s="570"/>
      <c r="AA163" s="490"/>
      <c r="AB163" s="490"/>
      <c r="AC163" s="490"/>
      <c r="AD163" s="490"/>
      <c r="AE163" s="490"/>
      <c r="AF163" s="490"/>
      <c r="AG163" s="490"/>
      <c r="AH163" s="490"/>
      <c r="AI163" s="490"/>
      <c r="AJ163" s="491"/>
      <c r="AK163" s="491"/>
    </row>
    <row r="164" spans="11:37" s="4" customFormat="1">
      <c r="K164" s="570"/>
      <c r="AA164" s="490"/>
      <c r="AB164" s="490"/>
      <c r="AC164" s="490"/>
      <c r="AD164" s="490"/>
      <c r="AE164" s="490"/>
      <c r="AF164" s="490"/>
      <c r="AG164" s="490"/>
      <c r="AH164" s="490"/>
      <c r="AI164" s="490"/>
      <c r="AJ164" s="491"/>
      <c r="AK164" s="491"/>
    </row>
    <row r="165" spans="11:37" s="4" customFormat="1">
      <c r="K165" s="570"/>
      <c r="AA165" s="490"/>
      <c r="AB165" s="490"/>
      <c r="AC165" s="490"/>
      <c r="AD165" s="490"/>
      <c r="AE165" s="490"/>
      <c r="AF165" s="490"/>
      <c r="AG165" s="490"/>
      <c r="AH165" s="490"/>
      <c r="AI165" s="490"/>
      <c r="AJ165" s="491"/>
      <c r="AK165" s="491"/>
    </row>
    <row r="166" spans="11:37" s="4" customFormat="1">
      <c r="K166" s="570"/>
      <c r="AA166" s="490"/>
      <c r="AB166" s="490"/>
      <c r="AC166" s="490"/>
      <c r="AD166" s="490"/>
      <c r="AE166" s="490"/>
      <c r="AF166" s="490"/>
      <c r="AG166" s="490"/>
      <c r="AH166" s="490"/>
      <c r="AI166" s="490"/>
      <c r="AJ166" s="491"/>
      <c r="AK166" s="491"/>
    </row>
    <row r="167" spans="11:37" s="4" customFormat="1">
      <c r="K167" s="570"/>
      <c r="AA167" s="490"/>
      <c r="AB167" s="490"/>
      <c r="AC167" s="490"/>
      <c r="AD167" s="490"/>
      <c r="AE167" s="490"/>
      <c r="AF167" s="490"/>
      <c r="AG167" s="490"/>
      <c r="AH167" s="490"/>
      <c r="AI167" s="490"/>
      <c r="AJ167" s="491"/>
      <c r="AK167" s="491"/>
    </row>
    <row r="168" spans="11:37" s="4" customFormat="1">
      <c r="K168" s="570"/>
      <c r="AA168" s="490"/>
      <c r="AB168" s="490"/>
      <c r="AC168" s="490"/>
      <c r="AD168" s="490"/>
      <c r="AE168" s="490"/>
      <c r="AF168" s="490"/>
      <c r="AG168" s="490"/>
      <c r="AH168" s="490"/>
      <c r="AI168" s="490"/>
      <c r="AJ168" s="491"/>
      <c r="AK168" s="491"/>
    </row>
    <row r="169" spans="11:37" s="4" customFormat="1">
      <c r="K169" s="570"/>
      <c r="AA169" s="490"/>
      <c r="AB169" s="490"/>
      <c r="AC169" s="490"/>
      <c r="AD169" s="490"/>
      <c r="AE169" s="490"/>
      <c r="AF169" s="490"/>
      <c r="AG169" s="490"/>
      <c r="AH169" s="490"/>
      <c r="AI169" s="490"/>
      <c r="AJ169" s="491"/>
      <c r="AK169" s="491"/>
    </row>
    <row r="170" spans="11:37" s="4" customFormat="1">
      <c r="K170" s="570"/>
      <c r="AA170" s="490"/>
      <c r="AB170" s="490"/>
      <c r="AC170" s="490"/>
      <c r="AD170" s="490"/>
      <c r="AE170" s="490"/>
      <c r="AF170" s="490"/>
      <c r="AG170" s="490"/>
      <c r="AH170" s="490"/>
      <c r="AI170" s="490"/>
      <c r="AJ170" s="491"/>
      <c r="AK170" s="491"/>
    </row>
    <row r="171" spans="11:37" s="4" customFormat="1">
      <c r="K171" s="570"/>
      <c r="AA171" s="490"/>
      <c r="AB171" s="490"/>
      <c r="AC171" s="490"/>
      <c r="AD171" s="490"/>
      <c r="AE171" s="490"/>
      <c r="AF171" s="490"/>
      <c r="AG171" s="490"/>
      <c r="AH171" s="490"/>
      <c r="AI171" s="490"/>
      <c r="AJ171" s="491"/>
      <c r="AK171" s="491"/>
    </row>
    <row r="172" spans="11:37" s="4" customFormat="1">
      <c r="K172" s="570"/>
      <c r="AA172" s="490"/>
      <c r="AB172" s="490"/>
      <c r="AC172" s="490"/>
      <c r="AD172" s="490"/>
      <c r="AE172" s="490"/>
      <c r="AF172" s="490"/>
      <c r="AG172" s="490"/>
      <c r="AH172" s="490"/>
      <c r="AI172" s="490"/>
      <c r="AJ172" s="491"/>
      <c r="AK172" s="491"/>
    </row>
    <row r="173" spans="11:37" s="4" customFormat="1">
      <c r="K173" s="570"/>
      <c r="AA173" s="490"/>
      <c r="AB173" s="490"/>
      <c r="AC173" s="490"/>
      <c r="AD173" s="490"/>
      <c r="AE173" s="490"/>
      <c r="AF173" s="490"/>
      <c r="AG173" s="490"/>
      <c r="AH173" s="490"/>
      <c r="AI173" s="490"/>
      <c r="AJ173" s="491"/>
      <c r="AK173" s="491"/>
    </row>
    <row r="174" spans="11:37" s="4" customFormat="1">
      <c r="K174" s="570"/>
      <c r="AA174" s="490"/>
      <c r="AB174" s="490"/>
      <c r="AC174" s="490"/>
      <c r="AD174" s="490"/>
      <c r="AE174" s="490"/>
      <c r="AF174" s="490"/>
      <c r="AG174" s="490"/>
      <c r="AH174" s="490"/>
      <c r="AI174" s="490"/>
      <c r="AJ174" s="491"/>
      <c r="AK174" s="491"/>
    </row>
    <row r="175" spans="11:37" s="4" customFormat="1">
      <c r="K175" s="570"/>
      <c r="AA175" s="490"/>
      <c r="AB175" s="490"/>
      <c r="AC175" s="490"/>
      <c r="AD175" s="490"/>
      <c r="AE175" s="490"/>
      <c r="AF175" s="490"/>
      <c r="AG175" s="490"/>
      <c r="AH175" s="490"/>
      <c r="AI175" s="490"/>
      <c r="AJ175" s="491"/>
      <c r="AK175" s="491"/>
    </row>
    <row r="176" spans="11:37" s="4" customFormat="1">
      <c r="K176" s="570"/>
      <c r="AA176" s="490"/>
      <c r="AB176" s="490"/>
      <c r="AC176" s="490"/>
      <c r="AD176" s="490"/>
      <c r="AE176" s="490"/>
      <c r="AF176" s="490"/>
      <c r="AG176" s="490"/>
      <c r="AH176" s="490"/>
      <c r="AI176" s="490"/>
      <c r="AJ176" s="491"/>
      <c r="AK176" s="491"/>
    </row>
    <row r="177" spans="11:37" s="4" customFormat="1">
      <c r="K177" s="570"/>
      <c r="AA177" s="490"/>
      <c r="AB177" s="490"/>
      <c r="AC177" s="490"/>
      <c r="AD177" s="490"/>
      <c r="AE177" s="490"/>
      <c r="AF177" s="490"/>
      <c r="AG177" s="490"/>
      <c r="AH177" s="490"/>
      <c r="AI177" s="490"/>
      <c r="AJ177" s="491"/>
      <c r="AK177" s="491"/>
    </row>
    <row r="178" spans="11:37" s="4" customFormat="1">
      <c r="K178" s="570"/>
      <c r="AA178" s="490"/>
      <c r="AB178" s="490"/>
      <c r="AC178" s="490"/>
      <c r="AD178" s="490"/>
      <c r="AE178" s="490"/>
      <c r="AF178" s="490"/>
      <c r="AG178" s="490"/>
      <c r="AH178" s="490"/>
      <c r="AI178" s="490"/>
      <c r="AJ178" s="491"/>
      <c r="AK178" s="491"/>
    </row>
    <row r="179" spans="11:37" s="4" customFormat="1">
      <c r="K179" s="570"/>
      <c r="AA179" s="490"/>
      <c r="AB179" s="490"/>
      <c r="AC179" s="490"/>
      <c r="AD179" s="490"/>
      <c r="AE179" s="490"/>
      <c r="AF179" s="490"/>
      <c r="AG179" s="490"/>
      <c r="AH179" s="490"/>
      <c r="AI179" s="490"/>
      <c r="AJ179" s="491"/>
      <c r="AK179" s="491"/>
    </row>
    <row r="180" spans="11:37" s="4" customFormat="1">
      <c r="K180" s="570"/>
      <c r="AA180" s="490"/>
      <c r="AB180" s="490"/>
      <c r="AC180" s="490"/>
      <c r="AD180" s="490"/>
      <c r="AE180" s="490"/>
      <c r="AF180" s="490"/>
      <c r="AG180" s="490"/>
      <c r="AH180" s="490"/>
      <c r="AI180" s="490"/>
      <c r="AJ180" s="491"/>
      <c r="AK180" s="491"/>
    </row>
    <row r="181" spans="11:37" s="4" customFormat="1">
      <c r="K181" s="570"/>
      <c r="AA181" s="490"/>
      <c r="AB181" s="490"/>
      <c r="AC181" s="490"/>
      <c r="AD181" s="490"/>
      <c r="AE181" s="490"/>
      <c r="AF181" s="490"/>
      <c r="AG181" s="490"/>
      <c r="AH181" s="490"/>
      <c r="AI181" s="490"/>
      <c r="AJ181" s="491"/>
      <c r="AK181" s="491"/>
    </row>
    <row r="182" spans="11:37" s="4" customFormat="1">
      <c r="K182" s="570"/>
      <c r="AA182" s="490"/>
      <c r="AB182" s="490"/>
      <c r="AC182" s="490"/>
      <c r="AD182" s="490"/>
      <c r="AE182" s="490"/>
      <c r="AF182" s="490"/>
      <c r="AG182" s="490"/>
      <c r="AH182" s="490"/>
      <c r="AI182" s="490"/>
      <c r="AJ182" s="491"/>
      <c r="AK182" s="491"/>
    </row>
    <row r="183" spans="11:37" s="4" customFormat="1">
      <c r="K183" s="570"/>
      <c r="AA183" s="490"/>
      <c r="AB183" s="490"/>
      <c r="AC183" s="490"/>
      <c r="AD183" s="490"/>
      <c r="AE183" s="490"/>
      <c r="AF183" s="490"/>
      <c r="AG183" s="490"/>
      <c r="AH183" s="490"/>
      <c r="AI183" s="490"/>
      <c r="AJ183" s="491"/>
      <c r="AK183" s="491"/>
    </row>
    <row r="184" spans="11:37" s="4" customFormat="1">
      <c r="K184" s="570"/>
      <c r="AA184" s="490"/>
      <c r="AB184" s="490"/>
      <c r="AC184" s="490"/>
      <c r="AD184" s="490"/>
      <c r="AE184" s="490"/>
      <c r="AF184" s="490"/>
      <c r="AG184" s="490"/>
      <c r="AH184" s="490"/>
      <c r="AI184" s="490"/>
      <c r="AJ184" s="491"/>
      <c r="AK184" s="491"/>
    </row>
    <row r="185" spans="11:37" s="4" customFormat="1">
      <c r="K185" s="570"/>
      <c r="AA185" s="490"/>
      <c r="AB185" s="490"/>
      <c r="AC185" s="490"/>
      <c r="AD185" s="490"/>
      <c r="AE185" s="490"/>
      <c r="AF185" s="490"/>
      <c r="AG185" s="490"/>
      <c r="AH185" s="490"/>
      <c r="AI185" s="490"/>
      <c r="AJ185" s="491"/>
      <c r="AK185" s="491"/>
    </row>
    <row r="186" spans="11:37" s="4" customFormat="1">
      <c r="K186" s="570"/>
      <c r="AA186" s="490"/>
      <c r="AB186" s="490"/>
      <c r="AC186" s="490"/>
      <c r="AD186" s="490"/>
      <c r="AE186" s="490"/>
      <c r="AF186" s="490"/>
      <c r="AG186" s="490"/>
      <c r="AH186" s="490"/>
      <c r="AI186" s="490"/>
      <c r="AJ186" s="491"/>
      <c r="AK186" s="491"/>
    </row>
    <row r="187" spans="11:37" s="4" customFormat="1">
      <c r="K187" s="570"/>
      <c r="AA187" s="490"/>
      <c r="AB187" s="490"/>
      <c r="AC187" s="490"/>
      <c r="AD187" s="490"/>
      <c r="AE187" s="490"/>
      <c r="AF187" s="490"/>
      <c r="AG187" s="490"/>
      <c r="AH187" s="490"/>
      <c r="AI187" s="490"/>
      <c r="AJ187" s="491"/>
      <c r="AK187" s="491"/>
    </row>
    <row r="188" spans="11:37" s="4" customFormat="1">
      <c r="K188" s="570"/>
      <c r="AA188" s="490"/>
      <c r="AB188" s="490"/>
      <c r="AC188" s="490"/>
      <c r="AD188" s="490"/>
      <c r="AE188" s="490"/>
      <c r="AF188" s="490"/>
      <c r="AG188" s="490"/>
      <c r="AH188" s="490"/>
      <c r="AI188" s="490"/>
      <c r="AJ188" s="491"/>
      <c r="AK188" s="491"/>
    </row>
    <row r="189" spans="11:37" s="4" customFormat="1">
      <c r="K189" s="570"/>
      <c r="AA189" s="490"/>
      <c r="AB189" s="490"/>
      <c r="AC189" s="490"/>
      <c r="AD189" s="490"/>
      <c r="AE189" s="490"/>
      <c r="AF189" s="490"/>
      <c r="AG189" s="490"/>
      <c r="AH189" s="490"/>
      <c r="AI189" s="490"/>
      <c r="AJ189" s="491"/>
      <c r="AK189" s="491"/>
    </row>
    <row r="190" spans="11:37" s="4" customFormat="1">
      <c r="K190" s="570"/>
      <c r="AA190" s="490"/>
      <c r="AB190" s="490"/>
      <c r="AC190" s="490"/>
      <c r="AD190" s="490"/>
      <c r="AE190" s="490"/>
      <c r="AF190" s="490"/>
      <c r="AG190" s="490"/>
      <c r="AH190" s="490"/>
      <c r="AI190" s="490"/>
      <c r="AJ190" s="491"/>
      <c r="AK190" s="491"/>
    </row>
    <row r="191" spans="11:37" s="4" customFormat="1">
      <c r="K191" s="570"/>
      <c r="AA191" s="490"/>
      <c r="AB191" s="490"/>
      <c r="AC191" s="490"/>
      <c r="AD191" s="490"/>
      <c r="AE191" s="490"/>
      <c r="AF191" s="490"/>
      <c r="AG191" s="490"/>
      <c r="AH191" s="490"/>
      <c r="AI191" s="490"/>
      <c r="AJ191" s="491"/>
      <c r="AK191" s="491"/>
    </row>
    <row r="192" spans="11:37" s="4" customFormat="1">
      <c r="K192" s="570"/>
      <c r="AA192" s="490"/>
      <c r="AB192" s="490"/>
      <c r="AC192" s="490"/>
      <c r="AD192" s="490"/>
      <c r="AE192" s="490"/>
      <c r="AF192" s="490"/>
      <c r="AG192" s="490"/>
      <c r="AH192" s="490"/>
      <c r="AI192" s="490"/>
      <c r="AJ192" s="491"/>
      <c r="AK192" s="491"/>
    </row>
    <row r="193" spans="11:37" s="4" customFormat="1">
      <c r="K193" s="570"/>
      <c r="AA193" s="490"/>
      <c r="AB193" s="490"/>
      <c r="AC193" s="490"/>
      <c r="AD193" s="490"/>
      <c r="AE193" s="490"/>
      <c r="AF193" s="490"/>
      <c r="AG193" s="490"/>
      <c r="AH193" s="490"/>
      <c r="AI193" s="490"/>
      <c r="AJ193" s="491"/>
      <c r="AK193" s="491"/>
    </row>
    <row r="194" spans="11:37" s="4" customFormat="1">
      <c r="K194" s="570"/>
      <c r="AA194" s="490"/>
      <c r="AB194" s="490"/>
      <c r="AC194" s="490"/>
      <c r="AD194" s="490"/>
      <c r="AE194" s="490"/>
      <c r="AF194" s="490"/>
      <c r="AG194" s="490"/>
      <c r="AH194" s="490"/>
      <c r="AI194" s="490"/>
      <c r="AJ194" s="491"/>
      <c r="AK194" s="491"/>
    </row>
    <row r="195" spans="11:37" s="4" customFormat="1">
      <c r="K195" s="570"/>
      <c r="AA195" s="490"/>
      <c r="AB195" s="490"/>
      <c r="AC195" s="490"/>
      <c r="AD195" s="490"/>
      <c r="AE195" s="490"/>
      <c r="AF195" s="490"/>
      <c r="AG195" s="490"/>
      <c r="AH195" s="490"/>
      <c r="AI195" s="490"/>
      <c r="AJ195" s="491"/>
      <c r="AK195" s="491"/>
    </row>
    <row r="196" spans="11:37" s="4" customFormat="1">
      <c r="K196" s="570"/>
      <c r="AA196" s="490"/>
      <c r="AB196" s="490"/>
      <c r="AC196" s="490"/>
      <c r="AD196" s="490"/>
      <c r="AE196" s="490"/>
      <c r="AF196" s="490"/>
      <c r="AG196" s="490"/>
      <c r="AH196" s="490"/>
      <c r="AI196" s="490"/>
      <c r="AJ196" s="491"/>
      <c r="AK196" s="491"/>
    </row>
    <row r="197" spans="11:37" s="4" customFormat="1">
      <c r="K197" s="570"/>
      <c r="AA197" s="490"/>
      <c r="AB197" s="490"/>
      <c r="AC197" s="490"/>
      <c r="AD197" s="490"/>
      <c r="AE197" s="490"/>
      <c r="AF197" s="490"/>
      <c r="AG197" s="490"/>
      <c r="AH197" s="490"/>
      <c r="AI197" s="490"/>
      <c r="AJ197" s="491"/>
      <c r="AK197" s="491"/>
    </row>
    <row r="198" spans="11:37" s="4" customFormat="1">
      <c r="K198" s="570"/>
      <c r="AA198" s="490"/>
      <c r="AB198" s="490"/>
      <c r="AC198" s="490"/>
      <c r="AD198" s="490"/>
      <c r="AE198" s="490"/>
      <c r="AF198" s="490"/>
      <c r="AG198" s="490"/>
      <c r="AH198" s="490"/>
      <c r="AI198" s="490"/>
      <c r="AJ198" s="491"/>
      <c r="AK198" s="491"/>
    </row>
    <row r="199" spans="11:37" s="4" customFormat="1">
      <c r="K199" s="570"/>
      <c r="AA199" s="490"/>
      <c r="AB199" s="490"/>
      <c r="AC199" s="490"/>
      <c r="AD199" s="490"/>
      <c r="AE199" s="490"/>
      <c r="AF199" s="490"/>
      <c r="AG199" s="490"/>
      <c r="AH199" s="490"/>
      <c r="AI199" s="490"/>
      <c r="AJ199" s="491"/>
      <c r="AK199" s="491"/>
    </row>
    <row r="200" spans="11:37" s="4" customFormat="1">
      <c r="K200" s="570"/>
      <c r="AA200" s="490"/>
      <c r="AB200" s="490"/>
      <c r="AC200" s="490"/>
      <c r="AD200" s="490"/>
      <c r="AE200" s="490"/>
      <c r="AF200" s="490"/>
      <c r="AG200" s="490"/>
      <c r="AH200" s="490"/>
      <c r="AI200" s="490"/>
      <c r="AJ200" s="491"/>
      <c r="AK200" s="491"/>
    </row>
    <row r="201" spans="11:37" s="4" customFormat="1">
      <c r="K201" s="570"/>
      <c r="AA201" s="490"/>
      <c r="AB201" s="490"/>
      <c r="AC201" s="490"/>
      <c r="AD201" s="490"/>
      <c r="AE201" s="490"/>
      <c r="AF201" s="490"/>
      <c r="AG201" s="490"/>
      <c r="AH201" s="490"/>
      <c r="AI201" s="490"/>
      <c r="AJ201" s="491"/>
      <c r="AK201" s="491"/>
    </row>
    <row r="202" spans="11:37" s="4" customFormat="1">
      <c r="K202" s="570"/>
      <c r="AA202" s="490"/>
      <c r="AB202" s="490"/>
      <c r="AC202" s="490"/>
      <c r="AD202" s="490"/>
      <c r="AE202" s="490"/>
      <c r="AF202" s="490"/>
      <c r="AG202" s="490"/>
      <c r="AH202" s="490"/>
      <c r="AI202" s="490"/>
      <c r="AJ202" s="491"/>
      <c r="AK202" s="491"/>
    </row>
    <row r="203" spans="11:37" s="4" customFormat="1">
      <c r="K203" s="570"/>
      <c r="AA203" s="490"/>
      <c r="AB203" s="490"/>
      <c r="AC203" s="490"/>
      <c r="AD203" s="490"/>
      <c r="AE203" s="490"/>
      <c r="AF203" s="490"/>
      <c r="AG203" s="490"/>
      <c r="AH203" s="490"/>
      <c r="AI203" s="490"/>
      <c r="AJ203" s="491"/>
      <c r="AK203" s="491"/>
    </row>
    <row r="204" spans="11:37" s="4" customFormat="1">
      <c r="K204" s="570"/>
      <c r="AA204" s="490"/>
      <c r="AB204" s="490"/>
      <c r="AC204" s="490"/>
      <c r="AD204" s="490"/>
      <c r="AE204" s="490"/>
      <c r="AF204" s="490"/>
      <c r="AG204" s="490"/>
      <c r="AH204" s="490"/>
      <c r="AI204" s="490"/>
      <c r="AJ204" s="491"/>
      <c r="AK204" s="491"/>
    </row>
    <row r="205" spans="11:37" s="4" customFormat="1">
      <c r="K205" s="570"/>
      <c r="AA205" s="490"/>
      <c r="AB205" s="490"/>
      <c r="AC205" s="490"/>
      <c r="AD205" s="490"/>
      <c r="AE205" s="490"/>
      <c r="AF205" s="490"/>
      <c r="AG205" s="490"/>
      <c r="AH205" s="490"/>
      <c r="AI205" s="490"/>
      <c r="AJ205" s="491"/>
      <c r="AK205" s="491"/>
    </row>
    <row r="206" spans="11:37" s="4" customFormat="1">
      <c r="K206" s="570"/>
      <c r="AA206" s="490"/>
      <c r="AB206" s="490"/>
      <c r="AC206" s="490"/>
      <c r="AD206" s="490"/>
      <c r="AE206" s="490"/>
      <c r="AF206" s="490"/>
      <c r="AG206" s="490"/>
      <c r="AH206" s="490"/>
      <c r="AI206" s="490"/>
      <c r="AJ206" s="491"/>
      <c r="AK206" s="491"/>
    </row>
    <row r="207" spans="11:37" s="4" customFormat="1">
      <c r="K207" s="570"/>
      <c r="AA207" s="490"/>
      <c r="AB207" s="490"/>
      <c r="AC207" s="490"/>
      <c r="AD207" s="490"/>
      <c r="AE207" s="490"/>
      <c r="AF207" s="490"/>
      <c r="AG207" s="490"/>
      <c r="AH207" s="490"/>
      <c r="AI207" s="490"/>
      <c r="AJ207" s="491"/>
      <c r="AK207" s="491"/>
    </row>
    <row r="208" spans="11:37" s="4" customFormat="1">
      <c r="K208" s="570"/>
      <c r="AA208" s="490"/>
      <c r="AB208" s="490"/>
      <c r="AC208" s="490"/>
      <c r="AD208" s="490"/>
      <c r="AE208" s="490"/>
      <c r="AF208" s="490"/>
      <c r="AG208" s="490"/>
      <c r="AH208" s="490"/>
      <c r="AI208" s="490"/>
      <c r="AJ208" s="491"/>
      <c r="AK208" s="491"/>
    </row>
    <row r="209" spans="11:37" s="4" customFormat="1">
      <c r="K209" s="570"/>
      <c r="AA209" s="490"/>
      <c r="AB209" s="490"/>
      <c r="AC209" s="490"/>
      <c r="AD209" s="490"/>
      <c r="AE209" s="490"/>
      <c r="AF209" s="490"/>
      <c r="AG209" s="490"/>
      <c r="AH209" s="490"/>
      <c r="AI209" s="490"/>
      <c r="AJ209" s="491"/>
      <c r="AK209" s="491"/>
    </row>
    <row r="210" spans="11:37" s="4" customFormat="1">
      <c r="K210" s="570"/>
      <c r="AA210" s="490"/>
      <c r="AB210" s="490"/>
      <c r="AC210" s="490"/>
      <c r="AD210" s="490"/>
      <c r="AE210" s="490"/>
      <c r="AF210" s="490"/>
      <c r="AG210" s="490"/>
      <c r="AH210" s="490"/>
      <c r="AI210" s="490"/>
      <c r="AJ210" s="491"/>
      <c r="AK210" s="491"/>
    </row>
    <row r="211" spans="11:37" s="4" customFormat="1">
      <c r="K211" s="570"/>
      <c r="AA211" s="490"/>
      <c r="AB211" s="490"/>
      <c r="AC211" s="490"/>
      <c r="AD211" s="490"/>
      <c r="AE211" s="490"/>
      <c r="AF211" s="490"/>
      <c r="AG211" s="490"/>
      <c r="AH211" s="490"/>
      <c r="AI211" s="490"/>
      <c r="AJ211" s="491"/>
      <c r="AK211" s="491"/>
    </row>
    <row r="212" spans="11:37" s="4" customFormat="1">
      <c r="K212" s="570"/>
      <c r="AA212" s="490"/>
      <c r="AB212" s="490"/>
      <c r="AC212" s="490"/>
      <c r="AD212" s="490"/>
      <c r="AE212" s="490"/>
      <c r="AF212" s="490"/>
      <c r="AG212" s="490"/>
      <c r="AH212" s="490"/>
      <c r="AI212" s="490"/>
      <c r="AJ212" s="491"/>
      <c r="AK212" s="491"/>
    </row>
    <row r="213" spans="11:37" s="4" customFormat="1">
      <c r="K213" s="570"/>
      <c r="AA213" s="490"/>
      <c r="AB213" s="490"/>
      <c r="AC213" s="490"/>
      <c r="AD213" s="490"/>
      <c r="AE213" s="490"/>
      <c r="AF213" s="490"/>
      <c r="AG213" s="490"/>
      <c r="AH213" s="490"/>
      <c r="AI213" s="490"/>
      <c r="AJ213" s="491"/>
      <c r="AK213" s="491"/>
    </row>
    <row r="214" spans="11:37" s="4" customFormat="1">
      <c r="K214" s="570"/>
      <c r="AA214" s="490"/>
      <c r="AB214" s="490"/>
      <c r="AC214" s="490"/>
      <c r="AD214" s="490"/>
      <c r="AE214" s="490"/>
      <c r="AF214" s="490"/>
      <c r="AG214" s="490"/>
      <c r="AH214" s="490"/>
      <c r="AI214" s="490"/>
      <c r="AJ214" s="491"/>
      <c r="AK214" s="491"/>
    </row>
    <row r="215" spans="11:37" s="4" customFormat="1">
      <c r="K215" s="570"/>
      <c r="AA215" s="490"/>
      <c r="AB215" s="490"/>
      <c r="AC215" s="490"/>
      <c r="AD215" s="490"/>
      <c r="AE215" s="490"/>
      <c r="AF215" s="490"/>
      <c r="AG215" s="490"/>
      <c r="AH215" s="490"/>
      <c r="AI215" s="490"/>
      <c r="AJ215" s="491"/>
      <c r="AK215" s="491"/>
    </row>
    <row r="216" spans="11:37" s="4" customFormat="1">
      <c r="K216" s="570"/>
      <c r="AA216" s="490"/>
      <c r="AB216" s="490"/>
      <c r="AC216" s="490"/>
      <c r="AD216" s="490"/>
      <c r="AE216" s="490"/>
      <c r="AF216" s="490"/>
      <c r="AG216" s="490"/>
      <c r="AH216" s="490"/>
      <c r="AI216" s="490"/>
      <c r="AJ216" s="491"/>
      <c r="AK216" s="491"/>
    </row>
    <row r="217" spans="11:37" s="4" customFormat="1">
      <c r="K217" s="570"/>
      <c r="AA217" s="490"/>
      <c r="AB217" s="490"/>
      <c r="AC217" s="490"/>
      <c r="AD217" s="490"/>
      <c r="AE217" s="490"/>
      <c r="AF217" s="490"/>
      <c r="AG217" s="490"/>
      <c r="AH217" s="490"/>
      <c r="AI217" s="490"/>
      <c r="AJ217" s="491"/>
      <c r="AK217" s="491"/>
    </row>
    <row r="218" spans="11:37" s="4" customFormat="1">
      <c r="K218" s="570"/>
      <c r="AA218" s="490"/>
      <c r="AB218" s="490"/>
      <c r="AC218" s="490"/>
      <c r="AD218" s="490"/>
      <c r="AE218" s="490"/>
      <c r="AF218" s="490"/>
      <c r="AG218" s="490"/>
      <c r="AH218" s="490"/>
      <c r="AI218" s="490"/>
      <c r="AJ218" s="491"/>
      <c r="AK218" s="491"/>
    </row>
    <row r="219" spans="11:37" s="4" customFormat="1">
      <c r="K219" s="570"/>
      <c r="AA219" s="490"/>
      <c r="AB219" s="490"/>
      <c r="AC219" s="490"/>
      <c r="AD219" s="490"/>
      <c r="AE219" s="490"/>
      <c r="AF219" s="490"/>
      <c r="AG219" s="490"/>
      <c r="AH219" s="490"/>
      <c r="AI219" s="490"/>
      <c r="AJ219" s="491"/>
      <c r="AK219" s="491"/>
    </row>
    <row r="220" spans="11:37" s="4" customFormat="1">
      <c r="K220" s="570"/>
      <c r="AA220" s="490"/>
      <c r="AB220" s="490"/>
      <c r="AC220" s="490"/>
      <c r="AD220" s="490"/>
      <c r="AE220" s="490"/>
      <c r="AF220" s="490"/>
      <c r="AG220" s="490"/>
      <c r="AH220" s="490"/>
      <c r="AI220" s="490"/>
      <c r="AJ220" s="491"/>
      <c r="AK220" s="491"/>
    </row>
    <row r="221" spans="11:37" s="4" customFormat="1">
      <c r="K221" s="570"/>
      <c r="AA221" s="490"/>
      <c r="AB221" s="490"/>
      <c r="AC221" s="490"/>
      <c r="AD221" s="490"/>
      <c r="AE221" s="490"/>
      <c r="AF221" s="490"/>
      <c r="AG221" s="490"/>
      <c r="AH221" s="490"/>
      <c r="AI221" s="490"/>
      <c r="AJ221" s="491"/>
      <c r="AK221" s="491"/>
    </row>
    <row r="222" spans="11:37" s="4" customFormat="1">
      <c r="K222" s="570"/>
      <c r="AA222" s="490"/>
      <c r="AB222" s="490"/>
      <c r="AC222" s="490"/>
      <c r="AD222" s="490"/>
      <c r="AE222" s="490"/>
      <c r="AF222" s="490"/>
      <c r="AG222" s="490"/>
      <c r="AH222" s="490"/>
      <c r="AI222" s="490"/>
      <c r="AJ222" s="491"/>
      <c r="AK222" s="491"/>
    </row>
    <row r="223" spans="11:37" s="4" customFormat="1">
      <c r="K223" s="570"/>
      <c r="AA223" s="490"/>
      <c r="AB223" s="490"/>
      <c r="AC223" s="490"/>
      <c r="AD223" s="490"/>
      <c r="AE223" s="490"/>
      <c r="AF223" s="490"/>
      <c r="AG223" s="490"/>
      <c r="AH223" s="490"/>
      <c r="AI223" s="490"/>
      <c r="AJ223" s="491"/>
      <c r="AK223" s="491"/>
    </row>
    <row r="224" spans="11:37" s="4" customFormat="1">
      <c r="K224" s="570"/>
      <c r="AA224" s="490"/>
      <c r="AB224" s="490"/>
      <c r="AC224" s="490"/>
      <c r="AD224" s="490"/>
      <c r="AE224" s="490"/>
      <c r="AF224" s="490"/>
      <c r="AG224" s="490"/>
      <c r="AH224" s="490"/>
      <c r="AI224" s="490"/>
      <c r="AJ224" s="491"/>
      <c r="AK224" s="491"/>
    </row>
    <row r="225" spans="11:37" s="4" customFormat="1">
      <c r="K225" s="570"/>
      <c r="AA225" s="490"/>
      <c r="AB225" s="490"/>
      <c r="AC225" s="490"/>
      <c r="AD225" s="490"/>
      <c r="AE225" s="490"/>
      <c r="AF225" s="490"/>
      <c r="AG225" s="490"/>
      <c r="AH225" s="490"/>
      <c r="AI225" s="490"/>
      <c r="AJ225" s="491"/>
      <c r="AK225" s="491"/>
    </row>
    <row r="226" spans="11:37" s="4" customFormat="1">
      <c r="K226" s="570"/>
      <c r="AA226" s="490"/>
      <c r="AB226" s="490"/>
      <c r="AC226" s="490"/>
      <c r="AD226" s="490"/>
      <c r="AE226" s="490"/>
      <c r="AF226" s="490"/>
      <c r="AG226" s="490"/>
      <c r="AH226" s="490"/>
      <c r="AI226" s="490"/>
      <c r="AJ226" s="491"/>
      <c r="AK226" s="491"/>
    </row>
    <row r="227" spans="11:37" s="4" customFormat="1">
      <c r="K227" s="570"/>
      <c r="AA227" s="490"/>
      <c r="AB227" s="490"/>
      <c r="AC227" s="490"/>
      <c r="AD227" s="490"/>
      <c r="AE227" s="490"/>
      <c r="AF227" s="490"/>
      <c r="AG227" s="490"/>
      <c r="AH227" s="490"/>
      <c r="AI227" s="490"/>
      <c r="AJ227" s="491"/>
      <c r="AK227" s="491"/>
    </row>
    <row r="228" spans="11:37" s="4" customFormat="1">
      <c r="K228" s="570"/>
      <c r="AA228" s="490"/>
      <c r="AB228" s="490"/>
      <c r="AC228" s="490"/>
      <c r="AD228" s="490"/>
      <c r="AE228" s="490"/>
      <c r="AF228" s="490"/>
      <c r="AG228" s="490"/>
      <c r="AH228" s="490"/>
      <c r="AI228" s="490"/>
      <c r="AJ228" s="491"/>
      <c r="AK228" s="491"/>
    </row>
    <row r="229" spans="11:37" s="4" customFormat="1">
      <c r="K229" s="570"/>
      <c r="AA229" s="490"/>
      <c r="AB229" s="490"/>
      <c r="AC229" s="490"/>
      <c r="AD229" s="490"/>
      <c r="AE229" s="490"/>
      <c r="AF229" s="490"/>
      <c r="AG229" s="490"/>
      <c r="AH229" s="490"/>
      <c r="AI229" s="490"/>
      <c r="AJ229" s="491"/>
      <c r="AK229" s="491"/>
    </row>
    <row r="230" spans="11:37" s="4" customFormat="1">
      <c r="K230" s="570"/>
      <c r="AA230" s="490"/>
      <c r="AB230" s="490"/>
      <c r="AC230" s="490"/>
      <c r="AD230" s="490"/>
      <c r="AE230" s="490"/>
      <c r="AF230" s="490"/>
      <c r="AG230" s="490"/>
      <c r="AH230" s="490"/>
      <c r="AI230" s="490"/>
      <c r="AJ230" s="491"/>
      <c r="AK230" s="491"/>
    </row>
    <row r="231" spans="11:37" s="4" customFormat="1">
      <c r="K231" s="570"/>
      <c r="AA231" s="490"/>
      <c r="AB231" s="490"/>
      <c r="AC231" s="490"/>
      <c r="AD231" s="490"/>
      <c r="AE231" s="490"/>
      <c r="AF231" s="490"/>
      <c r="AG231" s="490"/>
      <c r="AH231" s="490"/>
      <c r="AI231" s="490"/>
      <c r="AJ231" s="491"/>
      <c r="AK231" s="491"/>
    </row>
    <row r="232" spans="11:37" s="4" customFormat="1">
      <c r="K232" s="570"/>
      <c r="AA232" s="490"/>
      <c r="AB232" s="490"/>
      <c r="AC232" s="490"/>
      <c r="AD232" s="490"/>
      <c r="AE232" s="490"/>
      <c r="AF232" s="490"/>
      <c r="AG232" s="490"/>
      <c r="AH232" s="490"/>
      <c r="AI232" s="490"/>
      <c r="AJ232" s="491"/>
      <c r="AK232" s="491"/>
    </row>
    <row r="233" spans="11:37" s="4" customFormat="1">
      <c r="K233" s="570"/>
      <c r="AA233" s="490"/>
      <c r="AB233" s="490"/>
      <c r="AC233" s="490"/>
      <c r="AD233" s="490"/>
      <c r="AE233" s="490"/>
      <c r="AF233" s="490"/>
      <c r="AG233" s="490"/>
      <c r="AH233" s="490"/>
      <c r="AI233" s="490"/>
      <c r="AJ233" s="491"/>
      <c r="AK233" s="491"/>
    </row>
    <row r="234" spans="11:37" s="4" customFormat="1">
      <c r="K234" s="570"/>
      <c r="AA234" s="490"/>
      <c r="AB234" s="490"/>
      <c r="AC234" s="490"/>
      <c r="AD234" s="490"/>
      <c r="AE234" s="490"/>
      <c r="AF234" s="490"/>
      <c r="AG234" s="490"/>
      <c r="AH234" s="490"/>
      <c r="AI234" s="490"/>
      <c r="AJ234" s="491"/>
      <c r="AK234" s="491"/>
    </row>
    <row r="235" spans="11:37" s="4" customFormat="1">
      <c r="K235" s="570"/>
      <c r="AA235" s="490"/>
      <c r="AB235" s="490"/>
      <c r="AC235" s="490"/>
      <c r="AD235" s="490"/>
      <c r="AE235" s="490"/>
      <c r="AF235" s="490"/>
      <c r="AG235" s="490"/>
      <c r="AH235" s="490"/>
      <c r="AI235" s="490"/>
      <c r="AJ235" s="491"/>
      <c r="AK235" s="491"/>
    </row>
    <row r="236" spans="11:37" s="4" customFormat="1">
      <c r="K236" s="570"/>
      <c r="AA236" s="490"/>
      <c r="AB236" s="490"/>
      <c r="AC236" s="490"/>
      <c r="AD236" s="490"/>
      <c r="AE236" s="490"/>
      <c r="AF236" s="490"/>
      <c r="AG236" s="490"/>
      <c r="AH236" s="490"/>
      <c r="AI236" s="490"/>
      <c r="AJ236" s="491"/>
      <c r="AK236" s="491"/>
    </row>
    <row r="237" spans="11:37" s="4" customFormat="1">
      <c r="K237" s="570"/>
      <c r="AA237" s="490"/>
      <c r="AB237" s="490"/>
      <c r="AC237" s="490"/>
      <c r="AD237" s="490"/>
      <c r="AE237" s="490"/>
      <c r="AF237" s="490"/>
      <c r="AG237" s="490"/>
      <c r="AH237" s="490"/>
      <c r="AI237" s="490"/>
      <c r="AJ237" s="491"/>
      <c r="AK237" s="491"/>
    </row>
    <row r="238" spans="11:37" s="4" customFormat="1">
      <c r="K238" s="570"/>
      <c r="AA238" s="490"/>
      <c r="AB238" s="490"/>
      <c r="AC238" s="490"/>
      <c r="AD238" s="490"/>
      <c r="AE238" s="490"/>
      <c r="AF238" s="490"/>
      <c r="AG238" s="490"/>
      <c r="AH238" s="490"/>
      <c r="AI238" s="490"/>
      <c r="AJ238" s="491"/>
      <c r="AK238" s="491"/>
    </row>
    <row r="239" spans="11:37" s="4" customFormat="1">
      <c r="K239" s="570"/>
      <c r="AA239" s="490"/>
      <c r="AB239" s="490"/>
      <c r="AC239" s="490"/>
      <c r="AD239" s="490"/>
      <c r="AE239" s="490"/>
      <c r="AF239" s="490"/>
      <c r="AG239" s="490"/>
      <c r="AH239" s="490"/>
      <c r="AI239" s="490"/>
      <c r="AJ239" s="491"/>
      <c r="AK239" s="491"/>
    </row>
    <row r="240" spans="11:37" s="4" customFormat="1">
      <c r="K240" s="570"/>
      <c r="AA240" s="490"/>
      <c r="AB240" s="490"/>
      <c r="AC240" s="490"/>
      <c r="AD240" s="490"/>
      <c r="AE240" s="490"/>
      <c r="AF240" s="490"/>
      <c r="AG240" s="490"/>
      <c r="AH240" s="490"/>
      <c r="AI240" s="490"/>
      <c r="AJ240" s="491"/>
      <c r="AK240" s="491"/>
    </row>
    <row r="241" spans="7:37" s="4" customFormat="1">
      <c r="K241" s="570"/>
      <c r="AA241" s="490"/>
      <c r="AB241" s="490"/>
      <c r="AC241" s="490"/>
      <c r="AD241" s="490"/>
      <c r="AE241" s="490"/>
      <c r="AF241" s="490"/>
      <c r="AG241" s="490"/>
      <c r="AH241" s="490"/>
      <c r="AI241" s="490"/>
      <c r="AJ241" s="491"/>
      <c r="AK241" s="491"/>
    </row>
    <row r="242" spans="7:37" s="4" customFormat="1">
      <c r="K242" s="570"/>
      <c r="AA242" s="490"/>
      <c r="AB242" s="490"/>
      <c r="AC242" s="490"/>
      <c r="AD242" s="490"/>
      <c r="AE242" s="490"/>
      <c r="AF242" s="490"/>
      <c r="AG242" s="490"/>
      <c r="AH242" s="490"/>
      <c r="AI242" s="490"/>
      <c r="AJ242" s="491"/>
      <c r="AK242" s="491"/>
    </row>
    <row r="243" spans="7:37" s="4" customFormat="1">
      <c r="K243" s="570"/>
      <c r="AA243" s="490"/>
      <c r="AB243" s="490"/>
      <c r="AC243" s="490"/>
      <c r="AD243" s="490"/>
      <c r="AE243" s="490"/>
      <c r="AF243" s="490"/>
      <c r="AG243" s="490"/>
      <c r="AH243" s="490"/>
      <c r="AI243" s="490"/>
      <c r="AJ243" s="491"/>
      <c r="AK243" s="491"/>
    </row>
    <row r="244" spans="7:37" s="4" customFormat="1">
      <c r="K244" s="570"/>
      <c r="AA244" s="490"/>
      <c r="AB244" s="490"/>
      <c r="AC244" s="490"/>
      <c r="AD244" s="490"/>
      <c r="AE244" s="490"/>
      <c r="AF244" s="490"/>
      <c r="AG244" s="490"/>
      <c r="AH244" s="490"/>
      <c r="AI244" s="490"/>
      <c r="AJ244" s="491"/>
      <c r="AK244" s="491"/>
    </row>
    <row r="245" spans="7:37" s="4" customFormat="1">
      <c r="K245" s="570"/>
      <c r="AA245" s="490"/>
      <c r="AB245" s="490"/>
      <c r="AC245" s="490"/>
      <c r="AD245" s="490"/>
      <c r="AE245" s="490"/>
      <c r="AF245" s="490"/>
      <c r="AG245" s="490"/>
      <c r="AH245" s="490"/>
      <c r="AI245" s="490"/>
      <c r="AJ245" s="491"/>
      <c r="AK245" s="491"/>
    </row>
    <row r="246" spans="7:37" s="4" customFormat="1">
      <c r="K246" s="570"/>
      <c r="AA246" s="490"/>
      <c r="AB246" s="490"/>
      <c r="AC246" s="490"/>
      <c r="AD246" s="490"/>
      <c r="AE246" s="490"/>
      <c r="AF246" s="490"/>
      <c r="AG246" s="490"/>
      <c r="AH246" s="490"/>
      <c r="AI246" s="490"/>
      <c r="AJ246" s="491"/>
      <c r="AK246" s="491"/>
    </row>
    <row r="247" spans="7:37" s="4" customFormat="1">
      <c r="K247" s="570"/>
      <c r="AA247" s="490"/>
      <c r="AB247" s="490"/>
      <c r="AC247" s="490"/>
      <c r="AD247" s="490"/>
      <c r="AE247" s="490"/>
      <c r="AF247" s="490"/>
      <c r="AG247" s="490"/>
      <c r="AH247" s="490"/>
      <c r="AI247" s="490"/>
      <c r="AJ247" s="491"/>
      <c r="AK247" s="491"/>
    </row>
    <row r="248" spans="7:37" s="4" customFormat="1">
      <c r="K248" s="570"/>
      <c r="AA248" s="490"/>
      <c r="AB248" s="490"/>
      <c r="AC248" s="490"/>
      <c r="AD248" s="490"/>
      <c r="AE248" s="490"/>
      <c r="AF248" s="490"/>
      <c r="AG248" s="490"/>
      <c r="AH248" s="490"/>
      <c r="AI248" s="490"/>
      <c r="AJ248" s="491"/>
      <c r="AK248" s="491"/>
    </row>
    <row r="249" spans="7:37" s="4" customFormat="1">
      <c r="K249" s="570"/>
      <c r="AA249" s="490"/>
      <c r="AB249" s="490"/>
      <c r="AC249" s="490"/>
      <c r="AD249" s="490"/>
      <c r="AE249" s="490"/>
      <c r="AF249" s="490"/>
      <c r="AG249" s="490"/>
      <c r="AH249" s="490"/>
      <c r="AI249" s="490"/>
      <c r="AJ249" s="491"/>
      <c r="AK249" s="491"/>
    </row>
    <row r="250" spans="7:37" s="4" customFormat="1">
      <c r="K250" s="570"/>
      <c r="AA250" s="490"/>
      <c r="AB250" s="490"/>
      <c r="AC250" s="490"/>
      <c r="AD250" s="490"/>
      <c r="AE250" s="490"/>
      <c r="AF250" s="490"/>
      <c r="AG250" s="490"/>
      <c r="AH250" s="490"/>
      <c r="AI250" s="490"/>
      <c r="AJ250" s="491"/>
      <c r="AK250" s="491"/>
    </row>
    <row r="251" spans="7:37">
      <c r="G251" s="1"/>
      <c r="H251" s="1"/>
      <c r="I251" s="1"/>
      <c r="J251" s="1"/>
      <c r="K251" s="569"/>
      <c r="L251" s="1"/>
    </row>
    <row r="252" spans="7:37">
      <c r="G252" s="1"/>
      <c r="H252" s="1"/>
      <c r="I252" s="1"/>
      <c r="J252" s="1"/>
      <c r="K252" s="569"/>
      <c r="L252" s="1"/>
    </row>
    <row r="253" spans="7:37">
      <c r="G253" s="1"/>
      <c r="H253" s="1"/>
      <c r="I253" s="1"/>
      <c r="J253" s="1"/>
      <c r="K253" s="569"/>
      <c r="L253" s="1"/>
    </row>
    <row r="254" spans="7:37">
      <c r="G254" s="1"/>
      <c r="H254" s="1"/>
      <c r="I254" s="1"/>
      <c r="J254" s="1"/>
      <c r="K254" s="569"/>
      <c r="L254" s="1"/>
    </row>
    <row r="255" spans="7:37">
      <c r="G255" s="1"/>
      <c r="H255" s="1"/>
      <c r="I255" s="1"/>
      <c r="J255" s="1"/>
      <c r="K255" s="569"/>
      <c r="L255" s="1"/>
    </row>
    <row r="256" spans="7:37">
      <c r="G256" s="1"/>
      <c r="H256" s="1"/>
      <c r="I256" s="1"/>
      <c r="J256" s="1"/>
      <c r="K256" s="569"/>
      <c r="L256" s="1"/>
    </row>
    <row r="257" spans="7:12">
      <c r="G257" s="1"/>
      <c r="H257" s="1"/>
      <c r="I257" s="1"/>
      <c r="J257" s="1"/>
      <c r="K257" s="569"/>
      <c r="L257" s="1"/>
    </row>
    <row r="258" spans="7:12">
      <c r="G258" s="1"/>
      <c r="H258" s="1"/>
      <c r="I258" s="1"/>
      <c r="J258" s="1"/>
      <c r="K258" s="569"/>
      <c r="L258" s="1"/>
    </row>
    <row r="259" spans="7:12">
      <c r="G259" s="1"/>
      <c r="H259" s="1"/>
      <c r="I259" s="1"/>
      <c r="J259" s="1"/>
      <c r="K259" s="569"/>
      <c r="L259" s="1"/>
    </row>
    <row r="260" spans="7:12">
      <c r="G260" s="1"/>
      <c r="H260" s="1"/>
      <c r="I260" s="1"/>
      <c r="J260" s="1"/>
      <c r="K260" s="569"/>
      <c r="L260" s="1"/>
    </row>
    <row r="261" spans="7:12">
      <c r="G261" s="1"/>
      <c r="H261" s="1"/>
      <c r="I261" s="1"/>
      <c r="J261" s="1"/>
      <c r="K261" s="569"/>
      <c r="L261" s="1"/>
    </row>
    <row r="262" spans="7:12">
      <c r="G262" s="1"/>
      <c r="H262" s="1"/>
      <c r="I262" s="1"/>
      <c r="J262" s="1"/>
      <c r="K262" s="569"/>
      <c r="L262" s="1"/>
    </row>
    <row r="263" spans="7:12">
      <c r="G263" s="1"/>
      <c r="H263" s="1"/>
      <c r="I263" s="1"/>
      <c r="J263" s="1"/>
      <c r="K263" s="569"/>
      <c r="L263" s="1"/>
    </row>
    <row r="264" spans="7:12">
      <c r="G264" s="1"/>
      <c r="H264" s="1"/>
      <c r="I264" s="1"/>
      <c r="J264" s="1"/>
      <c r="K264" s="569"/>
      <c r="L264" s="1"/>
    </row>
    <row r="265" spans="7:12">
      <c r="G265" s="1"/>
      <c r="H265" s="1"/>
      <c r="I265" s="1"/>
      <c r="J265" s="1"/>
      <c r="K265" s="569"/>
      <c r="L265" s="1"/>
    </row>
    <row r="266" spans="7:12">
      <c r="G266" s="1"/>
      <c r="H266" s="1"/>
      <c r="I266" s="1"/>
      <c r="J266" s="1"/>
      <c r="K266" s="569"/>
      <c r="L266" s="1"/>
    </row>
    <row r="267" spans="7:12">
      <c r="G267" s="1"/>
      <c r="H267" s="1"/>
      <c r="I267" s="1"/>
      <c r="J267" s="1"/>
      <c r="K267" s="569"/>
      <c r="L267" s="1"/>
    </row>
    <row r="268" spans="7:12">
      <c r="G268" s="1"/>
      <c r="H268" s="1"/>
      <c r="I268" s="1"/>
      <c r="J268" s="1"/>
      <c r="K268" s="569"/>
      <c r="L268" s="1"/>
    </row>
    <row r="269" spans="7:12">
      <c r="G269" s="1"/>
      <c r="H269" s="1"/>
      <c r="I269" s="1"/>
      <c r="J269" s="1"/>
      <c r="K269" s="569"/>
      <c r="L269" s="1"/>
    </row>
    <row r="270" spans="7:12">
      <c r="G270" s="1"/>
      <c r="H270" s="1"/>
      <c r="I270" s="1"/>
      <c r="J270" s="1"/>
      <c r="K270" s="569"/>
      <c r="L270" s="1"/>
    </row>
    <row r="271" spans="7:12">
      <c r="G271" s="1"/>
      <c r="H271" s="1"/>
      <c r="I271" s="1"/>
      <c r="J271" s="1"/>
      <c r="K271" s="569"/>
      <c r="L271" s="1"/>
    </row>
    <row r="272" spans="7:12">
      <c r="G272" s="1"/>
      <c r="H272" s="1"/>
      <c r="I272" s="1"/>
      <c r="J272" s="1"/>
      <c r="K272" s="569"/>
      <c r="L272" s="1"/>
    </row>
    <row r="273" spans="7:12">
      <c r="G273" s="1"/>
      <c r="H273" s="1"/>
      <c r="I273" s="1"/>
      <c r="J273" s="1"/>
      <c r="K273" s="569"/>
      <c r="L273" s="1"/>
    </row>
    <row r="274" spans="7:12">
      <c r="G274" s="1"/>
      <c r="H274" s="1"/>
      <c r="I274" s="1"/>
      <c r="J274" s="1"/>
      <c r="K274" s="569"/>
      <c r="L274" s="1"/>
    </row>
    <row r="275" spans="7:12">
      <c r="G275" s="1"/>
      <c r="H275" s="1"/>
      <c r="I275" s="1"/>
      <c r="J275" s="1"/>
      <c r="K275" s="569"/>
      <c r="L275" s="1"/>
    </row>
    <row r="276" spans="7:12">
      <c r="G276" s="1"/>
      <c r="H276" s="1"/>
      <c r="I276" s="1"/>
      <c r="J276" s="1"/>
      <c r="K276" s="569"/>
      <c r="L276" s="1"/>
    </row>
    <row r="277" spans="7:12">
      <c r="G277" s="1"/>
      <c r="H277" s="1"/>
      <c r="I277" s="1"/>
      <c r="J277" s="1"/>
      <c r="K277" s="569"/>
      <c r="L277" s="1"/>
    </row>
    <row r="278" spans="7:12">
      <c r="G278" s="1"/>
      <c r="H278" s="1"/>
      <c r="I278" s="1"/>
      <c r="J278" s="1"/>
      <c r="K278" s="569"/>
      <c r="L278" s="1"/>
    </row>
    <row r="279" spans="7:12">
      <c r="G279" s="1"/>
      <c r="H279" s="1"/>
      <c r="I279" s="1"/>
      <c r="J279" s="1"/>
      <c r="K279" s="569"/>
      <c r="L279" s="1"/>
    </row>
    <row r="280" spans="7:12">
      <c r="G280" s="1"/>
      <c r="H280" s="1"/>
      <c r="I280" s="1"/>
      <c r="J280" s="1"/>
      <c r="K280" s="569"/>
      <c r="L280" s="1"/>
    </row>
    <row r="281" spans="7:12">
      <c r="G281" s="1"/>
      <c r="H281" s="1"/>
      <c r="I281" s="1"/>
      <c r="J281" s="1"/>
      <c r="K281" s="569"/>
      <c r="L281" s="1"/>
    </row>
    <row r="282" spans="7:12">
      <c r="G282" s="1"/>
      <c r="H282" s="1"/>
      <c r="I282" s="1"/>
      <c r="J282" s="1"/>
      <c r="K282" s="569"/>
      <c r="L282" s="1"/>
    </row>
    <row r="283" spans="7:12">
      <c r="G283" s="1"/>
      <c r="H283" s="1"/>
      <c r="I283" s="1"/>
      <c r="J283" s="1"/>
      <c r="K283" s="569"/>
      <c r="L283" s="1"/>
    </row>
    <row r="284" spans="7:12">
      <c r="G284" s="1"/>
      <c r="H284" s="1"/>
      <c r="I284" s="1"/>
      <c r="J284" s="1"/>
      <c r="K284" s="569"/>
      <c r="L284" s="1"/>
    </row>
    <row r="285" spans="7:12">
      <c r="G285" s="1"/>
      <c r="H285" s="1"/>
      <c r="I285" s="1"/>
      <c r="J285" s="1"/>
      <c r="K285" s="569"/>
      <c r="L285" s="1"/>
    </row>
    <row r="286" spans="7:12">
      <c r="G286" s="1"/>
      <c r="H286" s="1"/>
      <c r="I286" s="1"/>
      <c r="J286" s="1"/>
      <c r="K286" s="569"/>
      <c r="L286" s="1"/>
    </row>
    <row r="287" spans="7:12">
      <c r="G287" s="1"/>
      <c r="H287" s="1"/>
      <c r="I287" s="1"/>
      <c r="J287" s="1"/>
      <c r="K287" s="569"/>
      <c r="L287" s="1"/>
    </row>
    <row r="288" spans="7:12">
      <c r="G288" s="1"/>
      <c r="H288" s="1"/>
      <c r="I288" s="1"/>
      <c r="J288" s="1"/>
      <c r="K288" s="569"/>
      <c r="L288" s="1"/>
    </row>
    <row r="289" spans="7:12">
      <c r="G289" s="1"/>
      <c r="H289" s="1"/>
      <c r="I289" s="1"/>
      <c r="J289" s="1"/>
      <c r="K289" s="569"/>
      <c r="L289" s="1"/>
    </row>
    <row r="290" spans="7:12">
      <c r="G290" s="1"/>
      <c r="H290" s="1"/>
      <c r="I290" s="1"/>
      <c r="J290" s="1"/>
      <c r="K290" s="569"/>
      <c r="L290" s="1"/>
    </row>
    <row r="291" spans="7:12">
      <c r="G291" s="1"/>
      <c r="H291" s="1"/>
      <c r="I291" s="1"/>
      <c r="J291" s="1"/>
      <c r="K291" s="569"/>
      <c r="L291" s="1"/>
    </row>
    <row r="292" spans="7:12">
      <c r="G292" s="1"/>
      <c r="H292" s="1"/>
      <c r="I292" s="1"/>
      <c r="J292" s="1"/>
      <c r="K292" s="569"/>
      <c r="L292" s="1"/>
    </row>
    <row r="293" spans="7:12">
      <c r="G293" s="1"/>
      <c r="H293" s="1"/>
      <c r="I293" s="1"/>
      <c r="J293" s="1"/>
      <c r="K293" s="569"/>
      <c r="L293" s="1"/>
    </row>
    <row r="294" spans="7:12">
      <c r="G294" s="1"/>
      <c r="H294" s="1"/>
      <c r="I294" s="1"/>
      <c r="J294" s="1"/>
      <c r="K294" s="569"/>
      <c r="L294" s="1"/>
    </row>
    <row r="295" spans="7:12">
      <c r="G295" s="1"/>
      <c r="H295" s="1"/>
      <c r="I295" s="1"/>
      <c r="J295" s="1"/>
      <c r="K295" s="569"/>
      <c r="L295" s="1"/>
    </row>
    <row r="296" spans="7:12">
      <c r="G296" s="1"/>
      <c r="H296" s="1"/>
      <c r="I296" s="1"/>
      <c r="J296" s="1"/>
      <c r="K296" s="569"/>
      <c r="L296" s="1"/>
    </row>
    <row r="297" spans="7:12">
      <c r="G297" s="1"/>
      <c r="H297" s="1"/>
      <c r="I297" s="1"/>
      <c r="J297" s="1"/>
      <c r="K297" s="569"/>
      <c r="L297" s="1"/>
    </row>
    <row r="298" spans="7:12">
      <c r="G298" s="1"/>
      <c r="H298" s="1"/>
      <c r="I298" s="1"/>
      <c r="J298" s="1"/>
      <c r="K298" s="569"/>
      <c r="L298" s="1"/>
    </row>
    <row r="299" spans="7:12">
      <c r="G299" s="1"/>
      <c r="H299" s="1"/>
      <c r="I299" s="1"/>
      <c r="J299" s="1"/>
      <c r="K299" s="569"/>
      <c r="L299" s="1"/>
    </row>
    <row r="300" spans="7:12">
      <c r="G300" s="1"/>
      <c r="H300" s="1"/>
      <c r="I300" s="1"/>
      <c r="J300" s="1"/>
      <c r="K300" s="569"/>
      <c r="L300" s="1"/>
    </row>
    <row r="301" spans="7:12">
      <c r="G301" s="1"/>
      <c r="H301" s="1"/>
      <c r="I301" s="1"/>
      <c r="J301" s="1"/>
      <c r="K301" s="569"/>
      <c r="L301" s="1"/>
    </row>
    <row r="302" spans="7:12">
      <c r="G302" s="1"/>
      <c r="H302" s="1"/>
      <c r="I302" s="1"/>
      <c r="J302" s="1"/>
      <c r="K302" s="569"/>
      <c r="L302" s="1"/>
    </row>
    <row r="303" spans="7:12">
      <c r="G303" s="1"/>
      <c r="H303" s="1"/>
      <c r="I303" s="1"/>
      <c r="J303" s="1"/>
      <c r="K303" s="569"/>
      <c r="L303" s="1"/>
    </row>
    <row r="304" spans="7:12">
      <c r="G304" s="1"/>
      <c r="H304" s="1"/>
      <c r="I304" s="1"/>
      <c r="J304" s="1"/>
      <c r="K304" s="569"/>
      <c r="L304" s="1"/>
    </row>
    <row r="305" spans="7:12">
      <c r="G305" s="1"/>
      <c r="H305" s="1"/>
      <c r="I305" s="1"/>
      <c r="J305" s="1"/>
      <c r="K305" s="569"/>
      <c r="L305" s="1"/>
    </row>
    <row r="306" spans="7:12">
      <c r="G306" s="1"/>
      <c r="H306" s="1"/>
      <c r="I306" s="1"/>
      <c r="J306" s="1"/>
      <c r="K306" s="569"/>
      <c r="L306" s="1"/>
    </row>
    <row r="307" spans="7:12">
      <c r="G307" s="1"/>
      <c r="H307" s="1"/>
      <c r="I307" s="1"/>
      <c r="J307" s="1"/>
      <c r="K307" s="569"/>
      <c r="L307" s="1"/>
    </row>
    <row r="308" spans="7:12">
      <c r="G308" s="1"/>
      <c r="H308" s="1"/>
      <c r="I308" s="1"/>
      <c r="J308" s="1"/>
      <c r="K308" s="569"/>
      <c r="L308" s="1"/>
    </row>
    <row r="309" spans="7:12">
      <c r="G309" s="1"/>
      <c r="H309" s="1"/>
      <c r="I309" s="1"/>
      <c r="J309" s="1"/>
      <c r="K309" s="569"/>
      <c r="L309" s="1"/>
    </row>
    <row r="310" spans="7:12">
      <c r="G310" s="1"/>
      <c r="H310" s="1"/>
      <c r="I310" s="1"/>
      <c r="J310" s="1"/>
      <c r="K310" s="569"/>
      <c r="L310" s="1"/>
    </row>
    <row r="311" spans="7:12">
      <c r="G311" s="1"/>
      <c r="H311" s="1"/>
      <c r="I311" s="1"/>
      <c r="J311" s="1"/>
      <c r="K311" s="569"/>
      <c r="L311" s="1"/>
    </row>
    <row r="312" spans="7:12">
      <c r="G312" s="1"/>
      <c r="H312" s="1"/>
      <c r="I312" s="1"/>
      <c r="J312" s="1"/>
      <c r="K312" s="569"/>
      <c r="L312" s="1"/>
    </row>
    <row r="313" spans="7:12">
      <c r="G313" s="1"/>
      <c r="H313" s="1"/>
      <c r="I313" s="1"/>
      <c r="J313" s="1"/>
      <c r="K313" s="569"/>
      <c r="L313" s="1"/>
    </row>
    <row r="314" spans="7:12">
      <c r="G314" s="1"/>
      <c r="H314" s="1"/>
      <c r="I314" s="1"/>
      <c r="J314" s="1"/>
      <c r="K314" s="569"/>
      <c r="L314" s="1"/>
    </row>
    <row r="315" spans="7:12">
      <c r="G315" s="1"/>
      <c r="H315" s="1"/>
      <c r="I315" s="1"/>
      <c r="J315" s="1"/>
      <c r="K315" s="569"/>
      <c r="L315" s="1"/>
    </row>
    <row r="316" spans="7:12">
      <c r="G316" s="1"/>
      <c r="H316" s="1"/>
      <c r="I316" s="1"/>
      <c r="J316" s="1"/>
      <c r="K316" s="569"/>
      <c r="L316" s="1"/>
    </row>
    <row r="317" spans="7:12">
      <c r="G317" s="1"/>
      <c r="H317" s="1"/>
      <c r="I317" s="1"/>
      <c r="J317" s="1"/>
      <c r="K317" s="569"/>
      <c r="L317" s="1"/>
    </row>
    <row r="318" spans="7:12">
      <c r="G318" s="1"/>
      <c r="H318" s="1"/>
      <c r="I318" s="1"/>
      <c r="J318" s="1"/>
      <c r="K318" s="569"/>
      <c r="L318" s="1"/>
    </row>
    <row r="319" spans="7:12">
      <c r="G319" s="1"/>
      <c r="H319" s="1"/>
      <c r="I319" s="1"/>
      <c r="J319" s="1"/>
      <c r="K319" s="569"/>
      <c r="L319" s="1"/>
    </row>
    <row r="320" spans="7:12">
      <c r="G320" s="1"/>
      <c r="H320" s="1"/>
      <c r="I320" s="1"/>
      <c r="J320" s="1"/>
      <c r="K320" s="569"/>
      <c r="L320" s="1"/>
    </row>
    <row r="321" spans="7:12">
      <c r="G321" s="1"/>
      <c r="H321" s="1"/>
      <c r="I321" s="1"/>
      <c r="J321" s="1"/>
      <c r="K321" s="569"/>
      <c r="L321" s="1"/>
    </row>
    <row r="322" spans="7:12">
      <c r="G322" s="1"/>
      <c r="H322" s="1"/>
      <c r="I322" s="1"/>
      <c r="J322" s="1"/>
      <c r="K322" s="569"/>
      <c r="L322" s="1"/>
    </row>
    <row r="323" spans="7:12">
      <c r="G323" s="1"/>
      <c r="H323" s="1"/>
      <c r="I323" s="1"/>
      <c r="J323" s="1"/>
      <c r="K323" s="569"/>
      <c r="L323" s="1"/>
    </row>
    <row r="324" spans="7:12">
      <c r="G324" s="1"/>
      <c r="H324" s="1"/>
      <c r="I324" s="1"/>
      <c r="J324" s="1"/>
      <c r="K324" s="569"/>
      <c r="L324" s="1"/>
    </row>
    <row r="325" spans="7:12">
      <c r="G325" s="1"/>
      <c r="H325" s="1"/>
      <c r="I325" s="1"/>
      <c r="J325" s="1"/>
      <c r="K325" s="569"/>
      <c r="L325" s="1"/>
    </row>
    <row r="326" spans="7:12">
      <c r="G326" s="1"/>
      <c r="H326" s="1"/>
      <c r="I326" s="1"/>
      <c r="J326" s="1"/>
      <c r="K326" s="569"/>
      <c r="L326" s="1"/>
    </row>
    <row r="327" spans="7:12">
      <c r="G327" s="1"/>
      <c r="H327" s="1"/>
      <c r="I327" s="1"/>
      <c r="J327" s="1"/>
      <c r="K327" s="569"/>
      <c r="L327" s="1"/>
    </row>
    <row r="328" spans="7:12">
      <c r="G328" s="1"/>
      <c r="H328" s="1"/>
      <c r="I328" s="1"/>
      <c r="J328" s="1"/>
      <c r="K328" s="569"/>
      <c r="L328" s="1"/>
    </row>
    <row r="329" spans="7:12">
      <c r="G329" s="1"/>
      <c r="H329" s="1"/>
      <c r="I329" s="1"/>
      <c r="J329" s="1"/>
      <c r="K329" s="569"/>
      <c r="L329" s="1"/>
    </row>
    <row r="330" spans="7:12">
      <c r="G330" s="1"/>
      <c r="H330" s="1"/>
      <c r="I330" s="1"/>
      <c r="J330" s="1"/>
      <c r="K330" s="569"/>
      <c r="L330" s="1"/>
    </row>
    <row r="331" spans="7:12">
      <c r="G331" s="1"/>
      <c r="H331" s="1"/>
      <c r="I331" s="1"/>
      <c r="J331" s="1"/>
      <c r="K331" s="569"/>
      <c r="L331" s="1"/>
    </row>
    <row r="332" spans="7:12">
      <c r="G332" s="1"/>
      <c r="H332" s="1"/>
      <c r="I332" s="1"/>
      <c r="J332" s="1"/>
      <c r="K332" s="569"/>
      <c r="L332" s="1"/>
    </row>
    <row r="333" spans="7:12">
      <c r="G333" s="1"/>
      <c r="H333" s="1"/>
      <c r="I333" s="1"/>
      <c r="J333" s="1"/>
      <c r="K333" s="569"/>
      <c r="L333" s="1"/>
    </row>
    <row r="334" spans="7:12">
      <c r="G334" s="1"/>
      <c r="H334" s="1"/>
      <c r="I334" s="1"/>
      <c r="J334" s="1"/>
      <c r="K334" s="569"/>
      <c r="L334" s="1"/>
    </row>
    <row r="335" spans="7:12">
      <c r="G335" s="1"/>
      <c r="H335" s="1"/>
      <c r="I335" s="1"/>
      <c r="J335" s="1"/>
      <c r="K335" s="569"/>
      <c r="L335" s="1"/>
    </row>
    <row r="336" spans="7:12">
      <c r="G336" s="1"/>
      <c r="H336" s="1"/>
      <c r="I336" s="1"/>
      <c r="J336" s="1"/>
      <c r="K336" s="569"/>
      <c r="L336" s="1"/>
    </row>
    <row r="337" spans="7:12">
      <c r="G337" s="1"/>
      <c r="H337" s="1"/>
      <c r="I337" s="1"/>
      <c r="J337" s="1"/>
      <c r="K337" s="569"/>
      <c r="L337" s="1"/>
    </row>
    <row r="338" spans="7:12">
      <c r="G338" s="1"/>
      <c r="H338" s="1"/>
      <c r="I338" s="1"/>
      <c r="J338" s="1"/>
      <c r="K338" s="569"/>
      <c r="L338" s="1"/>
    </row>
    <row r="339" spans="7:12">
      <c r="G339" s="1"/>
      <c r="H339" s="1"/>
      <c r="I339" s="1"/>
      <c r="J339" s="1"/>
      <c r="K339" s="569"/>
      <c r="L339" s="1"/>
    </row>
    <row r="340" spans="7:12">
      <c r="G340" s="1"/>
      <c r="H340" s="1"/>
      <c r="I340" s="1"/>
      <c r="J340" s="1"/>
      <c r="K340" s="569"/>
      <c r="L340" s="1"/>
    </row>
    <row r="341" spans="7:12">
      <c r="G341" s="1"/>
      <c r="H341" s="1"/>
      <c r="I341" s="1"/>
      <c r="J341" s="1"/>
      <c r="K341" s="569"/>
      <c r="L341" s="1"/>
    </row>
    <row r="342" spans="7:12">
      <c r="G342" s="1"/>
      <c r="H342" s="1"/>
      <c r="I342" s="1"/>
      <c r="J342" s="1"/>
      <c r="K342" s="569"/>
      <c r="L342" s="1"/>
    </row>
    <row r="343" spans="7:12">
      <c r="G343" s="1"/>
      <c r="H343" s="1"/>
      <c r="I343" s="1"/>
      <c r="J343" s="1"/>
      <c r="K343" s="569"/>
      <c r="L343" s="1"/>
    </row>
    <row r="344" spans="7:12">
      <c r="G344" s="1"/>
      <c r="H344" s="1"/>
      <c r="I344" s="1"/>
      <c r="J344" s="1"/>
      <c r="K344" s="569"/>
      <c r="L344" s="1"/>
    </row>
    <row r="345" spans="7:12">
      <c r="G345" s="1"/>
      <c r="H345" s="1"/>
      <c r="I345" s="1"/>
      <c r="J345" s="1"/>
      <c r="K345" s="569"/>
      <c r="L345" s="1"/>
    </row>
    <row r="346" spans="7:12">
      <c r="G346" s="1"/>
      <c r="H346" s="1"/>
      <c r="I346" s="1"/>
      <c r="J346" s="1"/>
      <c r="K346" s="569"/>
      <c r="L346" s="1"/>
    </row>
    <row r="347" spans="7:12">
      <c r="G347" s="1"/>
      <c r="H347" s="1"/>
      <c r="I347" s="1"/>
      <c r="J347" s="1"/>
      <c r="K347" s="569"/>
      <c r="L347" s="1"/>
    </row>
    <row r="348" spans="7:12">
      <c r="G348" s="1"/>
      <c r="H348" s="1"/>
      <c r="I348" s="1"/>
      <c r="J348" s="1"/>
      <c r="K348" s="569"/>
      <c r="L348" s="1"/>
    </row>
    <row r="349" spans="7:12">
      <c r="G349" s="1"/>
      <c r="H349" s="1"/>
      <c r="I349" s="1"/>
      <c r="J349" s="1"/>
      <c r="K349" s="569"/>
      <c r="L349" s="1"/>
    </row>
    <row r="350" spans="7:12">
      <c r="G350" s="1"/>
      <c r="H350" s="1"/>
      <c r="I350" s="1"/>
      <c r="J350" s="1"/>
      <c r="K350" s="569"/>
      <c r="L350" s="1"/>
    </row>
    <row r="351" spans="7:12">
      <c r="G351" s="1"/>
      <c r="H351" s="1"/>
      <c r="I351" s="1"/>
      <c r="J351" s="1"/>
      <c r="K351" s="569"/>
      <c r="L351" s="1"/>
    </row>
    <row r="352" spans="7:12">
      <c r="G352" s="1"/>
      <c r="H352" s="1"/>
      <c r="I352" s="1"/>
      <c r="J352" s="1"/>
      <c r="K352" s="569"/>
      <c r="L352" s="1"/>
    </row>
    <row r="353" spans="7:12">
      <c r="G353" s="1"/>
      <c r="H353" s="1"/>
      <c r="I353" s="1"/>
      <c r="J353" s="1"/>
      <c r="K353" s="569"/>
      <c r="L353" s="1"/>
    </row>
    <row r="354" spans="7:12">
      <c r="G354" s="1"/>
      <c r="H354" s="1"/>
      <c r="I354" s="1"/>
      <c r="J354" s="1"/>
      <c r="K354" s="569"/>
      <c r="L354" s="1"/>
    </row>
    <row r="355" spans="7:12">
      <c r="G355" s="1"/>
      <c r="H355" s="1"/>
      <c r="I355" s="1"/>
      <c r="J355" s="1"/>
      <c r="K355" s="569"/>
      <c r="L355" s="1"/>
    </row>
    <row r="356" spans="7:12">
      <c r="G356" s="1"/>
      <c r="H356" s="1"/>
      <c r="I356" s="1"/>
      <c r="J356" s="1"/>
      <c r="K356" s="569"/>
      <c r="L356" s="1"/>
    </row>
    <row r="357" spans="7:12">
      <c r="G357" s="1"/>
      <c r="H357" s="1"/>
      <c r="I357" s="1"/>
      <c r="J357" s="1"/>
      <c r="K357" s="569"/>
      <c r="L357" s="1"/>
    </row>
    <row r="358" spans="7:12">
      <c r="G358" s="1"/>
      <c r="H358" s="1"/>
      <c r="I358" s="1"/>
      <c r="J358" s="1"/>
      <c r="K358" s="569"/>
      <c r="L358" s="1"/>
    </row>
    <row r="359" spans="7:12">
      <c r="G359" s="1"/>
      <c r="H359" s="1"/>
      <c r="I359" s="1"/>
      <c r="J359" s="1"/>
      <c r="K359" s="569"/>
      <c r="L359" s="1"/>
    </row>
    <row r="360" spans="7:12">
      <c r="G360" s="1"/>
      <c r="H360" s="1"/>
      <c r="I360" s="1"/>
      <c r="J360" s="1"/>
      <c r="K360" s="569"/>
      <c r="L360" s="1"/>
    </row>
    <row r="361" spans="7:12">
      <c r="G361" s="1"/>
      <c r="H361" s="1"/>
      <c r="I361" s="1"/>
      <c r="J361" s="1"/>
      <c r="K361" s="569"/>
      <c r="L361" s="1"/>
    </row>
    <row r="362" spans="7:12">
      <c r="G362" s="1"/>
      <c r="H362" s="1"/>
      <c r="I362" s="1"/>
      <c r="J362" s="1"/>
      <c r="K362" s="569"/>
      <c r="L362" s="1"/>
    </row>
    <row r="363" spans="7:12">
      <c r="G363" s="1"/>
      <c r="H363" s="1"/>
      <c r="I363" s="1"/>
      <c r="J363" s="1"/>
      <c r="K363" s="569"/>
      <c r="L363" s="1"/>
    </row>
    <row r="364" spans="7:12">
      <c r="G364" s="1"/>
      <c r="H364" s="1"/>
      <c r="I364" s="1"/>
      <c r="J364" s="1"/>
      <c r="K364" s="569"/>
      <c r="L364" s="1"/>
    </row>
    <row r="365" spans="7:12">
      <c r="G365" s="1"/>
      <c r="H365" s="1"/>
      <c r="I365" s="1"/>
      <c r="J365" s="1"/>
      <c r="K365" s="569"/>
      <c r="L365" s="1"/>
    </row>
    <row r="366" spans="7:12">
      <c r="G366" s="1"/>
      <c r="H366" s="1"/>
      <c r="I366" s="1"/>
      <c r="J366" s="1"/>
      <c r="K366" s="569"/>
      <c r="L366" s="1"/>
    </row>
    <row r="367" spans="7:12">
      <c r="G367" s="1"/>
      <c r="H367" s="1"/>
      <c r="I367" s="1"/>
      <c r="J367" s="1"/>
      <c r="K367" s="569"/>
      <c r="L367" s="1"/>
    </row>
    <row r="368" spans="7:12">
      <c r="G368" s="1"/>
      <c r="H368" s="1"/>
      <c r="I368" s="1"/>
      <c r="J368" s="1"/>
      <c r="K368" s="569"/>
      <c r="L368" s="1"/>
    </row>
    <row r="369" spans="7:12">
      <c r="G369" s="1"/>
      <c r="H369" s="1"/>
      <c r="I369" s="1"/>
      <c r="J369" s="1"/>
      <c r="K369" s="569"/>
      <c r="L369" s="1"/>
    </row>
    <row r="370" spans="7:12">
      <c r="G370" s="1"/>
      <c r="H370" s="1"/>
      <c r="I370" s="1"/>
      <c r="J370" s="1"/>
      <c r="K370" s="569"/>
      <c r="L370" s="1"/>
    </row>
    <row r="371" spans="7:12">
      <c r="G371" s="1"/>
      <c r="H371" s="1"/>
      <c r="I371" s="1"/>
      <c r="J371" s="1"/>
      <c r="K371" s="569"/>
      <c r="L371" s="1"/>
    </row>
    <row r="372" spans="7:12">
      <c r="G372" s="1"/>
      <c r="H372" s="1"/>
      <c r="I372" s="1"/>
      <c r="J372" s="1"/>
      <c r="K372" s="569"/>
      <c r="L372" s="1"/>
    </row>
    <row r="373" spans="7:12">
      <c r="G373" s="1"/>
      <c r="H373" s="1"/>
      <c r="I373" s="1"/>
      <c r="J373" s="1"/>
      <c r="K373" s="569"/>
      <c r="L373" s="1"/>
    </row>
    <row r="374" spans="7:12">
      <c r="G374" s="1"/>
      <c r="H374" s="1"/>
      <c r="I374" s="1"/>
      <c r="J374" s="1"/>
      <c r="K374" s="569"/>
      <c r="L374" s="1"/>
    </row>
    <row r="375" spans="7:12">
      <c r="G375" s="1"/>
      <c r="H375" s="1"/>
      <c r="I375" s="1"/>
      <c r="J375" s="1"/>
      <c r="K375" s="569"/>
      <c r="L375" s="1"/>
    </row>
    <row r="376" spans="7:12">
      <c r="G376" s="1"/>
      <c r="H376" s="1"/>
      <c r="I376" s="1"/>
      <c r="J376" s="1"/>
      <c r="K376" s="569"/>
      <c r="L376" s="1"/>
    </row>
    <row r="377" spans="7:12">
      <c r="G377" s="1"/>
      <c r="H377" s="1"/>
      <c r="I377" s="1"/>
      <c r="J377" s="1"/>
      <c r="K377" s="569"/>
      <c r="L377" s="1"/>
    </row>
    <row r="378" spans="7:12">
      <c r="G378" s="1"/>
      <c r="H378" s="1"/>
      <c r="I378" s="1"/>
      <c r="J378" s="1"/>
      <c r="K378" s="569"/>
      <c r="L378" s="1"/>
    </row>
    <row r="379" spans="7:12">
      <c r="G379" s="1"/>
      <c r="H379" s="1"/>
      <c r="I379" s="1"/>
      <c r="J379" s="1"/>
      <c r="K379" s="569"/>
      <c r="L379" s="1"/>
    </row>
    <row r="380" spans="7:12">
      <c r="G380" s="1"/>
      <c r="H380" s="1"/>
      <c r="I380" s="1"/>
      <c r="J380" s="1"/>
      <c r="K380" s="569"/>
      <c r="L380" s="1"/>
    </row>
    <row r="381" spans="7:12">
      <c r="G381" s="1"/>
      <c r="H381" s="1"/>
      <c r="I381" s="1"/>
      <c r="J381" s="1"/>
      <c r="K381" s="569"/>
      <c r="L381" s="1"/>
    </row>
    <row r="382" spans="7:12">
      <c r="G382" s="1"/>
      <c r="H382" s="1"/>
      <c r="I382" s="1"/>
      <c r="J382" s="1"/>
      <c r="K382" s="569"/>
      <c r="L382" s="1"/>
    </row>
    <row r="383" spans="7:12">
      <c r="G383" s="1"/>
      <c r="H383" s="1"/>
      <c r="I383" s="1"/>
      <c r="J383" s="1"/>
      <c r="K383" s="569"/>
      <c r="L383" s="1"/>
    </row>
    <row r="384" spans="7:12">
      <c r="G384" s="1"/>
      <c r="H384" s="1"/>
      <c r="I384" s="1"/>
      <c r="J384" s="1"/>
      <c r="K384" s="569"/>
      <c r="L384" s="1"/>
    </row>
    <row r="385" spans="7:12">
      <c r="G385" s="1"/>
      <c r="H385" s="1"/>
      <c r="I385" s="1"/>
      <c r="J385" s="1"/>
      <c r="K385" s="569"/>
      <c r="L385" s="1"/>
    </row>
    <row r="386" spans="7:12">
      <c r="G386" s="1"/>
      <c r="H386" s="1"/>
      <c r="I386" s="1"/>
      <c r="J386" s="1"/>
      <c r="K386" s="569"/>
      <c r="L386" s="1"/>
    </row>
    <row r="387" spans="7:12">
      <c r="G387" s="1"/>
      <c r="H387" s="1"/>
      <c r="I387" s="1"/>
      <c r="J387" s="1"/>
      <c r="K387" s="569"/>
      <c r="L387" s="1"/>
    </row>
    <row r="388" spans="7:12">
      <c r="G388" s="1"/>
      <c r="H388" s="1"/>
      <c r="I388" s="1"/>
      <c r="J388" s="1"/>
      <c r="K388" s="569"/>
      <c r="L388" s="1"/>
    </row>
    <row r="389" spans="7:12">
      <c r="G389" s="1"/>
      <c r="H389" s="1"/>
      <c r="I389" s="1"/>
      <c r="J389" s="1"/>
      <c r="K389" s="569"/>
      <c r="L389" s="1"/>
    </row>
    <row r="390" spans="7:12">
      <c r="G390" s="1"/>
      <c r="H390" s="1"/>
      <c r="I390" s="1"/>
      <c r="J390" s="1"/>
      <c r="K390" s="569"/>
      <c r="L390" s="1"/>
    </row>
    <row r="391" spans="7:12">
      <c r="G391" s="1"/>
      <c r="H391" s="1"/>
      <c r="I391" s="1"/>
      <c r="J391" s="1"/>
      <c r="K391" s="569"/>
      <c r="L391" s="1"/>
    </row>
    <row r="392" spans="7:12">
      <c r="G392" s="1"/>
      <c r="H392" s="1"/>
      <c r="I392" s="1"/>
      <c r="J392" s="1"/>
      <c r="K392" s="569"/>
      <c r="L392" s="1"/>
    </row>
    <row r="393" spans="7:12">
      <c r="G393" s="1"/>
      <c r="H393" s="1"/>
      <c r="I393" s="1"/>
      <c r="J393" s="1"/>
      <c r="K393" s="569"/>
      <c r="L393" s="1"/>
    </row>
    <row r="394" spans="7:12">
      <c r="G394" s="1"/>
      <c r="H394" s="1"/>
      <c r="I394" s="1"/>
      <c r="J394" s="1"/>
      <c r="K394" s="569"/>
      <c r="L394" s="1"/>
    </row>
    <row r="395" spans="7:12">
      <c r="G395" s="1"/>
      <c r="H395" s="1"/>
      <c r="I395" s="1"/>
      <c r="J395" s="1"/>
      <c r="K395" s="569"/>
      <c r="L395" s="1"/>
    </row>
    <row r="396" spans="7:12">
      <c r="G396" s="1"/>
      <c r="H396" s="1"/>
      <c r="I396" s="1"/>
      <c r="J396" s="1"/>
      <c r="K396" s="569"/>
      <c r="L396" s="1"/>
    </row>
    <row r="397" spans="7:12">
      <c r="G397" s="1"/>
      <c r="H397" s="1"/>
      <c r="I397" s="1"/>
      <c r="J397" s="1"/>
      <c r="K397" s="569"/>
      <c r="L397" s="1"/>
    </row>
    <row r="398" spans="7:12">
      <c r="G398" s="1"/>
      <c r="H398" s="1"/>
      <c r="I398" s="1"/>
      <c r="J398" s="1"/>
      <c r="K398" s="569"/>
      <c r="L398" s="1"/>
    </row>
    <row r="399" spans="7:12">
      <c r="G399" s="1"/>
      <c r="H399" s="1"/>
      <c r="I399" s="1"/>
      <c r="J399" s="1"/>
      <c r="K399" s="569"/>
      <c r="L399" s="1"/>
    </row>
    <row r="400" spans="7:12">
      <c r="G400" s="1"/>
      <c r="H400" s="1"/>
      <c r="I400" s="1"/>
      <c r="J400" s="1"/>
      <c r="K400" s="569"/>
      <c r="L400" s="1"/>
    </row>
    <row r="401" spans="7:12">
      <c r="G401" s="1"/>
      <c r="H401" s="1"/>
      <c r="I401" s="1"/>
      <c r="J401" s="1"/>
      <c r="K401" s="569"/>
      <c r="L401" s="1"/>
    </row>
    <row r="402" spans="7:12">
      <c r="G402" s="1"/>
      <c r="H402" s="1"/>
      <c r="I402" s="1"/>
      <c r="J402" s="1"/>
      <c r="K402" s="569"/>
      <c r="L402" s="1"/>
    </row>
    <row r="403" spans="7:12">
      <c r="G403" s="1"/>
      <c r="H403" s="1"/>
      <c r="I403" s="1"/>
      <c r="J403" s="1"/>
      <c r="K403" s="569"/>
      <c r="L403" s="1"/>
    </row>
    <row r="404" spans="7:12">
      <c r="G404" s="1"/>
      <c r="H404" s="1"/>
      <c r="I404" s="1"/>
      <c r="J404" s="1"/>
      <c r="K404" s="569"/>
      <c r="L404" s="1"/>
    </row>
    <row r="405" spans="7:12">
      <c r="G405" s="1"/>
      <c r="H405" s="1"/>
      <c r="I405" s="1"/>
      <c r="J405" s="1"/>
      <c r="K405" s="569"/>
      <c r="L405" s="1"/>
    </row>
    <row r="406" spans="7:12">
      <c r="G406" s="1"/>
      <c r="H406" s="1"/>
      <c r="I406" s="1"/>
      <c r="J406" s="1"/>
      <c r="K406" s="569"/>
      <c r="L406" s="1"/>
    </row>
    <row r="407" spans="7:12">
      <c r="G407" s="1"/>
      <c r="H407" s="1"/>
      <c r="I407" s="1"/>
      <c r="J407" s="1"/>
      <c r="K407" s="569"/>
      <c r="L407" s="1"/>
    </row>
    <row r="408" spans="7:12">
      <c r="G408" s="1"/>
      <c r="H408" s="1"/>
      <c r="I408" s="1"/>
      <c r="J408" s="1"/>
      <c r="K408" s="569"/>
      <c r="L408" s="1"/>
    </row>
    <row r="409" spans="7:12">
      <c r="G409" s="1"/>
      <c r="H409" s="1"/>
      <c r="I409" s="1"/>
      <c r="J409" s="1"/>
      <c r="K409" s="569"/>
      <c r="L409" s="1"/>
    </row>
    <row r="410" spans="7:12">
      <c r="G410" s="1"/>
      <c r="H410" s="1"/>
      <c r="I410" s="1"/>
      <c r="J410" s="1"/>
      <c r="K410" s="569"/>
      <c r="L410" s="1"/>
    </row>
    <row r="411" spans="7:12">
      <c r="G411" s="1"/>
      <c r="H411" s="1"/>
      <c r="I411" s="1"/>
      <c r="J411" s="1"/>
      <c r="K411" s="569"/>
      <c r="L411" s="1"/>
    </row>
    <row r="412" spans="7:12">
      <c r="G412" s="1"/>
      <c r="H412" s="1"/>
      <c r="I412" s="1"/>
      <c r="J412" s="1"/>
      <c r="K412" s="569"/>
      <c r="L412" s="1"/>
    </row>
    <row r="413" spans="7:12">
      <c r="G413" s="1"/>
      <c r="H413" s="1"/>
      <c r="I413" s="1"/>
      <c r="J413" s="1"/>
      <c r="K413" s="569"/>
      <c r="L413" s="1"/>
    </row>
    <row r="414" spans="7:12">
      <c r="G414" s="1"/>
      <c r="H414" s="1"/>
      <c r="I414" s="1"/>
      <c r="J414" s="1"/>
      <c r="K414" s="569"/>
      <c r="L414" s="1"/>
    </row>
    <row r="415" spans="7:12">
      <c r="G415" s="1"/>
      <c r="H415" s="1"/>
      <c r="I415" s="1"/>
      <c r="J415" s="1"/>
      <c r="K415" s="569"/>
      <c r="L415" s="1"/>
    </row>
    <row r="416" spans="7:12">
      <c r="G416" s="1"/>
      <c r="H416" s="1"/>
      <c r="I416" s="1"/>
      <c r="J416" s="1"/>
      <c r="K416" s="569"/>
      <c r="L416" s="1"/>
    </row>
    <row r="417" spans="7:12">
      <c r="G417" s="1"/>
      <c r="H417" s="1"/>
      <c r="I417" s="1"/>
      <c r="J417" s="1"/>
      <c r="K417" s="569"/>
      <c r="L417" s="1"/>
    </row>
    <row r="418" spans="7:12">
      <c r="G418" s="1"/>
      <c r="H418" s="1"/>
      <c r="I418" s="1"/>
      <c r="J418" s="1"/>
      <c r="K418" s="569"/>
      <c r="L418" s="1"/>
    </row>
    <row r="419" spans="7:12">
      <c r="G419" s="1"/>
      <c r="H419" s="1"/>
      <c r="I419" s="1"/>
      <c r="J419" s="1"/>
      <c r="K419" s="569"/>
      <c r="L419" s="1"/>
    </row>
    <row r="420" spans="7:12">
      <c r="G420" s="1"/>
      <c r="H420" s="1"/>
      <c r="I420" s="1"/>
      <c r="J420" s="1"/>
      <c r="K420" s="569"/>
      <c r="L420" s="1"/>
    </row>
    <row r="421" spans="7:12">
      <c r="G421" s="1"/>
      <c r="H421" s="1"/>
      <c r="I421" s="1"/>
      <c r="J421" s="1"/>
      <c r="K421" s="569"/>
      <c r="L421" s="1"/>
    </row>
    <row r="422" spans="7:12">
      <c r="G422" s="1"/>
      <c r="H422" s="1"/>
      <c r="I422" s="1"/>
      <c r="J422" s="1"/>
      <c r="K422" s="569"/>
      <c r="L422" s="1"/>
    </row>
    <row r="423" spans="7:12">
      <c r="G423" s="1"/>
      <c r="H423" s="1"/>
      <c r="I423" s="1"/>
      <c r="J423" s="1"/>
      <c r="K423" s="569"/>
      <c r="L423" s="1"/>
    </row>
    <row r="424" spans="7:12">
      <c r="G424" s="1"/>
      <c r="H424" s="1"/>
      <c r="I424" s="1"/>
      <c r="J424" s="1"/>
      <c r="K424" s="569"/>
      <c r="L424" s="1"/>
    </row>
    <row r="425" spans="7:12">
      <c r="G425" s="1"/>
      <c r="H425" s="1"/>
      <c r="I425" s="1"/>
      <c r="J425" s="1"/>
      <c r="K425" s="569"/>
      <c r="L425" s="1"/>
    </row>
    <row r="426" spans="7:12">
      <c r="G426" s="1"/>
      <c r="H426" s="1"/>
      <c r="I426" s="1"/>
      <c r="J426" s="1"/>
      <c r="K426" s="569"/>
      <c r="L426" s="1"/>
    </row>
    <row r="427" spans="7:12">
      <c r="G427" s="1"/>
      <c r="H427" s="1"/>
      <c r="I427" s="1"/>
      <c r="J427" s="1"/>
      <c r="K427" s="569"/>
      <c r="L427" s="1"/>
    </row>
    <row r="428" spans="7:12">
      <c r="G428" s="1"/>
      <c r="H428" s="1"/>
      <c r="I428" s="1"/>
      <c r="J428" s="1"/>
      <c r="K428" s="569"/>
      <c r="L428" s="1"/>
    </row>
    <row r="429" spans="7:12">
      <c r="G429" s="1"/>
      <c r="H429" s="1"/>
      <c r="I429" s="1"/>
      <c r="J429" s="1"/>
      <c r="K429" s="569"/>
      <c r="L429" s="1"/>
    </row>
    <row r="430" spans="7:12">
      <c r="G430" s="1"/>
      <c r="H430" s="1"/>
      <c r="I430" s="1"/>
      <c r="J430" s="1"/>
      <c r="K430" s="569"/>
      <c r="L430" s="1"/>
    </row>
    <row r="431" spans="7:12">
      <c r="G431" s="1"/>
      <c r="H431" s="1"/>
      <c r="I431" s="1"/>
      <c r="J431" s="1"/>
      <c r="K431" s="569"/>
      <c r="L431" s="1"/>
    </row>
    <row r="432" spans="7:12">
      <c r="G432" s="1"/>
      <c r="H432" s="1"/>
      <c r="I432" s="1"/>
      <c r="J432" s="1"/>
      <c r="K432" s="569"/>
      <c r="L432" s="1"/>
    </row>
    <row r="433" spans="7:12">
      <c r="G433" s="1"/>
      <c r="H433" s="1"/>
      <c r="I433" s="1"/>
      <c r="J433" s="1"/>
      <c r="K433" s="569"/>
      <c r="L433" s="1"/>
    </row>
    <row r="434" spans="7:12">
      <c r="G434" s="1"/>
      <c r="H434" s="1"/>
      <c r="I434" s="1"/>
      <c r="J434" s="1"/>
      <c r="K434" s="569"/>
      <c r="L434" s="1"/>
    </row>
    <row r="435" spans="7:12">
      <c r="G435" s="1"/>
      <c r="H435" s="1"/>
      <c r="I435" s="1"/>
      <c r="J435" s="1"/>
      <c r="K435" s="569"/>
      <c r="L435" s="1"/>
    </row>
    <row r="436" spans="7:12">
      <c r="G436" s="1"/>
      <c r="H436" s="1"/>
      <c r="I436" s="1"/>
      <c r="J436" s="1"/>
      <c r="K436" s="569"/>
      <c r="L436" s="1"/>
    </row>
    <row r="437" spans="7:12">
      <c r="G437" s="1"/>
      <c r="H437" s="1"/>
      <c r="I437" s="1"/>
      <c r="J437" s="1"/>
      <c r="K437" s="569"/>
      <c r="L437" s="1"/>
    </row>
    <row r="438" spans="7:12">
      <c r="G438" s="1"/>
      <c r="H438" s="1"/>
      <c r="I438" s="1"/>
      <c r="J438" s="1"/>
      <c r="K438" s="569"/>
      <c r="L438" s="1"/>
    </row>
    <row r="439" spans="7:12">
      <c r="G439" s="1"/>
      <c r="H439" s="1"/>
      <c r="I439" s="1"/>
      <c r="J439" s="1"/>
      <c r="K439" s="569"/>
      <c r="L439" s="1"/>
    </row>
    <row r="440" spans="7:12">
      <c r="G440" s="1"/>
      <c r="H440" s="1"/>
      <c r="I440" s="1"/>
      <c r="J440" s="1"/>
      <c r="K440" s="569"/>
      <c r="L440" s="1"/>
    </row>
    <row r="441" spans="7:12">
      <c r="G441" s="1"/>
      <c r="H441" s="1"/>
      <c r="I441" s="1"/>
      <c r="J441" s="1"/>
      <c r="K441" s="569"/>
      <c r="L441" s="1"/>
    </row>
    <row r="442" spans="7:12">
      <c r="G442" s="1"/>
      <c r="H442" s="1"/>
      <c r="I442" s="1"/>
      <c r="J442" s="1"/>
      <c r="K442" s="569"/>
      <c r="L442" s="1"/>
    </row>
    <row r="443" spans="7:12">
      <c r="G443" s="1"/>
      <c r="H443" s="1"/>
      <c r="I443" s="1"/>
      <c r="J443" s="1"/>
      <c r="K443" s="569"/>
      <c r="L443" s="1"/>
    </row>
    <row r="444" spans="7:12">
      <c r="G444" s="1"/>
      <c r="H444" s="1"/>
      <c r="I444" s="1"/>
      <c r="J444" s="1"/>
      <c r="K444" s="569"/>
      <c r="L444" s="1"/>
    </row>
    <row r="445" spans="7:12">
      <c r="G445" s="1"/>
      <c r="H445" s="1"/>
      <c r="I445" s="1"/>
      <c r="J445" s="1"/>
      <c r="K445" s="569"/>
      <c r="L445" s="1"/>
    </row>
    <row r="446" spans="7:12">
      <c r="G446" s="1"/>
      <c r="H446" s="1"/>
      <c r="I446" s="1"/>
      <c r="J446" s="1"/>
      <c r="K446" s="569"/>
      <c r="L446" s="1"/>
    </row>
    <row r="447" spans="7:12">
      <c r="G447" s="1"/>
      <c r="H447" s="1"/>
      <c r="I447" s="1"/>
      <c r="J447" s="1"/>
      <c r="K447" s="569"/>
      <c r="L447" s="1"/>
    </row>
    <row r="448" spans="7:12">
      <c r="G448" s="1"/>
      <c r="H448" s="1"/>
      <c r="I448" s="1"/>
      <c r="J448" s="1"/>
      <c r="K448" s="569"/>
      <c r="L448" s="1"/>
    </row>
    <row r="449" spans="7:12">
      <c r="G449" s="1"/>
      <c r="H449" s="1"/>
      <c r="I449" s="1"/>
      <c r="J449" s="1"/>
      <c r="K449" s="569"/>
      <c r="L449" s="1"/>
    </row>
    <row r="450" spans="7:12">
      <c r="G450" s="1"/>
      <c r="H450" s="1"/>
      <c r="I450" s="1"/>
      <c r="J450" s="1"/>
      <c r="K450" s="569"/>
      <c r="L450" s="1"/>
    </row>
    <row r="451" spans="7:12">
      <c r="G451" s="1"/>
      <c r="H451" s="1"/>
      <c r="I451" s="1"/>
      <c r="J451" s="1"/>
      <c r="K451" s="569"/>
      <c r="L451" s="1"/>
    </row>
    <row r="452" spans="7:12">
      <c r="G452" s="1"/>
      <c r="H452" s="1"/>
      <c r="I452" s="1"/>
      <c r="J452" s="1"/>
      <c r="K452" s="569"/>
      <c r="L452" s="1"/>
    </row>
    <row r="453" spans="7:12">
      <c r="G453" s="1"/>
      <c r="H453" s="1"/>
      <c r="I453" s="1"/>
      <c r="J453" s="1"/>
      <c r="K453" s="569"/>
      <c r="L453" s="1"/>
    </row>
    <row r="454" spans="7:12">
      <c r="G454" s="1"/>
      <c r="H454" s="1"/>
      <c r="I454" s="1"/>
      <c r="J454" s="1"/>
      <c r="K454" s="569"/>
      <c r="L454" s="1"/>
    </row>
    <row r="455" spans="7:12">
      <c r="G455" s="1"/>
      <c r="H455" s="1"/>
      <c r="I455" s="1"/>
      <c r="J455" s="1"/>
      <c r="K455" s="569"/>
      <c r="L455" s="1"/>
    </row>
    <row r="456" spans="7:12">
      <c r="G456" s="1"/>
      <c r="H456" s="1"/>
      <c r="I456" s="1"/>
      <c r="J456" s="1"/>
      <c r="K456" s="569"/>
      <c r="L456" s="1"/>
    </row>
    <row r="457" spans="7:12">
      <c r="G457" s="1"/>
      <c r="H457" s="1"/>
      <c r="I457" s="1"/>
      <c r="J457" s="1"/>
      <c r="K457" s="569"/>
      <c r="L457" s="1"/>
    </row>
    <row r="458" spans="7:12">
      <c r="G458" s="1"/>
      <c r="H458" s="1"/>
      <c r="I458" s="1"/>
      <c r="J458" s="1"/>
      <c r="K458" s="569"/>
      <c r="L458" s="1"/>
    </row>
    <row r="459" spans="7:12">
      <c r="G459" s="1"/>
      <c r="H459" s="1"/>
      <c r="I459" s="1"/>
      <c r="J459" s="1"/>
      <c r="K459" s="569"/>
      <c r="L459" s="1"/>
    </row>
    <row r="460" spans="7:12">
      <c r="G460" s="1"/>
      <c r="H460" s="1"/>
      <c r="I460" s="1"/>
      <c r="J460" s="1"/>
      <c r="K460" s="569"/>
      <c r="L460" s="1"/>
    </row>
    <row r="461" spans="7:12">
      <c r="G461" s="1"/>
      <c r="H461" s="1"/>
      <c r="I461" s="1"/>
      <c r="J461" s="1"/>
      <c r="K461" s="569"/>
      <c r="L461" s="1"/>
    </row>
    <row r="462" spans="7:12">
      <c r="G462" s="1"/>
      <c r="H462" s="1"/>
      <c r="I462" s="1"/>
      <c r="J462" s="1"/>
      <c r="K462" s="569"/>
      <c r="L462" s="1"/>
    </row>
    <row r="463" spans="7:12">
      <c r="G463" s="1"/>
      <c r="H463" s="1"/>
      <c r="I463" s="1"/>
      <c r="J463" s="1"/>
      <c r="K463" s="569"/>
      <c r="L463" s="1"/>
    </row>
    <row r="464" spans="7:12">
      <c r="G464" s="1"/>
      <c r="H464" s="1"/>
      <c r="I464" s="1"/>
      <c r="J464" s="1"/>
      <c r="K464" s="569"/>
      <c r="L464" s="1"/>
    </row>
    <row r="465" spans="7:12">
      <c r="G465" s="1"/>
      <c r="H465" s="1"/>
      <c r="I465" s="1"/>
      <c r="J465" s="1"/>
      <c r="K465" s="569"/>
      <c r="L465" s="1"/>
    </row>
    <row r="466" spans="7:12">
      <c r="G466" s="1"/>
      <c r="H466" s="1"/>
      <c r="I466" s="1"/>
      <c r="J466" s="1"/>
      <c r="K466" s="569"/>
      <c r="L466" s="1"/>
    </row>
    <row r="467" spans="7:12">
      <c r="G467" s="1"/>
      <c r="H467" s="1"/>
      <c r="I467" s="1"/>
      <c r="J467" s="1"/>
      <c r="K467" s="569"/>
      <c r="L467" s="1"/>
    </row>
    <row r="468" spans="7:12">
      <c r="G468" s="1"/>
      <c r="H468" s="1"/>
      <c r="I468" s="1"/>
      <c r="J468" s="1"/>
      <c r="K468" s="569"/>
      <c r="L468" s="1"/>
    </row>
    <row r="469" spans="7:12">
      <c r="G469" s="1"/>
      <c r="H469" s="1"/>
      <c r="I469" s="1"/>
      <c r="J469" s="1"/>
      <c r="K469" s="569"/>
      <c r="L469" s="1"/>
    </row>
    <row r="470" spans="7:12">
      <c r="G470" s="1"/>
      <c r="H470" s="1"/>
      <c r="I470" s="1"/>
      <c r="J470" s="1"/>
      <c r="K470" s="569"/>
      <c r="L470" s="1"/>
    </row>
    <row r="471" spans="7:12">
      <c r="G471" s="1"/>
      <c r="H471" s="1"/>
      <c r="I471" s="1"/>
      <c r="J471" s="1"/>
      <c r="K471" s="569"/>
      <c r="L471" s="1"/>
    </row>
    <row r="472" spans="7:12">
      <c r="G472" s="1"/>
      <c r="H472" s="1"/>
      <c r="I472" s="1"/>
      <c r="J472" s="1"/>
      <c r="K472" s="569"/>
      <c r="L472" s="1"/>
    </row>
    <row r="473" spans="7:12">
      <c r="G473" s="1"/>
      <c r="H473" s="1"/>
      <c r="I473" s="1"/>
      <c r="J473" s="1"/>
      <c r="K473" s="569"/>
      <c r="L473" s="1"/>
    </row>
    <row r="474" spans="7:12">
      <c r="G474" s="1"/>
      <c r="H474" s="1"/>
      <c r="I474" s="1"/>
      <c r="J474" s="1"/>
      <c r="K474" s="569"/>
      <c r="L474" s="1"/>
    </row>
    <row r="475" spans="7:12">
      <c r="G475" s="1"/>
      <c r="H475" s="1"/>
      <c r="I475" s="1"/>
      <c r="J475" s="1"/>
      <c r="K475" s="569"/>
      <c r="L475" s="1"/>
    </row>
    <row r="476" spans="7:12">
      <c r="G476" s="1"/>
      <c r="H476" s="1"/>
      <c r="I476" s="1"/>
      <c r="J476" s="1"/>
      <c r="K476" s="569"/>
      <c r="L476" s="1"/>
    </row>
    <row r="477" spans="7:12">
      <c r="G477" s="1"/>
      <c r="H477" s="1"/>
      <c r="I477" s="1"/>
      <c r="J477" s="1"/>
      <c r="K477" s="569"/>
      <c r="L477" s="1"/>
    </row>
    <row r="478" spans="7:12">
      <c r="G478" s="1"/>
      <c r="H478" s="1"/>
      <c r="I478" s="1"/>
      <c r="J478" s="1"/>
      <c r="K478" s="569"/>
      <c r="L478" s="1"/>
    </row>
    <row r="479" spans="7:12">
      <c r="G479" s="1"/>
      <c r="H479" s="1"/>
      <c r="I479" s="1"/>
      <c r="J479" s="1"/>
      <c r="K479" s="569"/>
      <c r="L479" s="1"/>
    </row>
    <row r="480" spans="7:12">
      <c r="G480" s="1"/>
      <c r="H480" s="1"/>
      <c r="I480" s="1"/>
      <c r="J480" s="1"/>
      <c r="K480" s="569"/>
      <c r="L480" s="1"/>
    </row>
    <row r="481" spans="7:12">
      <c r="G481" s="1"/>
      <c r="H481" s="1"/>
      <c r="I481" s="1"/>
      <c r="J481" s="1"/>
      <c r="K481" s="569"/>
      <c r="L481" s="1"/>
    </row>
    <row r="482" spans="7:12">
      <c r="G482" s="1"/>
      <c r="H482" s="1"/>
      <c r="I482" s="1"/>
      <c r="J482" s="1"/>
      <c r="K482" s="569"/>
      <c r="L482" s="1"/>
    </row>
    <row r="483" spans="7:12">
      <c r="G483" s="1"/>
      <c r="H483" s="1"/>
      <c r="I483" s="1"/>
      <c r="J483" s="1"/>
      <c r="K483" s="569"/>
      <c r="L483" s="1"/>
    </row>
    <row r="484" spans="7:12">
      <c r="G484" s="1"/>
      <c r="H484" s="1"/>
      <c r="I484" s="1"/>
      <c r="J484" s="1"/>
      <c r="K484" s="569"/>
      <c r="L484" s="1"/>
    </row>
    <row r="485" spans="7:12">
      <c r="G485" s="1"/>
      <c r="H485" s="1"/>
      <c r="I485" s="1"/>
      <c r="J485" s="1"/>
      <c r="K485" s="569"/>
      <c r="L485" s="1"/>
    </row>
    <row r="486" spans="7:12">
      <c r="G486" s="1"/>
      <c r="H486" s="1"/>
      <c r="I486" s="1"/>
      <c r="J486" s="1"/>
      <c r="K486" s="569"/>
      <c r="L486" s="1"/>
    </row>
    <row r="487" spans="7:12">
      <c r="G487" s="1"/>
      <c r="H487" s="1"/>
      <c r="I487" s="1"/>
      <c r="J487" s="1"/>
      <c r="K487" s="569"/>
      <c r="L487" s="1"/>
    </row>
    <row r="488" spans="7:12">
      <c r="G488" s="1"/>
      <c r="H488" s="1"/>
      <c r="I488" s="1"/>
      <c r="J488" s="1"/>
      <c r="K488" s="569"/>
      <c r="L488" s="1"/>
    </row>
    <row r="489" spans="7:12">
      <c r="G489" s="1"/>
      <c r="H489" s="1"/>
      <c r="I489" s="1"/>
      <c r="J489" s="1"/>
      <c r="K489" s="569"/>
      <c r="L489" s="1"/>
    </row>
    <row r="490" spans="7:12">
      <c r="G490" s="1"/>
      <c r="H490" s="1"/>
      <c r="I490" s="1"/>
      <c r="J490" s="1"/>
      <c r="K490" s="569"/>
      <c r="L490" s="1"/>
    </row>
    <row r="491" spans="7:12">
      <c r="G491" s="1"/>
      <c r="H491" s="1"/>
      <c r="I491" s="1"/>
      <c r="J491" s="1"/>
      <c r="K491" s="569"/>
      <c r="L491" s="1"/>
    </row>
    <row r="492" spans="7:12">
      <c r="G492" s="1"/>
      <c r="H492" s="1"/>
      <c r="I492" s="1"/>
      <c r="J492" s="1"/>
      <c r="K492" s="569"/>
      <c r="L492" s="1"/>
    </row>
    <row r="493" spans="7:12">
      <c r="G493" s="1"/>
      <c r="H493" s="1"/>
      <c r="I493" s="1"/>
      <c r="J493" s="1"/>
      <c r="K493" s="569"/>
      <c r="L493" s="1"/>
    </row>
    <row r="494" spans="7:12">
      <c r="G494" s="1"/>
      <c r="H494" s="1"/>
      <c r="I494" s="1"/>
      <c r="J494" s="1"/>
      <c r="K494" s="569"/>
      <c r="L494" s="1"/>
    </row>
    <row r="495" spans="7:12">
      <c r="G495" s="1"/>
      <c r="H495" s="1"/>
      <c r="I495" s="1"/>
      <c r="J495" s="1"/>
      <c r="K495" s="569"/>
      <c r="L495" s="1"/>
    </row>
    <row r="496" spans="7:12">
      <c r="G496" s="1"/>
      <c r="H496" s="1"/>
      <c r="I496" s="1"/>
      <c r="J496" s="1"/>
      <c r="K496" s="569"/>
      <c r="L496" s="1"/>
    </row>
    <row r="497" spans="7:12">
      <c r="G497" s="1"/>
      <c r="H497" s="1"/>
      <c r="I497" s="1"/>
      <c r="J497" s="1"/>
      <c r="K497" s="569"/>
      <c r="L497" s="1"/>
    </row>
    <row r="498" spans="7:12">
      <c r="G498" s="1"/>
      <c r="H498" s="1"/>
      <c r="I498" s="1"/>
      <c r="J498" s="1"/>
      <c r="K498" s="569"/>
      <c r="L498" s="1"/>
    </row>
    <row r="499" spans="7:12">
      <c r="G499" s="1"/>
      <c r="H499" s="1"/>
      <c r="I499" s="1"/>
      <c r="J499" s="1"/>
      <c r="K499" s="569"/>
      <c r="L499" s="1"/>
    </row>
    <row r="500" spans="7:12">
      <c r="G500" s="1"/>
      <c r="H500" s="1"/>
      <c r="I500" s="1"/>
      <c r="J500" s="1"/>
      <c r="K500" s="569"/>
      <c r="L500" s="1"/>
    </row>
    <row r="501" spans="7:12">
      <c r="G501" s="1"/>
      <c r="H501" s="1"/>
      <c r="I501" s="1"/>
      <c r="J501" s="1"/>
      <c r="K501" s="569"/>
      <c r="L501" s="1"/>
    </row>
    <row r="502" spans="7:12">
      <c r="G502" s="1"/>
      <c r="H502" s="1"/>
      <c r="I502" s="1"/>
      <c r="J502" s="1"/>
      <c r="K502" s="569"/>
      <c r="L502" s="1"/>
    </row>
    <row r="503" spans="7:12">
      <c r="G503" s="1"/>
      <c r="H503" s="1"/>
      <c r="I503" s="1"/>
      <c r="J503" s="1"/>
      <c r="K503" s="569"/>
      <c r="L503" s="1"/>
    </row>
    <row r="504" spans="7:12">
      <c r="G504" s="1"/>
      <c r="H504" s="1"/>
      <c r="I504" s="1"/>
      <c r="J504" s="1"/>
      <c r="K504" s="569"/>
      <c r="L504" s="1"/>
    </row>
    <row r="505" spans="7:12">
      <c r="G505" s="1"/>
      <c r="H505" s="1"/>
      <c r="I505" s="1"/>
      <c r="J505" s="1"/>
      <c r="K505" s="569"/>
      <c r="L505" s="1"/>
    </row>
    <row r="506" spans="7:12">
      <c r="G506" s="1"/>
      <c r="H506" s="1"/>
      <c r="I506" s="1"/>
      <c r="J506" s="1"/>
      <c r="K506" s="569"/>
      <c r="L506" s="1"/>
    </row>
    <row r="507" spans="7:12">
      <c r="G507" s="1"/>
      <c r="H507" s="1"/>
      <c r="I507" s="1"/>
      <c r="J507" s="1"/>
      <c r="K507" s="569"/>
      <c r="L507" s="1"/>
    </row>
    <row r="508" spans="7:12">
      <c r="G508" s="1"/>
      <c r="H508" s="1"/>
      <c r="I508" s="1"/>
      <c r="J508" s="1"/>
      <c r="K508" s="569"/>
      <c r="L508" s="1"/>
    </row>
    <row r="509" spans="7:12">
      <c r="G509" s="1"/>
      <c r="H509" s="1"/>
      <c r="I509" s="1"/>
      <c r="J509" s="1"/>
      <c r="K509" s="569"/>
      <c r="L509" s="1"/>
    </row>
    <row r="510" spans="7:12">
      <c r="G510" s="1"/>
      <c r="H510" s="1"/>
      <c r="I510" s="1"/>
      <c r="J510" s="1"/>
      <c r="K510" s="569"/>
      <c r="L510" s="1"/>
    </row>
    <row r="511" spans="7:12">
      <c r="G511" s="1"/>
      <c r="H511" s="1"/>
      <c r="I511" s="1"/>
      <c r="J511" s="1"/>
      <c r="K511" s="569"/>
      <c r="L511" s="1"/>
    </row>
    <row r="512" spans="7:12">
      <c r="G512" s="1"/>
      <c r="H512" s="1"/>
      <c r="I512" s="1"/>
      <c r="J512" s="1"/>
      <c r="K512" s="569"/>
      <c r="L512" s="1"/>
    </row>
    <row r="513" spans="7:12">
      <c r="G513" s="1"/>
      <c r="H513" s="1"/>
      <c r="I513" s="1"/>
      <c r="J513" s="1"/>
      <c r="K513" s="569"/>
      <c r="L513" s="1"/>
    </row>
    <row r="514" spans="7:12">
      <c r="G514" s="1"/>
      <c r="H514" s="1"/>
      <c r="I514" s="1"/>
      <c r="J514" s="1"/>
      <c r="K514" s="569"/>
      <c r="L514" s="1"/>
    </row>
    <row r="515" spans="7:12">
      <c r="G515" s="1"/>
      <c r="H515" s="1"/>
      <c r="I515" s="1"/>
      <c r="J515" s="1"/>
      <c r="K515" s="569"/>
      <c r="L515" s="1"/>
    </row>
    <row r="516" spans="7:12">
      <c r="G516" s="1"/>
      <c r="H516" s="1"/>
      <c r="I516" s="1"/>
      <c r="J516" s="1"/>
      <c r="K516" s="569"/>
      <c r="L516" s="1"/>
    </row>
    <row r="517" spans="7:12">
      <c r="G517" s="1"/>
      <c r="H517" s="1"/>
      <c r="I517" s="1"/>
      <c r="J517" s="1"/>
      <c r="K517" s="569"/>
      <c r="L517" s="1"/>
    </row>
    <row r="518" spans="7:12">
      <c r="G518" s="1"/>
      <c r="H518" s="1"/>
      <c r="I518" s="1"/>
      <c r="J518" s="1"/>
      <c r="K518" s="569"/>
      <c r="L518" s="1"/>
    </row>
    <row r="519" spans="7:12">
      <c r="G519" s="1"/>
      <c r="H519" s="1"/>
      <c r="I519" s="1"/>
      <c r="J519" s="1"/>
      <c r="K519" s="569"/>
      <c r="L519" s="1"/>
    </row>
    <row r="520" spans="7:12">
      <c r="G520" s="1"/>
      <c r="H520" s="1"/>
      <c r="I520" s="1"/>
      <c r="J520" s="1"/>
      <c r="K520" s="569"/>
      <c r="L520" s="1"/>
    </row>
    <row r="521" spans="7:12">
      <c r="G521" s="1"/>
      <c r="H521" s="1"/>
      <c r="I521" s="1"/>
      <c r="J521" s="1"/>
      <c r="K521" s="569"/>
      <c r="L521" s="1"/>
    </row>
    <row r="522" spans="7:12">
      <c r="G522" s="1"/>
      <c r="H522" s="1"/>
      <c r="I522" s="1"/>
      <c r="J522" s="1"/>
      <c r="K522" s="569"/>
      <c r="L522" s="1"/>
    </row>
    <row r="523" spans="7:12">
      <c r="G523" s="1"/>
      <c r="H523" s="1"/>
      <c r="I523" s="1"/>
      <c r="J523" s="1"/>
      <c r="K523" s="569"/>
      <c r="L523" s="1"/>
    </row>
    <row r="524" spans="7:12">
      <c r="G524" s="1"/>
      <c r="H524" s="1"/>
      <c r="I524" s="1"/>
      <c r="J524" s="1"/>
      <c r="K524" s="569"/>
      <c r="L524" s="1"/>
    </row>
    <row r="525" spans="7:12">
      <c r="G525" s="1"/>
      <c r="H525" s="1"/>
      <c r="I525" s="1"/>
      <c r="J525" s="1"/>
      <c r="K525" s="569"/>
      <c r="L525" s="1"/>
    </row>
    <row r="526" spans="7:12">
      <c r="G526" s="1"/>
      <c r="H526" s="1"/>
      <c r="I526" s="1"/>
      <c r="J526" s="1"/>
      <c r="K526" s="569"/>
      <c r="L526" s="1"/>
    </row>
    <row r="527" spans="7:12">
      <c r="G527" s="1"/>
      <c r="H527" s="1"/>
      <c r="I527" s="1"/>
      <c r="J527" s="1"/>
      <c r="K527" s="569"/>
      <c r="L527" s="1"/>
    </row>
    <row r="528" spans="7:12">
      <c r="G528" s="1"/>
      <c r="H528" s="1"/>
      <c r="I528" s="1"/>
      <c r="J528" s="1"/>
      <c r="K528" s="569"/>
      <c r="L528" s="1"/>
    </row>
    <row r="529" spans="7:12">
      <c r="G529" s="1"/>
      <c r="H529" s="1"/>
      <c r="I529" s="1"/>
      <c r="J529" s="1"/>
      <c r="K529" s="569"/>
      <c r="L529" s="1"/>
    </row>
    <row r="530" spans="7:12">
      <c r="G530" s="1"/>
      <c r="H530" s="1"/>
      <c r="I530" s="1"/>
      <c r="J530" s="1"/>
      <c r="K530" s="569"/>
      <c r="L530" s="1"/>
    </row>
    <row r="531" spans="7:12">
      <c r="G531" s="1"/>
      <c r="H531" s="1"/>
      <c r="I531" s="1"/>
      <c r="J531" s="1"/>
      <c r="K531" s="569"/>
      <c r="L531" s="1"/>
    </row>
    <row r="532" spans="7:12">
      <c r="G532" s="1"/>
      <c r="H532" s="1"/>
      <c r="I532" s="1"/>
      <c r="J532" s="1"/>
      <c r="K532" s="569"/>
      <c r="L532" s="1"/>
    </row>
    <row r="533" spans="7:12">
      <c r="G533" s="1"/>
      <c r="H533" s="1"/>
      <c r="I533" s="1"/>
      <c r="J533" s="1"/>
      <c r="K533" s="569"/>
      <c r="L533" s="1"/>
    </row>
    <row r="534" spans="7:12">
      <c r="G534" s="1"/>
      <c r="H534" s="1"/>
      <c r="I534" s="1"/>
      <c r="J534" s="1"/>
      <c r="K534" s="569"/>
      <c r="L534" s="1"/>
    </row>
    <row r="535" spans="7:12">
      <c r="G535" s="1"/>
      <c r="H535" s="1"/>
      <c r="I535" s="1"/>
      <c r="J535" s="1"/>
      <c r="K535" s="569"/>
      <c r="L535" s="1"/>
    </row>
    <row r="536" spans="7:12">
      <c r="G536" s="1"/>
      <c r="H536" s="1"/>
      <c r="I536" s="1"/>
      <c r="J536" s="1"/>
      <c r="K536" s="569"/>
      <c r="L536" s="1"/>
    </row>
    <row r="537" spans="7:12">
      <c r="G537" s="1"/>
      <c r="H537" s="1"/>
      <c r="I537" s="1"/>
      <c r="J537" s="1"/>
      <c r="K537" s="569"/>
      <c r="L537" s="1"/>
    </row>
    <row r="538" spans="7:12">
      <c r="G538" s="1"/>
      <c r="H538" s="1"/>
      <c r="I538" s="1"/>
      <c r="J538" s="1"/>
      <c r="K538" s="569"/>
      <c r="L538" s="1"/>
    </row>
    <row r="539" spans="7:12">
      <c r="G539" s="1"/>
      <c r="H539" s="1"/>
      <c r="I539" s="1"/>
      <c r="J539" s="1"/>
      <c r="K539" s="569"/>
      <c r="L539" s="1"/>
    </row>
    <row r="540" spans="7:12">
      <c r="G540" s="1"/>
      <c r="H540" s="1"/>
      <c r="I540" s="1"/>
      <c r="J540" s="1"/>
      <c r="K540" s="569"/>
      <c r="L540" s="1"/>
    </row>
    <row r="541" spans="7:12">
      <c r="G541" s="1"/>
      <c r="H541" s="1"/>
      <c r="I541" s="1"/>
      <c r="J541" s="1"/>
      <c r="K541" s="569"/>
      <c r="L541" s="1"/>
    </row>
    <row r="542" spans="7:12">
      <c r="G542" s="1"/>
      <c r="H542" s="1"/>
      <c r="I542" s="1"/>
      <c r="J542" s="1"/>
      <c r="K542" s="569"/>
      <c r="L542" s="1"/>
    </row>
    <row r="543" spans="7:12">
      <c r="G543" s="1"/>
      <c r="H543" s="1"/>
      <c r="I543" s="1"/>
      <c r="J543" s="1"/>
      <c r="K543" s="569"/>
      <c r="L543" s="1"/>
    </row>
    <row r="544" spans="7:12">
      <c r="G544" s="1"/>
      <c r="H544" s="1"/>
      <c r="I544" s="1"/>
      <c r="J544" s="1"/>
      <c r="K544" s="569"/>
      <c r="L544" s="1"/>
    </row>
    <row r="545" spans="7:12">
      <c r="G545" s="1"/>
      <c r="H545" s="1"/>
      <c r="I545" s="1"/>
      <c r="J545" s="1"/>
      <c r="K545" s="569"/>
      <c r="L545" s="1"/>
    </row>
    <row r="546" spans="7:12">
      <c r="G546" s="1"/>
      <c r="H546" s="1"/>
      <c r="I546" s="1"/>
      <c r="J546" s="1"/>
      <c r="K546" s="569"/>
      <c r="L546" s="1"/>
    </row>
    <row r="547" spans="7:12">
      <c r="G547" s="1"/>
      <c r="H547" s="1"/>
      <c r="I547" s="1"/>
      <c r="J547" s="1"/>
      <c r="K547" s="569"/>
      <c r="L547" s="1"/>
    </row>
    <row r="548" spans="7:12">
      <c r="G548" s="1"/>
      <c r="H548" s="1"/>
      <c r="I548" s="1"/>
      <c r="J548" s="1"/>
      <c r="K548" s="569"/>
      <c r="L548" s="1"/>
    </row>
    <row r="549" spans="7:12">
      <c r="G549" s="1"/>
      <c r="H549" s="1"/>
      <c r="I549" s="1"/>
      <c r="J549" s="1"/>
      <c r="K549" s="569"/>
      <c r="L549" s="1"/>
    </row>
    <row r="550" spans="7:12">
      <c r="G550" s="1"/>
      <c r="H550" s="1"/>
      <c r="I550" s="1"/>
      <c r="J550" s="1"/>
      <c r="K550" s="569"/>
      <c r="L550" s="1"/>
    </row>
    <row r="551" spans="7:12">
      <c r="G551" s="1"/>
      <c r="H551" s="1"/>
      <c r="I551" s="1"/>
      <c r="J551" s="1"/>
      <c r="K551" s="569"/>
      <c r="L551" s="1"/>
    </row>
    <row r="552" spans="7:12">
      <c r="G552" s="1"/>
      <c r="H552" s="1"/>
      <c r="I552" s="1"/>
      <c r="J552" s="1"/>
      <c r="K552" s="569"/>
      <c r="L552" s="1"/>
    </row>
    <row r="553" spans="7:12">
      <c r="G553" s="1"/>
      <c r="H553" s="1"/>
      <c r="I553" s="1"/>
      <c r="J553" s="1"/>
      <c r="K553" s="569"/>
      <c r="L553" s="1"/>
    </row>
    <row r="554" spans="7:12">
      <c r="G554" s="1"/>
      <c r="H554" s="1"/>
      <c r="I554" s="1"/>
      <c r="J554" s="1"/>
      <c r="K554" s="569"/>
      <c r="L554" s="1"/>
    </row>
    <row r="555" spans="7:12">
      <c r="G555" s="1"/>
      <c r="H555" s="1"/>
      <c r="I555" s="1"/>
      <c r="J555" s="1"/>
      <c r="K555" s="569"/>
      <c r="L555" s="1"/>
    </row>
    <row r="556" spans="7:12">
      <c r="G556" s="1"/>
      <c r="H556" s="1"/>
      <c r="I556" s="1"/>
      <c r="J556" s="1"/>
      <c r="K556" s="569"/>
      <c r="L556" s="1"/>
    </row>
    <row r="557" spans="7:12">
      <c r="G557" s="1"/>
      <c r="H557" s="1"/>
      <c r="I557" s="1"/>
      <c r="J557" s="1"/>
      <c r="K557" s="569"/>
      <c r="L557" s="1"/>
    </row>
    <row r="558" spans="7:12">
      <c r="G558" s="1"/>
      <c r="H558" s="1"/>
      <c r="I558" s="1"/>
      <c r="J558" s="1"/>
      <c r="K558" s="569"/>
      <c r="L558" s="1"/>
    </row>
    <row r="559" spans="7:12">
      <c r="G559" s="1"/>
      <c r="H559" s="1"/>
      <c r="I559" s="1"/>
      <c r="J559" s="1"/>
      <c r="K559" s="569"/>
      <c r="L559" s="1"/>
    </row>
    <row r="560" spans="7:12">
      <c r="G560" s="1"/>
      <c r="H560" s="1"/>
      <c r="I560" s="1"/>
      <c r="J560" s="1"/>
      <c r="K560" s="569"/>
      <c r="L560" s="1"/>
    </row>
    <row r="561" spans="7:12">
      <c r="G561" s="1"/>
      <c r="H561" s="1"/>
      <c r="I561" s="1"/>
      <c r="J561" s="1"/>
      <c r="K561" s="569"/>
      <c r="L561" s="1"/>
    </row>
    <row r="562" spans="7:12">
      <c r="G562" s="1"/>
      <c r="H562" s="1"/>
      <c r="I562" s="1"/>
      <c r="J562" s="1"/>
      <c r="K562" s="569"/>
      <c r="L562" s="1"/>
    </row>
    <row r="563" spans="7:12">
      <c r="G563" s="1"/>
      <c r="H563" s="1"/>
      <c r="I563" s="1"/>
      <c r="J563" s="1"/>
      <c r="K563" s="569"/>
      <c r="L563" s="1"/>
    </row>
    <row r="564" spans="7:12">
      <c r="G564" s="1"/>
      <c r="H564" s="1"/>
      <c r="I564" s="1"/>
      <c r="J564" s="1"/>
      <c r="K564" s="569"/>
      <c r="L564" s="1"/>
    </row>
    <row r="565" spans="7:12">
      <c r="G565" s="1"/>
      <c r="H565" s="1"/>
      <c r="I565" s="1"/>
      <c r="J565" s="1"/>
      <c r="K565" s="569"/>
      <c r="L565" s="1"/>
    </row>
    <row r="566" spans="7:12">
      <c r="G566" s="1"/>
      <c r="H566" s="1"/>
      <c r="I566" s="1"/>
      <c r="J566" s="1"/>
      <c r="K566" s="569"/>
      <c r="L566" s="1"/>
    </row>
    <row r="567" spans="7:12">
      <c r="G567" s="1"/>
      <c r="H567" s="1"/>
      <c r="I567" s="1"/>
      <c r="J567" s="1"/>
      <c r="K567" s="569"/>
      <c r="L567" s="1"/>
    </row>
    <row r="568" spans="7:12">
      <c r="G568" s="1"/>
      <c r="H568" s="1"/>
      <c r="I568" s="1"/>
      <c r="J568" s="1"/>
      <c r="K568" s="569"/>
      <c r="L568" s="1"/>
    </row>
    <row r="569" spans="7:12">
      <c r="G569" s="1"/>
      <c r="H569" s="1"/>
      <c r="I569" s="1"/>
      <c r="J569" s="1"/>
      <c r="K569" s="569"/>
      <c r="L569" s="1"/>
    </row>
    <row r="570" spans="7:12">
      <c r="G570" s="1"/>
      <c r="H570" s="1"/>
      <c r="I570" s="1"/>
      <c r="J570" s="1"/>
      <c r="K570" s="569"/>
      <c r="L570" s="1"/>
    </row>
    <row r="571" spans="7:12">
      <c r="G571" s="1"/>
      <c r="H571" s="1"/>
      <c r="I571" s="1"/>
      <c r="J571" s="1"/>
      <c r="K571" s="569"/>
      <c r="L571" s="1"/>
    </row>
    <row r="572" spans="7:12">
      <c r="G572" s="1"/>
      <c r="H572" s="1"/>
      <c r="I572" s="1"/>
      <c r="J572" s="1"/>
      <c r="K572" s="569"/>
      <c r="L572" s="1"/>
    </row>
    <row r="573" spans="7:12">
      <c r="G573" s="1"/>
      <c r="H573" s="1"/>
      <c r="I573" s="1"/>
      <c r="J573" s="1"/>
      <c r="K573" s="569"/>
      <c r="L573" s="1"/>
    </row>
    <row r="574" spans="7:12">
      <c r="G574" s="1"/>
      <c r="H574" s="1"/>
      <c r="I574" s="1"/>
      <c r="J574" s="1"/>
      <c r="K574" s="569"/>
      <c r="L574" s="1"/>
    </row>
    <row r="575" spans="7:12">
      <c r="G575" s="1"/>
      <c r="H575" s="1"/>
      <c r="I575" s="1"/>
      <c r="J575" s="1"/>
      <c r="K575" s="569"/>
      <c r="L575" s="1"/>
    </row>
    <row r="576" spans="7:12">
      <c r="G576" s="1"/>
      <c r="H576" s="1"/>
      <c r="I576" s="1"/>
      <c r="J576" s="1"/>
      <c r="K576" s="569"/>
      <c r="L576" s="1"/>
    </row>
    <row r="577" spans="7:12">
      <c r="G577" s="1"/>
      <c r="H577" s="1"/>
      <c r="I577" s="1"/>
      <c r="J577" s="1"/>
      <c r="K577" s="569"/>
      <c r="L577" s="1"/>
    </row>
    <row r="578" spans="7:12">
      <c r="G578" s="1"/>
      <c r="H578" s="1"/>
      <c r="I578" s="1"/>
      <c r="J578" s="1"/>
      <c r="K578" s="569"/>
      <c r="L578" s="1"/>
    </row>
    <row r="579" spans="7:12">
      <c r="G579" s="1"/>
      <c r="H579" s="1"/>
      <c r="I579" s="1"/>
      <c r="J579" s="1"/>
      <c r="K579" s="569"/>
      <c r="L579" s="1"/>
    </row>
    <row r="580" spans="7:12">
      <c r="G580" s="1"/>
      <c r="H580" s="1"/>
      <c r="I580" s="1"/>
      <c r="J580" s="1"/>
      <c r="K580" s="569"/>
      <c r="L580" s="1"/>
    </row>
    <row r="581" spans="7:12">
      <c r="G581" s="1"/>
      <c r="H581" s="1"/>
      <c r="I581" s="1"/>
      <c r="J581" s="1"/>
      <c r="K581" s="569"/>
      <c r="L581" s="1"/>
    </row>
    <row r="582" spans="7:12">
      <c r="G582" s="1"/>
      <c r="H582" s="1"/>
      <c r="I582" s="1"/>
      <c r="J582" s="1"/>
      <c r="K582" s="569"/>
      <c r="L582" s="1"/>
    </row>
    <row r="583" spans="7:12">
      <c r="G583" s="1"/>
      <c r="H583" s="1"/>
      <c r="I583" s="1"/>
      <c r="J583" s="1"/>
      <c r="K583" s="569"/>
      <c r="L583" s="1"/>
    </row>
    <row r="584" spans="7:12">
      <c r="G584" s="1"/>
      <c r="H584" s="1"/>
      <c r="I584" s="1"/>
      <c r="J584" s="1"/>
      <c r="K584" s="569"/>
      <c r="L584" s="1"/>
    </row>
    <row r="585" spans="7:12">
      <c r="G585" s="1"/>
      <c r="H585" s="1"/>
      <c r="I585" s="1"/>
      <c r="J585" s="1"/>
      <c r="K585" s="569"/>
      <c r="L585" s="1"/>
    </row>
    <row r="586" spans="7:12">
      <c r="G586" s="1"/>
      <c r="H586" s="1"/>
      <c r="I586" s="1"/>
      <c r="J586" s="1"/>
      <c r="K586" s="569"/>
      <c r="L586" s="1"/>
    </row>
    <row r="587" spans="7:12">
      <c r="G587" s="1"/>
      <c r="H587" s="1"/>
      <c r="I587" s="1"/>
      <c r="J587" s="1"/>
      <c r="K587" s="569"/>
      <c r="L587" s="1"/>
    </row>
    <row r="588" spans="7:12">
      <c r="G588" s="1"/>
      <c r="H588" s="1"/>
      <c r="I588" s="1"/>
      <c r="J588" s="1"/>
      <c r="K588" s="569"/>
      <c r="L588" s="1"/>
    </row>
    <row r="589" spans="7:12">
      <c r="G589" s="1"/>
      <c r="H589" s="1"/>
      <c r="I589" s="1"/>
      <c r="J589" s="1"/>
      <c r="K589" s="569"/>
      <c r="L589" s="1"/>
    </row>
    <row r="590" spans="7:12">
      <c r="G590" s="1"/>
      <c r="H590" s="1"/>
      <c r="I590" s="1"/>
      <c r="J590" s="1"/>
      <c r="K590" s="569"/>
      <c r="L590" s="1"/>
    </row>
    <row r="591" spans="7:12">
      <c r="G591" s="1"/>
      <c r="H591" s="1"/>
      <c r="I591" s="1"/>
      <c r="J591" s="1"/>
      <c r="K591" s="569"/>
      <c r="L591" s="1"/>
    </row>
    <row r="592" spans="7:12">
      <c r="G592" s="1"/>
      <c r="H592" s="1"/>
      <c r="I592" s="1"/>
      <c r="J592" s="1"/>
      <c r="K592" s="569"/>
      <c r="L592" s="1"/>
    </row>
    <row r="593" spans="7:12">
      <c r="G593" s="1"/>
      <c r="H593" s="1"/>
      <c r="I593" s="1"/>
      <c r="J593" s="1"/>
      <c r="K593" s="569"/>
      <c r="L593" s="1"/>
    </row>
    <row r="594" spans="7:12">
      <c r="G594" s="1"/>
      <c r="H594" s="1"/>
      <c r="I594" s="1"/>
      <c r="J594" s="1"/>
      <c r="K594" s="569"/>
      <c r="L594" s="1"/>
    </row>
    <row r="595" spans="7:12">
      <c r="G595" s="1"/>
      <c r="H595" s="1"/>
      <c r="I595" s="1"/>
      <c r="J595" s="1"/>
      <c r="K595" s="569"/>
      <c r="L595" s="1"/>
    </row>
    <row r="596" spans="7:12">
      <c r="G596" s="1"/>
      <c r="H596" s="1"/>
      <c r="I596" s="1"/>
      <c r="J596" s="1"/>
      <c r="K596" s="569"/>
      <c r="L596" s="1"/>
    </row>
    <row r="597" spans="7:12">
      <c r="G597" s="1"/>
      <c r="H597" s="1"/>
      <c r="I597" s="1"/>
      <c r="J597" s="1"/>
      <c r="K597" s="569"/>
      <c r="L597" s="1"/>
    </row>
    <row r="598" spans="7:12">
      <c r="G598" s="1"/>
      <c r="H598" s="1"/>
      <c r="I598" s="1"/>
      <c r="J598" s="1"/>
      <c r="K598" s="569"/>
      <c r="L598" s="1"/>
    </row>
    <row r="599" spans="7:12">
      <c r="G599" s="1"/>
      <c r="H599" s="1"/>
      <c r="I599" s="1"/>
      <c r="J599" s="1"/>
      <c r="K599" s="569"/>
      <c r="L599" s="1"/>
    </row>
    <row r="600" spans="7:12">
      <c r="G600" s="1"/>
      <c r="H600" s="1"/>
      <c r="I600" s="1"/>
      <c r="J600" s="1"/>
      <c r="K600" s="569"/>
      <c r="L600" s="1"/>
    </row>
    <row r="601" spans="7:12">
      <c r="G601" s="1"/>
      <c r="H601" s="1"/>
      <c r="I601" s="1"/>
      <c r="J601" s="1"/>
      <c r="K601" s="569"/>
      <c r="L601" s="1"/>
    </row>
    <row r="602" spans="7:12">
      <c r="G602" s="1"/>
      <c r="H602" s="1"/>
      <c r="I602" s="1"/>
      <c r="J602" s="1"/>
      <c r="K602" s="569"/>
      <c r="L602" s="1"/>
    </row>
    <row r="603" spans="7:12">
      <c r="G603" s="1"/>
      <c r="H603" s="1"/>
      <c r="I603" s="1"/>
      <c r="J603" s="1"/>
      <c r="K603" s="569"/>
      <c r="L603" s="1"/>
    </row>
    <row r="604" spans="7:12">
      <c r="G604" s="1"/>
      <c r="H604" s="1"/>
      <c r="I604" s="1"/>
      <c r="J604" s="1"/>
      <c r="K604" s="569"/>
      <c r="L604" s="1"/>
    </row>
    <row r="605" spans="7:12">
      <c r="G605" s="1"/>
      <c r="H605" s="1"/>
      <c r="I605" s="1"/>
      <c r="J605" s="1"/>
      <c r="K605" s="569"/>
      <c r="L605" s="1"/>
    </row>
    <row r="606" spans="7:12">
      <c r="G606" s="1"/>
      <c r="H606" s="1"/>
      <c r="I606" s="1"/>
      <c r="J606" s="1"/>
      <c r="K606" s="569"/>
      <c r="L606" s="1"/>
    </row>
    <row r="607" spans="7:12">
      <c r="G607" s="1"/>
      <c r="H607" s="1"/>
      <c r="I607" s="1"/>
      <c r="J607" s="1"/>
      <c r="K607" s="569"/>
      <c r="L607" s="1"/>
    </row>
    <row r="608" spans="7:12">
      <c r="G608" s="1"/>
      <c r="H608" s="1"/>
      <c r="I608" s="1"/>
      <c r="J608" s="1"/>
      <c r="K608" s="569"/>
      <c r="L608" s="1"/>
    </row>
    <row r="609" spans="7:12">
      <c r="G609" s="1"/>
      <c r="H609" s="1"/>
      <c r="I609" s="1"/>
      <c r="J609" s="1"/>
      <c r="K609" s="569"/>
      <c r="L609" s="1"/>
    </row>
    <row r="610" spans="7:12">
      <c r="G610" s="1"/>
      <c r="H610" s="1"/>
      <c r="I610" s="1"/>
      <c r="J610" s="1"/>
      <c r="K610" s="569"/>
      <c r="L610" s="1"/>
    </row>
    <row r="611" spans="7:12">
      <c r="G611" s="1"/>
      <c r="H611" s="1"/>
      <c r="I611" s="1"/>
      <c r="J611" s="1"/>
      <c r="K611" s="569"/>
      <c r="L611" s="1"/>
    </row>
    <row r="612" spans="7:12">
      <c r="G612" s="1"/>
      <c r="H612" s="1"/>
      <c r="I612" s="1"/>
      <c r="J612" s="1"/>
      <c r="K612" s="569"/>
      <c r="L612" s="1"/>
    </row>
    <row r="613" spans="7:12">
      <c r="G613" s="1"/>
      <c r="H613" s="1"/>
      <c r="I613" s="1"/>
      <c r="J613" s="1"/>
      <c r="K613" s="569"/>
      <c r="L613" s="1"/>
    </row>
    <row r="614" spans="7:12">
      <c r="G614" s="1"/>
      <c r="H614" s="1"/>
      <c r="I614" s="1"/>
      <c r="J614" s="1"/>
      <c r="K614" s="569"/>
      <c r="L614" s="1"/>
    </row>
    <row r="615" spans="7:12">
      <c r="G615" s="1"/>
      <c r="H615" s="1"/>
      <c r="I615" s="1"/>
      <c r="J615" s="1"/>
      <c r="K615" s="569"/>
      <c r="L615" s="1"/>
    </row>
    <row r="616" spans="7:12">
      <c r="G616" s="1"/>
      <c r="H616" s="1"/>
      <c r="I616" s="1"/>
      <c r="J616" s="1"/>
      <c r="K616" s="569"/>
      <c r="L616" s="1"/>
    </row>
    <row r="617" spans="7:12">
      <c r="G617" s="1"/>
      <c r="H617" s="1"/>
      <c r="I617" s="1"/>
      <c r="J617" s="1"/>
      <c r="K617" s="569"/>
      <c r="L617" s="1"/>
    </row>
    <row r="618" spans="7:12">
      <c r="G618" s="1"/>
      <c r="H618" s="1"/>
      <c r="I618" s="1"/>
      <c r="J618" s="1"/>
      <c r="K618" s="569"/>
      <c r="L618" s="1"/>
    </row>
    <row r="619" spans="7:12">
      <c r="G619" s="1"/>
      <c r="H619" s="1"/>
      <c r="I619" s="1"/>
      <c r="J619" s="1"/>
      <c r="K619" s="569"/>
      <c r="L619" s="1"/>
    </row>
    <row r="620" spans="7:12">
      <c r="G620" s="1"/>
      <c r="H620" s="1"/>
      <c r="I620" s="1"/>
      <c r="J620" s="1"/>
      <c r="K620" s="569"/>
      <c r="L620" s="1"/>
    </row>
    <row r="621" spans="7:12">
      <c r="G621" s="1"/>
      <c r="H621" s="1"/>
      <c r="I621" s="1"/>
      <c r="J621" s="1"/>
      <c r="K621" s="569"/>
      <c r="L621" s="1"/>
    </row>
    <row r="622" spans="7:12">
      <c r="G622" s="1"/>
      <c r="H622" s="1"/>
      <c r="I622" s="1"/>
      <c r="J622" s="1"/>
      <c r="K622" s="569"/>
      <c r="L622" s="1"/>
    </row>
    <row r="623" spans="7:12">
      <c r="G623" s="1"/>
      <c r="H623" s="1"/>
      <c r="I623" s="1"/>
      <c r="J623" s="1"/>
      <c r="K623" s="569"/>
      <c r="L623" s="1"/>
    </row>
    <row r="624" spans="7:12">
      <c r="G624" s="1"/>
      <c r="H624" s="1"/>
      <c r="I624" s="1"/>
      <c r="J624" s="1"/>
      <c r="K624" s="569"/>
      <c r="L624" s="1"/>
    </row>
    <row r="625" spans="7:12">
      <c r="G625" s="1"/>
      <c r="H625" s="1"/>
      <c r="I625" s="1"/>
      <c r="J625" s="1"/>
      <c r="K625" s="569"/>
      <c r="L625" s="1"/>
    </row>
    <row r="626" spans="7:12">
      <c r="G626" s="1"/>
      <c r="H626" s="1"/>
      <c r="I626" s="1"/>
      <c r="J626" s="1"/>
      <c r="K626" s="569"/>
      <c r="L626" s="1"/>
    </row>
    <row r="627" spans="7:12">
      <c r="G627" s="1"/>
      <c r="H627" s="1"/>
      <c r="I627" s="1"/>
      <c r="J627" s="1"/>
      <c r="K627" s="569"/>
      <c r="L627" s="1"/>
    </row>
    <row r="628" spans="7:12">
      <c r="G628" s="1"/>
      <c r="H628" s="1"/>
      <c r="I628" s="1"/>
      <c r="J628" s="1"/>
      <c r="K628" s="569"/>
      <c r="L628" s="1"/>
    </row>
    <row r="629" spans="7:12">
      <c r="G629" s="1"/>
      <c r="H629" s="1"/>
      <c r="I629" s="1"/>
      <c r="J629" s="1"/>
      <c r="K629" s="569"/>
      <c r="L629" s="1"/>
    </row>
    <row r="630" spans="7:12">
      <c r="G630" s="1"/>
      <c r="H630" s="1"/>
      <c r="I630" s="1"/>
      <c r="J630" s="1"/>
      <c r="K630" s="569"/>
      <c r="L630" s="1"/>
    </row>
    <row r="631" spans="7:12">
      <c r="G631" s="1"/>
      <c r="H631" s="1"/>
      <c r="I631" s="1"/>
      <c r="J631" s="1"/>
      <c r="K631" s="569"/>
      <c r="L631" s="1"/>
    </row>
    <row r="632" spans="7:12">
      <c r="G632" s="1"/>
      <c r="H632" s="1"/>
      <c r="I632" s="1"/>
      <c r="J632" s="1"/>
      <c r="K632" s="569"/>
      <c r="L632" s="1"/>
    </row>
    <row r="633" spans="7:12">
      <c r="G633" s="1"/>
      <c r="H633" s="1"/>
      <c r="I633" s="1"/>
      <c r="J633" s="1"/>
      <c r="K633" s="569"/>
      <c r="L633" s="1"/>
    </row>
    <row r="634" spans="7:12">
      <c r="G634" s="1"/>
      <c r="H634" s="1"/>
      <c r="I634" s="1"/>
      <c r="J634" s="1"/>
      <c r="K634" s="569"/>
      <c r="L634" s="1"/>
    </row>
    <row r="635" spans="7:12">
      <c r="G635" s="1"/>
      <c r="H635" s="1"/>
      <c r="I635" s="1"/>
      <c r="J635" s="1"/>
      <c r="K635" s="569"/>
      <c r="L635" s="1"/>
    </row>
    <row r="636" spans="7:12">
      <c r="G636" s="1"/>
      <c r="H636" s="1"/>
      <c r="I636" s="1"/>
      <c r="J636" s="1"/>
      <c r="K636" s="569"/>
      <c r="L636" s="1"/>
    </row>
    <row r="637" spans="7:12">
      <c r="G637" s="1"/>
      <c r="H637" s="1"/>
      <c r="I637" s="1"/>
      <c r="J637" s="1"/>
      <c r="K637" s="569"/>
      <c r="L637" s="1"/>
    </row>
    <row r="638" spans="7:12">
      <c r="G638" s="1"/>
      <c r="H638" s="1"/>
      <c r="I638" s="1"/>
      <c r="J638" s="1"/>
      <c r="K638" s="569"/>
      <c r="L638" s="1"/>
    </row>
    <row r="639" spans="7:12">
      <c r="G639" s="1"/>
      <c r="H639" s="1"/>
      <c r="I639" s="1"/>
      <c r="J639" s="1"/>
      <c r="K639" s="569"/>
      <c r="L639" s="1"/>
    </row>
    <row r="640" spans="7:12">
      <c r="G640" s="1"/>
      <c r="H640" s="1"/>
      <c r="I640" s="1"/>
      <c r="J640" s="1"/>
      <c r="K640" s="569"/>
      <c r="L640" s="1"/>
    </row>
    <row r="641" spans="7:12">
      <c r="G641" s="1"/>
      <c r="H641" s="1"/>
      <c r="I641" s="1"/>
      <c r="J641" s="1"/>
      <c r="K641" s="569"/>
      <c r="L641" s="1"/>
    </row>
    <row r="642" spans="7:12">
      <c r="G642" s="1"/>
      <c r="H642" s="1"/>
      <c r="I642" s="1"/>
      <c r="J642" s="1"/>
      <c r="K642" s="569"/>
      <c r="L642" s="1"/>
    </row>
    <row r="643" spans="7:12">
      <c r="G643" s="1"/>
      <c r="H643" s="1"/>
      <c r="I643" s="1"/>
      <c r="J643" s="1"/>
      <c r="K643" s="569"/>
      <c r="L643" s="1"/>
    </row>
    <row r="644" spans="7:12">
      <c r="G644" s="1"/>
      <c r="H644" s="1"/>
      <c r="I644" s="1"/>
      <c r="J644" s="1"/>
      <c r="K644" s="569"/>
      <c r="L644" s="1"/>
    </row>
    <row r="645" spans="7:12">
      <c r="G645" s="1"/>
      <c r="H645" s="1"/>
      <c r="I645" s="1"/>
      <c r="J645" s="1"/>
      <c r="K645" s="569"/>
      <c r="L645" s="1"/>
    </row>
    <row r="646" spans="7:12">
      <c r="G646" s="1"/>
      <c r="H646" s="1"/>
      <c r="I646" s="1"/>
      <c r="J646" s="1"/>
      <c r="K646" s="569"/>
      <c r="L646" s="1"/>
    </row>
    <row r="647" spans="7:12">
      <c r="G647" s="1"/>
      <c r="H647" s="1"/>
      <c r="I647" s="1"/>
      <c r="J647" s="1"/>
      <c r="K647" s="569"/>
      <c r="L647" s="1"/>
    </row>
    <row r="648" spans="7:12">
      <c r="G648" s="1"/>
      <c r="H648" s="1"/>
      <c r="I648" s="1"/>
      <c r="J648" s="1"/>
      <c r="K648" s="569"/>
      <c r="L648" s="1"/>
    </row>
    <row r="649" spans="7:12">
      <c r="G649" s="1"/>
      <c r="H649" s="1"/>
      <c r="I649" s="1"/>
      <c r="J649" s="1"/>
      <c r="K649" s="569"/>
      <c r="L649" s="1"/>
    </row>
    <row r="650" spans="7:12">
      <c r="G650" s="1"/>
      <c r="H650" s="1"/>
      <c r="I650" s="1"/>
      <c r="J650" s="1"/>
      <c r="K650" s="569"/>
      <c r="L650" s="1"/>
    </row>
    <row r="651" spans="7:12">
      <c r="G651" s="1"/>
      <c r="H651" s="1"/>
      <c r="I651" s="1"/>
      <c r="J651" s="1"/>
      <c r="K651" s="569"/>
      <c r="L651" s="1"/>
    </row>
    <row r="652" spans="7:12">
      <c r="G652" s="1"/>
      <c r="H652" s="1"/>
      <c r="I652" s="1"/>
      <c r="J652" s="1"/>
      <c r="K652" s="569"/>
      <c r="L652" s="1"/>
    </row>
    <row r="653" spans="7:12">
      <c r="G653" s="1"/>
      <c r="H653" s="1"/>
      <c r="I653" s="1"/>
      <c r="J653" s="1"/>
      <c r="K653" s="569"/>
      <c r="L653" s="1"/>
    </row>
    <row r="654" spans="7:12">
      <c r="G654" s="1"/>
      <c r="H654" s="1"/>
      <c r="I654" s="1"/>
      <c r="J654" s="1"/>
      <c r="K654" s="569"/>
      <c r="L654" s="1"/>
    </row>
    <row r="655" spans="7:12">
      <c r="G655" s="1"/>
      <c r="H655" s="1"/>
      <c r="I655" s="1"/>
      <c r="J655" s="1"/>
      <c r="K655" s="569"/>
      <c r="L655" s="1"/>
    </row>
    <row r="656" spans="7:12">
      <c r="G656" s="1"/>
      <c r="H656" s="1"/>
      <c r="I656" s="1"/>
      <c r="J656" s="1"/>
      <c r="K656" s="569"/>
      <c r="L656" s="1"/>
    </row>
    <row r="657" spans="7:12">
      <c r="G657" s="1"/>
      <c r="H657" s="1"/>
      <c r="I657" s="1"/>
      <c r="J657" s="1"/>
      <c r="K657" s="569"/>
      <c r="L657" s="1"/>
    </row>
    <row r="658" spans="7:12">
      <c r="G658" s="1"/>
      <c r="H658" s="1"/>
      <c r="I658" s="1"/>
      <c r="J658" s="1"/>
      <c r="K658" s="569"/>
      <c r="L658" s="1"/>
    </row>
    <row r="659" spans="7:12">
      <c r="G659" s="1"/>
      <c r="H659" s="1"/>
      <c r="I659" s="1"/>
      <c r="J659" s="1"/>
      <c r="K659" s="569"/>
      <c r="L659" s="1"/>
    </row>
    <row r="660" spans="7:12">
      <c r="G660" s="1"/>
      <c r="H660" s="1"/>
      <c r="I660" s="1"/>
      <c r="J660" s="1"/>
      <c r="K660" s="569"/>
      <c r="L660" s="1"/>
    </row>
    <row r="661" spans="7:12">
      <c r="G661" s="1"/>
      <c r="H661" s="1"/>
      <c r="I661" s="1"/>
      <c r="J661" s="1"/>
      <c r="K661" s="569"/>
      <c r="L661" s="1"/>
    </row>
    <row r="662" spans="7:12">
      <c r="G662" s="1"/>
      <c r="H662" s="1"/>
      <c r="I662" s="1"/>
      <c r="J662" s="1"/>
      <c r="K662" s="569"/>
      <c r="L662" s="1"/>
    </row>
    <row r="663" spans="7:12">
      <c r="G663" s="1"/>
      <c r="H663" s="1"/>
      <c r="I663" s="1"/>
      <c r="J663" s="1"/>
      <c r="K663" s="569"/>
      <c r="L663" s="1"/>
    </row>
    <row r="664" spans="7:12">
      <c r="G664" s="1"/>
      <c r="H664" s="1"/>
      <c r="I664" s="1"/>
      <c r="J664" s="1"/>
      <c r="K664" s="569"/>
      <c r="L664" s="1"/>
    </row>
    <row r="665" spans="7:12">
      <c r="G665" s="1"/>
      <c r="H665" s="1"/>
      <c r="I665" s="1"/>
      <c r="J665" s="1"/>
      <c r="K665" s="569"/>
      <c r="L665" s="1"/>
    </row>
    <row r="666" spans="7:12">
      <c r="G666" s="1"/>
      <c r="H666" s="1"/>
      <c r="I666" s="1"/>
      <c r="J666" s="1"/>
      <c r="K666" s="569"/>
      <c r="L666" s="1"/>
    </row>
    <row r="667" spans="7:12">
      <c r="G667" s="1"/>
      <c r="H667" s="1"/>
      <c r="I667" s="1"/>
      <c r="J667" s="1"/>
      <c r="K667" s="569"/>
      <c r="L667" s="1"/>
    </row>
    <row r="668" spans="7:12">
      <c r="G668" s="1"/>
      <c r="H668" s="1"/>
      <c r="I668" s="1"/>
      <c r="J668" s="1"/>
      <c r="K668" s="569"/>
      <c r="L668" s="1"/>
    </row>
    <row r="669" spans="7:12">
      <c r="G669" s="1"/>
      <c r="H669" s="1"/>
      <c r="I669" s="1"/>
      <c r="J669" s="1"/>
      <c r="K669" s="569"/>
      <c r="L669" s="1"/>
    </row>
    <row r="670" spans="7:12">
      <c r="G670" s="1"/>
      <c r="H670" s="1"/>
      <c r="I670" s="1"/>
      <c r="J670" s="1"/>
      <c r="K670" s="569"/>
      <c r="L670" s="1"/>
    </row>
    <row r="671" spans="7:12">
      <c r="G671" s="1"/>
      <c r="H671" s="1"/>
      <c r="I671" s="1"/>
      <c r="J671" s="1"/>
      <c r="K671" s="569"/>
      <c r="L671" s="1"/>
    </row>
    <row r="672" spans="7:12">
      <c r="G672" s="1"/>
      <c r="H672" s="1"/>
      <c r="I672" s="1"/>
      <c r="J672" s="1"/>
      <c r="K672" s="569"/>
      <c r="L672" s="1"/>
    </row>
    <row r="673" spans="7:12">
      <c r="G673" s="1"/>
      <c r="H673" s="1"/>
      <c r="I673" s="1"/>
      <c r="J673" s="1"/>
      <c r="K673" s="569"/>
      <c r="L673" s="1"/>
    </row>
    <row r="674" spans="7:12">
      <c r="G674" s="1"/>
      <c r="H674" s="1"/>
      <c r="I674" s="1"/>
      <c r="J674" s="1"/>
      <c r="K674" s="569"/>
      <c r="L674" s="1"/>
    </row>
    <row r="675" spans="7:12">
      <c r="G675" s="1"/>
      <c r="H675" s="1"/>
      <c r="I675" s="1"/>
      <c r="J675" s="1"/>
      <c r="K675" s="569"/>
      <c r="L675" s="1"/>
    </row>
    <row r="676" spans="7:12">
      <c r="G676" s="1"/>
      <c r="H676" s="1"/>
      <c r="I676" s="1"/>
      <c r="J676" s="1"/>
      <c r="K676" s="569"/>
      <c r="L676" s="1"/>
    </row>
    <row r="677" spans="7:12">
      <c r="G677" s="1"/>
      <c r="H677" s="1"/>
      <c r="I677" s="1"/>
      <c r="J677" s="1"/>
      <c r="K677" s="569"/>
      <c r="L677" s="1"/>
    </row>
    <row r="678" spans="7:12">
      <c r="G678" s="1"/>
      <c r="H678" s="1"/>
      <c r="I678" s="1"/>
      <c r="J678" s="1"/>
      <c r="K678" s="569"/>
      <c r="L678" s="1"/>
    </row>
    <row r="679" spans="7:12">
      <c r="G679" s="1"/>
      <c r="H679" s="1"/>
      <c r="I679" s="1"/>
      <c r="J679" s="1"/>
      <c r="K679" s="569"/>
      <c r="L679" s="1"/>
    </row>
    <row r="680" spans="7:12">
      <c r="G680" s="1"/>
      <c r="H680" s="1"/>
      <c r="I680" s="1"/>
      <c r="J680" s="1"/>
      <c r="K680" s="569"/>
      <c r="L680" s="1"/>
    </row>
    <row r="681" spans="7:12">
      <c r="G681" s="1"/>
      <c r="H681" s="1"/>
      <c r="I681" s="1"/>
      <c r="J681" s="1"/>
      <c r="K681" s="569"/>
      <c r="L681" s="1"/>
    </row>
    <row r="682" spans="7:12">
      <c r="G682" s="1"/>
      <c r="H682" s="1"/>
      <c r="I682" s="1"/>
      <c r="J682" s="1"/>
      <c r="K682" s="569"/>
      <c r="L682" s="1"/>
    </row>
    <row r="683" spans="7:12">
      <c r="G683" s="1"/>
      <c r="H683" s="1"/>
      <c r="I683" s="1"/>
      <c r="J683" s="1"/>
      <c r="K683" s="569"/>
      <c r="L683" s="1"/>
    </row>
    <row r="684" spans="7:12">
      <c r="G684" s="1"/>
      <c r="H684" s="1"/>
      <c r="I684" s="1"/>
      <c r="J684" s="1"/>
      <c r="K684" s="569"/>
      <c r="L684" s="1"/>
    </row>
    <row r="685" spans="7:12">
      <c r="G685" s="1"/>
      <c r="H685" s="1"/>
      <c r="I685" s="1"/>
      <c r="J685" s="1"/>
      <c r="K685" s="569"/>
      <c r="L685" s="1"/>
    </row>
    <row r="686" spans="7:12">
      <c r="G686" s="1"/>
      <c r="H686" s="1"/>
      <c r="I686" s="1"/>
      <c r="J686" s="1"/>
      <c r="K686" s="569"/>
      <c r="L686" s="1"/>
    </row>
    <row r="687" spans="7:12">
      <c r="G687" s="1"/>
      <c r="H687" s="1"/>
      <c r="I687" s="1"/>
      <c r="J687" s="1"/>
      <c r="K687" s="569"/>
      <c r="L687" s="1"/>
    </row>
    <row r="688" spans="7:12">
      <c r="G688" s="1"/>
      <c r="H688" s="1"/>
      <c r="I688" s="1"/>
      <c r="J688" s="1"/>
      <c r="K688" s="569"/>
      <c r="L688" s="1"/>
    </row>
    <row r="689" spans="7:12">
      <c r="G689" s="1"/>
      <c r="H689" s="1"/>
      <c r="I689" s="1"/>
      <c r="J689" s="1"/>
      <c r="K689" s="569"/>
      <c r="L689" s="1"/>
    </row>
    <row r="690" spans="7:12">
      <c r="G690" s="1"/>
      <c r="H690" s="1"/>
      <c r="I690" s="1"/>
      <c r="J690" s="1"/>
      <c r="K690" s="569"/>
      <c r="L690" s="1"/>
    </row>
    <row r="691" spans="7:12">
      <c r="G691" s="1"/>
      <c r="H691" s="1"/>
      <c r="I691" s="1"/>
      <c r="J691" s="1"/>
      <c r="K691" s="569"/>
      <c r="L691" s="1"/>
    </row>
    <row r="692" spans="7:12">
      <c r="G692" s="1"/>
      <c r="H692" s="1"/>
      <c r="I692" s="1"/>
      <c r="J692" s="1"/>
      <c r="K692" s="569"/>
      <c r="L692" s="1"/>
    </row>
    <row r="693" spans="7:12">
      <c r="G693" s="1"/>
      <c r="H693" s="1"/>
      <c r="I693" s="1"/>
      <c r="J693" s="1"/>
      <c r="K693" s="569"/>
      <c r="L693" s="1"/>
    </row>
    <row r="694" spans="7:12">
      <c r="G694" s="1"/>
      <c r="H694" s="1"/>
      <c r="I694" s="1"/>
      <c r="J694" s="1"/>
      <c r="K694" s="569"/>
      <c r="L694" s="1"/>
    </row>
    <row r="695" spans="7:12">
      <c r="G695" s="1"/>
      <c r="H695" s="1"/>
      <c r="I695" s="1"/>
      <c r="J695" s="1"/>
      <c r="K695" s="569"/>
      <c r="L695" s="1"/>
    </row>
    <row r="696" spans="7:12">
      <c r="G696" s="1"/>
      <c r="H696" s="1"/>
      <c r="I696" s="1"/>
      <c r="J696" s="1"/>
      <c r="K696" s="569"/>
      <c r="L696" s="1"/>
    </row>
    <row r="697" spans="7:12">
      <c r="G697" s="1"/>
      <c r="H697" s="1"/>
      <c r="I697" s="1"/>
      <c r="J697" s="1"/>
      <c r="K697" s="569"/>
      <c r="L697" s="1"/>
    </row>
    <row r="698" spans="7:12">
      <c r="G698" s="1"/>
      <c r="H698" s="1"/>
      <c r="I698" s="1"/>
      <c r="J698" s="1"/>
      <c r="K698" s="569"/>
      <c r="L698" s="1"/>
    </row>
    <row r="699" spans="7:12">
      <c r="G699" s="1"/>
      <c r="H699" s="1"/>
      <c r="I699" s="1"/>
      <c r="J699" s="1"/>
      <c r="K699" s="569"/>
      <c r="L699" s="1"/>
    </row>
    <row r="700" spans="7:12">
      <c r="G700" s="1"/>
      <c r="H700" s="1"/>
      <c r="I700" s="1"/>
      <c r="J700" s="1"/>
      <c r="K700" s="569"/>
      <c r="L700" s="1"/>
    </row>
    <row r="701" spans="7:12">
      <c r="G701" s="1"/>
      <c r="H701" s="1"/>
      <c r="I701" s="1"/>
      <c r="J701" s="1"/>
      <c r="K701" s="569"/>
      <c r="L701" s="1"/>
    </row>
    <row r="702" spans="7:12">
      <c r="G702" s="1"/>
      <c r="H702" s="1"/>
      <c r="I702" s="1"/>
      <c r="J702" s="1"/>
      <c r="K702" s="569"/>
      <c r="L702" s="1"/>
    </row>
    <row r="703" spans="7:12">
      <c r="G703" s="1"/>
      <c r="H703" s="1"/>
      <c r="I703" s="1"/>
      <c r="J703" s="1"/>
      <c r="K703" s="569"/>
      <c r="L703" s="1"/>
    </row>
    <row r="704" spans="7:12">
      <c r="G704" s="1"/>
      <c r="H704" s="1"/>
      <c r="I704" s="1"/>
      <c r="J704" s="1"/>
      <c r="K704" s="569"/>
      <c r="L704" s="1"/>
    </row>
    <row r="705" spans="7:12">
      <c r="G705" s="1"/>
      <c r="H705" s="1"/>
      <c r="I705" s="1"/>
      <c r="J705" s="1"/>
      <c r="K705" s="569"/>
      <c r="L705" s="1"/>
    </row>
    <row r="706" spans="7:12">
      <c r="G706" s="1"/>
      <c r="H706" s="1"/>
      <c r="I706" s="1"/>
      <c r="J706" s="1"/>
      <c r="K706" s="569"/>
      <c r="L706" s="1"/>
    </row>
    <row r="707" spans="7:12">
      <c r="G707" s="1"/>
      <c r="H707" s="1"/>
      <c r="I707" s="1"/>
      <c r="J707" s="1"/>
      <c r="K707" s="569"/>
      <c r="L707" s="1"/>
    </row>
    <row r="708" spans="7:12">
      <c r="G708" s="1"/>
      <c r="H708" s="1"/>
      <c r="I708" s="1"/>
      <c r="J708" s="1"/>
      <c r="K708" s="569"/>
      <c r="L708" s="1"/>
    </row>
    <row r="709" spans="7:12">
      <c r="G709" s="1"/>
      <c r="H709" s="1"/>
      <c r="I709" s="1"/>
      <c r="J709" s="1"/>
      <c r="K709" s="569"/>
      <c r="L709" s="1"/>
    </row>
    <row r="710" spans="7:12">
      <c r="G710" s="1"/>
      <c r="H710" s="1"/>
      <c r="I710" s="1"/>
      <c r="J710" s="1"/>
      <c r="K710" s="569"/>
      <c r="L710" s="1"/>
    </row>
    <row r="711" spans="7:12">
      <c r="G711" s="1"/>
      <c r="H711" s="1"/>
      <c r="I711" s="1"/>
      <c r="J711" s="1"/>
      <c r="K711" s="569"/>
      <c r="L711" s="1"/>
    </row>
    <row r="712" spans="7:12">
      <c r="G712" s="1"/>
      <c r="H712" s="1"/>
      <c r="I712" s="1"/>
      <c r="J712" s="1"/>
      <c r="K712" s="569"/>
      <c r="L712" s="1"/>
    </row>
    <row r="713" spans="7:12">
      <c r="G713" s="1"/>
      <c r="H713" s="1"/>
      <c r="I713" s="1"/>
      <c r="J713" s="1"/>
      <c r="K713" s="569"/>
      <c r="L713" s="1"/>
    </row>
    <row r="714" spans="7:12">
      <c r="G714" s="1"/>
      <c r="H714" s="1"/>
      <c r="I714" s="1"/>
      <c r="J714" s="1"/>
      <c r="K714" s="569"/>
      <c r="L714" s="1"/>
    </row>
    <row r="715" spans="7:12">
      <c r="G715" s="1"/>
      <c r="H715" s="1"/>
      <c r="I715" s="1"/>
      <c r="J715" s="1"/>
      <c r="K715" s="569"/>
      <c r="L715" s="1"/>
    </row>
    <row r="716" spans="7:12">
      <c r="G716" s="1"/>
      <c r="H716" s="1"/>
      <c r="I716" s="1"/>
      <c r="J716" s="1"/>
      <c r="K716" s="569"/>
      <c r="L716" s="1"/>
    </row>
    <row r="717" spans="7:12">
      <c r="G717" s="1"/>
      <c r="H717" s="1"/>
      <c r="I717" s="1"/>
      <c r="J717" s="1"/>
      <c r="K717" s="569"/>
      <c r="L717" s="1"/>
    </row>
    <row r="718" spans="7:12">
      <c r="G718" s="1"/>
      <c r="H718" s="1"/>
      <c r="I718" s="1"/>
      <c r="J718" s="1"/>
      <c r="K718" s="569"/>
      <c r="L718" s="1"/>
    </row>
    <row r="719" spans="7:12">
      <c r="G719" s="1"/>
      <c r="H719" s="1"/>
      <c r="I719" s="1"/>
      <c r="J719" s="1"/>
      <c r="K719" s="569"/>
      <c r="L719" s="1"/>
    </row>
    <row r="720" spans="7:12">
      <c r="G720" s="1"/>
      <c r="H720" s="1"/>
      <c r="I720" s="1"/>
      <c r="J720" s="1"/>
      <c r="K720" s="569"/>
      <c r="L720" s="1"/>
    </row>
    <row r="721" spans="7:12">
      <c r="G721" s="1"/>
      <c r="H721" s="1"/>
      <c r="I721" s="1"/>
      <c r="J721" s="1"/>
      <c r="K721" s="569"/>
      <c r="L721" s="1"/>
    </row>
    <row r="722" spans="7:12">
      <c r="G722" s="1"/>
      <c r="H722" s="1"/>
      <c r="I722" s="1"/>
      <c r="J722" s="1"/>
      <c r="K722" s="569"/>
      <c r="L722" s="1"/>
    </row>
    <row r="723" spans="7:12">
      <c r="G723" s="1"/>
      <c r="H723" s="1"/>
      <c r="I723" s="1"/>
      <c r="J723" s="1"/>
      <c r="K723" s="569"/>
      <c r="L723" s="1"/>
    </row>
    <row r="724" spans="7:12">
      <c r="G724" s="1"/>
      <c r="H724" s="1"/>
      <c r="I724" s="1"/>
      <c r="J724" s="1"/>
      <c r="K724" s="569"/>
      <c r="L724" s="1"/>
    </row>
    <row r="725" spans="7:12">
      <c r="G725" s="1"/>
      <c r="H725" s="1"/>
      <c r="I725" s="1"/>
      <c r="J725" s="1"/>
      <c r="K725" s="569"/>
      <c r="L725" s="1"/>
    </row>
    <row r="726" spans="7:12">
      <c r="G726" s="1"/>
      <c r="H726" s="1"/>
      <c r="I726" s="1"/>
      <c r="J726" s="1"/>
      <c r="K726" s="569"/>
      <c r="L726" s="1"/>
    </row>
    <row r="727" spans="7:12">
      <c r="G727" s="1"/>
      <c r="H727" s="1"/>
      <c r="I727" s="1"/>
      <c r="J727" s="1"/>
      <c r="K727" s="569"/>
      <c r="L727" s="1"/>
    </row>
    <row r="728" spans="7:12">
      <c r="G728" s="1"/>
      <c r="H728" s="1"/>
      <c r="I728" s="1"/>
      <c r="J728" s="1"/>
      <c r="K728" s="569"/>
      <c r="L728" s="1"/>
    </row>
    <row r="729" spans="7:12">
      <c r="G729" s="1"/>
      <c r="H729" s="1"/>
      <c r="I729" s="1"/>
      <c r="J729" s="1"/>
      <c r="K729" s="569"/>
      <c r="L729" s="1"/>
    </row>
    <row r="730" spans="7:12">
      <c r="G730" s="1"/>
      <c r="H730" s="1"/>
      <c r="I730" s="1"/>
      <c r="J730" s="1"/>
      <c r="K730" s="569"/>
      <c r="L730" s="1"/>
    </row>
    <row r="731" spans="7:12">
      <c r="G731" s="1"/>
      <c r="H731" s="1"/>
      <c r="I731" s="1"/>
      <c r="J731" s="1"/>
      <c r="K731" s="569"/>
      <c r="L731" s="1"/>
    </row>
    <row r="732" spans="7:12">
      <c r="G732" s="1"/>
      <c r="H732" s="1"/>
      <c r="I732" s="1"/>
      <c r="J732" s="1"/>
      <c r="K732" s="569"/>
      <c r="L732" s="1"/>
    </row>
    <row r="733" spans="7:12">
      <c r="G733" s="1"/>
      <c r="H733" s="1"/>
      <c r="I733" s="1"/>
      <c r="J733" s="1"/>
      <c r="K733" s="569"/>
      <c r="L733" s="1"/>
    </row>
    <row r="734" spans="7:12">
      <c r="G734" s="1"/>
      <c r="H734" s="1"/>
      <c r="I734" s="1"/>
      <c r="J734" s="1"/>
      <c r="K734" s="569"/>
      <c r="L734" s="1"/>
    </row>
    <row r="735" spans="7:12">
      <c r="G735" s="1"/>
      <c r="H735" s="1"/>
      <c r="I735" s="1"/>
      <c r="J735" s="1"/>
      <c r="K735" s="569"/>
      <c r="L735" s="1"/>
    </row>
    <row r="736" spans="7:12">
      <c r="G736" s="1"/>
      <c r="H736" s="1"/>
      <c r="I736" s="1"/>
      <c r="J736" s="1"/>
      <c r="K736" s="569"/>
      <c r="L736" s="1"/>
    </row>
    <row r="737" spans="7:12">
      <c r="G737" s="1"/>
      <c r="H737" s="1"/>
      <c r="I737" s="1"/>
      <c r="J737" s="1"/>
      <c r="K737" s="569"/>
      <c r="L737" s="1"/>
    </row>
    <row r="738" spans="7:12">
      <c r="G738" s="1"/>
      <c r="H738" s="1"/>
      <c r="I738" s="1"/>
      <c r="J738" s="1"/>
      <c r="K738" s="569"/>
      <c r="L738" s="1"/>
    </row>
    <row r="739" spans="7:12">
      <c r="G739" s="1"/>
      <c r="H739" s="1"/>
      <c r="I739" s="1"/>
      <c r="J739" s="1"/>
      <c r="K739" s="569"/>
      <c r="L739" s="1"/>
    </row>
    <row r="740" spans="7:12">
      <c r="G740" s="1"/>
      <c r="H740" s="1"/>
      <c r="I740" s="1"/>
      <c r="J740" s="1"/>
      <c r="K740" s="569"/>
      <c r="L740" s="1"/>
    </row>
    <row r="741" spans="7:12">
      <c r="G741" s="1"/>
      <c r="H741" s="1"/>
      <c r="I741" s="1"/>
      <c r="J741" s="1"/>
      <c r="K741" s="569"/>
      <c r="L741" s="1"/>
    </row>
    <row r="742" spans="7:12">
      <c r="G742" s="1"/>
      <c r="H742" s="1"/>
      <c r="I742" s="1"/>
      <c r="J742" s="1"/>
      <c r="K742" s="569"/>
      <c r="L742" s="1"/>
    </row>
    <row r="743" spans="7:12">
      <c r="G743" s="1"/>
      <c r="H743" s="1"/>
      <c r="I743" s="1"/>
      <c r="J743" s="1"/>
      <c r="K743" s="569"/>
      <c r="L743" s="1"/>
    </row>
    <row r="744" spans="7:12">
      <c r="G744" s="1"/>
      <c r="H744" s="1"/>
      <c r="I744" s="1"/>
      <c r="J744" s="1"/>
      <c r="K744" s="569"/>
      <c r="L744" s="1"/>
    </row>
    <row r="745" spans="7:12">
      <c r="G745" s="1"/>
      <c r="H745" s="1"/>
      <c r="I745" s="1"/>
      <c r="J745" s="1"/>
      <c r="K745" s="569"/>
      <c r="L745" s="1"/>
    </row>
    <row r="746" spans="7:12">
      <c r="G746" s="1"/>
      <c r="H746" s="1"/>
      <c r="I746" s="1"/>
      <c r="J746" s="1"/>
      <c r="K746" s="569"/>
      <c r="L746" s="1"/>
    </row>
    <row r="747" spans="7:12">
      <c r="G747" s="1"/>
      <c r="H747" s="1"/>
      <c r="I747" s="1"/>
      <c r="J747" s="1"/>
      <c r="K747" s="569"/>
      <c r="L747" s="1"/>
    </row>
    <row r="748" spans="7:12">
      <c r="G748" s="1"/>
      <c r="H748" s="1"/>
      <c r="I748" s="1"/>
      <c r="J748" s="1"/>
      <c r="K748" s="569"/>
      <c r="L748" s="1"/>
    </row>
    <row r="749" spans="7:12">
      <c r="G749" s="1"/>
      <c r="H749" s="1"/>
      <c r="I749" s="1"/>
      <c r="J749" s="1"/>
      <c r="K749" s="569"/>
      <c r="L749" s="1"/>
    </row>
    <row r="750" spans="7:12">
      <c r="G750" s="1"/>
      <c r="H750" s="1"/>
      <c r="I750" s="1"/>
      <c r="J750" s="1"/>
      <c r="K750" s="569"/>
      <c r="L750" s="1"/>
    </row>
    <row r="751" spans="7:12">
      <c r="G751" s="1"/>
      <c r="H751" s="1"/>
      <c r="I751" s="1"/>
      <c r="J751" s="1"/>
      <c r="K751" s="569"/>
      <c r="L751" s="1"/>
    </row>
    <row r="752" spans="7:12">
      <c r="G752" s="1"/>
      <c r="H752" s="1"/>
      <c r="I752" s="1"/>
      <c r="J752" s="1"/>
      <c r="K752" s="569"/>
      <c r="L752" s="1"/>
    </row>
    <row r="753" spans="7:12">
      <c r="G753" s="1"/>
      <c r="H753" s="1"/>
      <c r="I753" s="1"/>
      <c r="J753" s="1"/>
      <c r="K753" s="569"/>
      <c r="L753" s="1"/>
    </row>
    <row r="754" spans="7:12">
      <c r="G754" s="1"/>
      <c r="H754" s="1"/>
      <c r="I754" s="1"/>
      <c r="J754" s="1"/>
      <c r="K754" s="569"/>
      <c r="L754" s="1"/>
    </row>
    <row r="755" spans="7:12">
      <c r="G755" s="1"/>
      <c r="H755" s="1"/>
      <c r="I755" s="1"/>
      <c r="J755" s="1"/>
      <c r="K755" s="569"/>
      <c r="L755" s="1"/>
    </row>
    <row r="756" spans="7:12">
      <c r="G756" s="1"/>
      <c r="H756" s="1"/>
      <c r="I756" s="1"/>
      <c r="J756" s="1"/>
      <c r="K756" s="569"/>
      <c r="L756" s="1"/>
    </row>
    <row r="757" spans="7:12">
      <c r="G757" s="1"/>
      <c r="H757" s="1"/>
      <c r="I757" s="1"/>
      <c r="J757" s="1"/>
      <c r="K757" s="569"/>
      <c r="L757" s="1"/>
    </row>
    <row r="758" spans="7:12">
      <c r="G758" s="1"/>
      <c r="H758" s="1"/>
      <c r="I758" s="1"/>
      <c r="J758" s="1"/>
      <c r="K758" s="569"/>
      <c r="L758" s="1"/>
    </row>
    <row r="759" spans="7:12">
      <c r="G759" s="1"/>
      <c r="H759" s="1"/>
      <c r="I759" s="1"/>
      <c r="J759" s="1"/>
      <c r="K759" s="569"/>
      <c r="L759" s="1"/>
    </row>
    <row r="760" spans="7:12">
      <c r="G760" s="1"/>
      <c r="H760" s="1"/>
      <c r="I760" s="1"/>
      <c r="J760" s="1"/>
      <c r="K760" s="569"/>
      <c r="L760" s="1"/>
    </row>
    <row r="761" spans="7:12">
      <c r="G761" s="1"/>
      <c r="H761" s="1"/>
      <c r="I761" s="1"/>
      <c r="J761" s="1"/>
      <c r="K761" s="569"/>
      <c r="L761" s="1"/>
    </row>
    <row r="762" spans="7:12">
      <c r="G762" s="1"/>
      <c r="H762" s="1"/>
      <c r="I762" s="1"/>
      <c r="J762" s="1"/>
      <c r="K762" s="569"/>
      <c r="L762" s="1"/>
    </row>
    <row r="763" spans="7:12">
      <c r="G763" s="1"/>
      <c r="H763" s="1"/>
      <c r="I763" s="1"/>
      <c r="J763" s="1"/>
      <c r="K763" s="569"/>
      <c r="L763" s="1"/>
    </row>
    <row r="764" spans="7:12">
      <c r="G764" s="1"/>
      <c r="H764" s="1"/>
      <c r="I764" s="1"/>
      <c r="J764" s="1"/>
      <c r="K764" s="569"/>
      <c r="L764" s="1"/>
    </row>
    <row r="765" spans="7:12">
      <c r="G765" s="1"/>
      <c r="H765" s="1"/>
      <c r="I765" s="1"/>
      <c r="J765" s="1"/>
      <c r="K765" s="569"/>
      <c r="L765" s="1"/>
    </row>
    <row r="766" spans="7:12">
      <c r="G766" s="1"/>
      <c r="H766" s="1"/>
      <c r="I766" s="1"/>
      <c r="J766" s="1"/>
      <c r="K766" s="569"/>
      <c r="L766" s="1"/>
    </row>
    <row r="767" spans="7:12">
      <c r="G767" s="1"/>
      <c r="H767" s="1"/>
      <c r="I767" s="1"/>
      <c r="J767" s="1"/>
      <c r="K767" s="569"/>
      <c r="L767" s="1"/>
    </row>
    <row r="768" spans="7:12">
      <c r="G768" s="1"/>
      <c r="H768" s="1"/>
      <c r="I768" s="1"/>
      <c r="J768" s="1"/>
      <c r="K768" s="569"/>
      <c r="L768" s="1"/>
    </row>
    <row r="769" spans="7:12">
      <c r="G769" s="1"/>
      <c r="H769" s="1"/>
      <c r="I769" s="1"/>
      <c r="J769" s="1"/>
      <c r="K769" s="569"/>
      <c r="L769" s="1"/>
    </row>
    <row r="770" spans="7:12">
      <c r="G770" s="1"/>
      <c r="H770" s="1"/>
      <c r="I770" s="1"/>
      <c r="J770" s="1"/>
      <c r="K770" s="569"/>
      <c r="L770" s="1"/>
    </row>
    <row r="771" spans="7:12">
      <c r="G771" s="1"/>
      <c r="H771" s="1"/>
      <c r="I771" s="1"/>
      <c r="J771" s="1"/>
      <c r="K771" s="569"/>
      <c r="L771" s="1"/>
    </row>
    <row r="772" spans="7:12">
      <c r="G772" s="1"/>
      <c r="H772" s="1"/>
      <c r="I772" s="1"/>
      <c r="J772" s="1"/>
      <c r="K772" s="569"/>
      <c r="L772" s="1"/>
    </row>
    <row r="773" spans="7:12">
      <c r="G773" s="1"/>
      <c r="H773" s="1"/>
      <c r="I773" s="1"/>
      <c r="J773" s="1"/>
      <c r="K773" s="569"/>
      <c r="L773" s="1"/>
    </row>
    <row r="774" spans="7:12">
      <c r="G774" s="1"/>
      <c r="H774" s="1"/>
      <c r="I774" s="1"/>
      <c r="J774" s="1"/>
      <c r="K774" s="569"/>
      <c r="L774" s="1"/>
    </row>
    <row r="775" spans="7:12">
      <c r="G775" s="1"/>
      <c r="H775" s="1"/>
      <c r="I775" s="1"/>
      <c r="J775" s="1"/>
      <c r="K775" s="569"/>
      <c r="L775" s="1"/>
    </row>
    <row r="776" spans="7:12">
      <c r="G776" s="1"/>
      <c r="H776" s="1"/>
      <c r="I776" s="1"/>
      <c r="J776" s="1"/>
      <c r="K776" s="569"/>
      <c r="L776" s="1"/>
    </row>
    <row r="777" spans="7:12">
      <c r="G777" s="1"/>
      <c r="H777" s="1"/>
      <c r="I777" s="1"/>
      <c r="J777" s="1"/>
      <c r="K777" s="569"/>
      <c r="L777" s="1"/>
    </row>
    <row r="778" spans="7:12">
      <c r="G778" s="1"/>
      <c r="H778" s="1"/>
      <c r="I778" s="1"/>
      <c r="J778" s="1"/>
      <c r="K778" s="569"/>
      <c r="L778" s="1"/>
    </row>
    <row r="779" spans="7:12">
      <c r="G779" s="1"/>
      <c r="H779" s="1"/>
      <c r="I779" s="1"/>
      <c r="J779" s="1"/>
      <c r="K779" s="569"/>
      <c r="L779" s="1"/>
    </row>
    <row r="780" spans="7:12">
      <c r="G780" s="1"/>
      <c r="H780" s="1"/>
      <c r="I780" s="1"/>
      <c r="J780" s="1"/>
      <c r="K780" s="569"/>
      <c r="L780" s="1"/>
    </row>
    <row r="781" spans="7:12">
      <c r="G781" s="1"/>
      <c r="H781" s="1"/>
      <c r="I781" s="1"/>
      <c r="J781" s="1"/>
      <c r="K781" s="569"/>
      <c r="L781" s="1"/>
    </row>
    <row r="782" spans="7:12">
      <c r="G782" s="1"/>
      <c r="H782" s="1"/>
      <c r="I782" s="1"/>
      <c r="J782" s="1"/>
      <c r="K782" s="569"/>
      <c r="L782" s="1"/>
    </row>
    <row r="783" spans="7:12">
      <c r="G783" s="1"/>
      <c r="H783" s="1"/>
      <c r="I783" s="1"/>
      <c r="J783" s="1"/>
      <c r="K783" s="569"/>
      <c r="L783" s="1"/>
    </row>
    <row r="784" spans="7:12">
      <c r="G784" s="1"/>
      <c r="H784" s="1"/>
      <c r="I784" s="1"/>
      <c r="J784" s="1"/>
      <c r="K784" s="569"/>
      <c r="L784" s="1"/>
    </row>
    <row r="785" spans="7:12">
      <c r="G785" s="1"/>
      <c r="H785" s="1"/>
      <c r="I785" s="1"/>
      <c r="J785" s="1"/>
      <c r="K785" s="569"/>
      <c r="L785" s="1"/>
    </row>
    <row r="786" spans="7:12">
      <c r="G786" s="1"/>
      <c r="H786" s="1"/>
      <c r="I786" s="1"/>
      <c r="J786" s="1"/>
      <c r="K786" s="569"/>
      <c r="L786" s="1"/>
    </row>
    <row r="787" spans="7:12">
      <c r="G787" s="1"/>
      <c r="H787" s="1"/>
      <c r="I787" s="1"/>
      <c r="J787" s="1"/>
      <c r="K787" s="569"/>
      <c r="L787" s="1"/>
    </row>
    <row r="788" spans="7:12">
      <c r="G788" s="1"/>
      <c r="H788" s="1"/>
      <c r="I788" s="1"/>
      <c r="J788" s="1"/>
      <c r="K788" s="569"/>
      <c r="L788" s="1"/>
    </row>
    <row r="789" spans="7:12">
      <c r="G789" s="1"/>
      <c r="H789" s="1"/>
      <c r="I789" s="1"/>
      <c r="J789" s="1"/>
      <c r="K789" s="569"/>
      <c r="L789" s="1"/>
    </row>
    <row r="790" spans="7:12">
      <c r="G790" s="1"/>
      <c r="H790" s="1"/>
      <c r="I790" s="1"/>
      <c r="J790" s="1"/>
      <c r="K790" s="569"/>
      <c r="L790" s="1"/>
    </row>
    <row r="791" spans="7:12">
      <c r="G791" s="1"/>
      <c r="H791" s="1"/>
      <c r="I791" s="1"/>
      <c r="J791" s="1"/>
      <c r="K791" s="569"/>
      <c r="L791" s="1"/>
    </row>
    <row r="792" spans="7:12">
      <c r="G792" s="1"/>
      <c r="H792" s="1"/>
      <c r="I792" s="1"/>
      <c r="J792" s="1"/>
      <c r="K792" s="569"/>
      <c r="L792" s="1"/>
    </row>
    <row r="793" spans="7:12">
      <c r="G793" s="1"/>
      <c r="H793" s="1"/>
      <c r="I793" s="1"/>
      <c r="J793" s="1"/>
      <c r="K793" s="569"/>
      <c r="L793" s="1"/>
    </row>
    <row r="794" spans="7:12">
      <c r="G794" s="1"/>
      <c r="H794" s="1"/>
      <c r="I794" s="1"/>
      <c r="J794" s="1"/>
      <c r="K794" s="569"/>
      <c r="L794" s="1"/>
    </row>
    <row r="795" spans="7:12">
      <c r="G795" s="1"/>
      <c r="H795" s="1"/>
      <c r="I795" s="1"/>
      <c r="J795" s="1"/>
      <c r="K795" s="569"/>
      <c r="L795" s="1"/>
    </row>
    <row r="796" spans="7:12">
      <c r="G796" s="1"/>
      <c r="H796" s="1"/>
      <c r="I796" s="1"/>
      <c r="J796" s="1"/>
      <c r="K796" s="569"/>
      <c r="L796" s="1"/>
    </row>
    <row r="797" spans="7:12">
      <c r="G797" s="1"/>
      <c r="H797" s="1"/>
      <c r="I797" s="1"/>
      <c r="J797" s="1"/>
      <c r="K797" s="569"/>
      <c r="L797" s="1"/>
    </row>
    <row r="798" spans="7:12">
      <c r="G798" s="1"/>
      <c r="H798" s="1"/>
      <c r="I798" s="1"/>
      <c r="J798" s="1"/>
      <c r="K798" s="569"/>
      <c r="L798" s="1"/>
    </row>
    <row r="799" spans="7:12">
      <c r="G799" s="1"/>
      <c r="H799" s="1"/>
      <c r="I799" s="1"/>
      <c r="J799" s="1"/>
      <c r="K799" s="569"/>
      <c r="L799" s="1"/>
    </row>
    <row r="800" spans="7:12">
      <c r="G800" s="1"/>
      <c r="H800" s="1"/>
      <c r="I800" s="1"/>
      <c r="J800" s="1"/>
      <c r="K800" s="569"/>
      <c r="L800" s="1"/>
    </row>
    <row r="801" spans="7:12">
      <c r="G801" s="1"/>
      <c r="H801" s="1"/>
      <c r="I801" s="1"/>
      <c r="J801" s="1"/>
      <c r="K801" s="569"/>
      <c r="L801" s="1"/>
    </row>
    <row r="802" spans="7:12">
      <c r="G802" s="1"/>
      <c r="H802" s="1"/>
      <c r="I802" s="1"/>
      <c r="J802" s="1"/>
      <c r="K802" s="569"/>
      <c r="L802" s="1"/>
    </row>
    <row r="803" spans="7:12">
      <c r="G803" s="1"/>
      <c r="H803" s="1"/>
      <c r="I803" s="1"/>
      <c r="J803" s="1"/>
      <c r="K803" s="569"/>
      <c r="L803" s="1"/>
    </row>
    <row r="804" spans="7:12">
      <c r="G804" s="1"/>
      <c r="H804" s="1"/>
      <c r="I804" s="1"/>
      <c r="J804" s="1"/>
      <c r="K804" s="569"/>
      <c r="L804" s="1"/>
    </row>
    <row r="805" spans="7:12">
      <c r="G805" s="1"/>
      <c r="H805" s="1"/>
      <c r="I805" s="1"/>
      <c r="J805" s="1"/>
      <c r="K805" s="569"/>
      <c r="L805" s="1"/>
    </row>
    <row r="806" spans="7:12">
      <c r="G806" s="1"/>
      <c r="H806" s="1"/>
      <c r="I806" s="1"/>
      <c r="J806" s="1"/>
      <c r="K806" s="569"/>
      <c r="L806" s="1"/>
    </row>
    <row r="807" spans="7:12">
      <c r="G807" s="1"/>
      <c r="H807" s="1"/>
      <c r="I807" s="1"/>
      <c r="J807" s="1"/>
      <c r="K807" s="569"/>
      <c r="L807" s="1"/>
    </row>
    <row r="808" spans="7:12">
      <c r="G808" s="1"/>
      <c r="H808" s="1"/>
      <c r="I808" s="1"/>
      <c r="J808" s="1"/>
      <c r="K808" s="569"/>
      <c r="L808" s="1"/>
    </row>
    <row r="809" spans="7:12">
      <c r="G809" s="1"/>
      <c r="H809" s="1"/>
      <c r="I809" s="1"/>
      <c r="J809" s="1"/>
      <c r="K809" s="569"/>
      <c r="L809" s="1"/>
    </row>
    <row r="810" spans="7:12">
      <c r="G810" s="1"/>
      <c r="H810" s="1"/>
      <c r="I810" s="1"/>
      <c r="J810" s="1"/>
      <c r="K810" s="569"/>
      <c r="L810" s="1"/>
    </row>
    <row r="811" spans="7:12">
      <c r="G811" s="1"/>
      <c r="H811" s="1"/>
      <c r="I811" s="1"/>
      <c r="J811" s="1"/>
      <c r="K811" s="569"/>
      <c r="L811" s="1"/>
    </row>
    <row r="812" spans="7:12">
      <c r="G812" s="1"/>
      <c r="H812" s="1"/>
      <c r="I812" s="1"/>
      <c r="J812" s="1"/>
      <c r="K812" s="569"/>
      <c r="L812" s="1"/>
    </row>
    <row r="813" spans="7:12">
      <c r="G813" s="1"/>
      <c r="H813" s="1"/>
      <c r="I813" s="1"/>
      <c r="J813" s="1"/>
      <c r="K813" s="569"/>
      <c r="L813" s="1"/>
    </row>
    <row r="814" spans="7:12">
      <c r="G814" s="1"/>
      <c r="H814" s="1"/>
      <c r="I814" s="1"/>
      <c r="J814" s="1"/>
      <c r="K814" s="569"/>
      <c r="L814" s="1"/>
    </row>
    <row r="815" spans="7:12">
      <c r="G815" s="1"/>
      <c r="H815" s="1"/>
      <c r="I815" s="1"/>
      <c r="J815" s="1"/>
      <c r="K815" s="569"/>
      <c r="L815" s="1"/>
    </row>
    <row r="816" spans="7:12">
      <c r="G816" s="1"/>
      <c r="H816" s="1"/>
      <c r="I816" s="1"/>
      <c r="J816" s="1"/>
      <c r="K816" s="569"/>
      <c r="L816" s="1"/>
    </row>
    <row r="817" spans="7:12">
      <c r="G817" s="1"/>
      <c r="H817" s="1"/>
      <c r="I817" s="1"/>
      <c r="J817" s="1"/>
      <c r="K817" s="569"/>
      <c r="L817" s="1"/>
    </row>
    <row r="818" spans="7:12">
      <c r="G818" s="1"/>
      <c r="H818" s="1"/>
      <c r="I818" s="1"/>
      <c r="J818" s="1"/>
      <c r="K818" s="569"/>
      <c r="L818" s="1"/>
    </row>
    <row r="819" spans="7:12">
      <c r="G819" s="1"/>
      <c r="H819" s="1"/>
      <c r="I819" s="1"/>
      <c r="J819" s="1"/>
      <c r="K819" s="569"/>
      <c r="L819" s="1"/>
    </row>
    <row r="820" spans="7:12">
      <c r="G820" s="1"/>
      <c r="H820" s="1"/>
      <c r="I820" s="1"/>
      <c r="J820" s="1"/>
      <c r="K820" s="569"/>
      <c r="L820" s="1"/>
    </row>
    <row r="821" spans="7:12">
      <c r="G821" s="1"/>
      <c r="H821" s="1"/>
      <c r="I821" s="1"/>
      <c r="J821" s="1"/>
      <c r="K821" s="569"/>
      <c r="L821" s="1"/>
    </row>
    <row r="822" spans="7:12">
      <c r="G822" s="1"/>
      <c r="H822" s="1"/>
      <c r="I822" s="1"/>
      <c r="J822" s="1"/>
      <c r="K822" s="569"/>
      <c r="L822" s="1"/>
    </row>
    <row r="823" spans="7:12">
      <c r="G823" s="1"/>
      <c r="H823" s="1"/>
      <c r="I823" s="1"/>
      <c r="J823" s="1"/>
      <c r="K823" s="569"/>
      <c r="L823" s="1"/>
    </row>
    <row r="824" spans="7:12">
      <c r="G824" s="1"/>
      <c r="H824" s="1"/>
      <c r="I824" s="1"/>
      <c r="J824" s="1"/>
      <c r="K824" s="569"/>
      <c r="L824" s="1"/>
    </row>
    <row r="825" spans="7:12">
      <c r="G825" s="1"/>
      <c r="H825" s="1"/>
      <c r="I825" s="1"/>
      <c r="J825" s="1"/>
      <c r="K825" s="569"/>
      <c r="L825" s="1"/>
    </row>
    <row r="826" spans="7:12">
      <c r="G826" s="1"/>
      <c r="H826" s="1"/>
      <c r="I826" s="1"/>
      <c r="J826" s="1"/>
      <c r="K826" s="569"/>
      <c r="L826" s="1"/>
    </row>
    <row r="827" spans="7:12">
      <c r="G827" s="1"/>
      <c r="H827" s="1"/>
      <c r="I827" s="1"/>
      <c r="J827" s="1"/>
      <c r="K827" s="569"/>
      <c r="L827" s="1"/>
    </row>
    <row r="828" spans="7:12">
      <c r="G828" s="1"/>
      <c r="H828" s="1"/>
      <c r="I828" s="1"/>
      <c r="J828" s="1"/>
      <c r="K828" s="569"/>
      <c r="L828" s="1"/>
    </row>
    <row r="829" spans="7:12">
      <c r="G829" s="1"/>
      <c r="H829" s="1"/>
      <c r="I829" s="1"/>
      <c r="J829" s="1"/>
      <c r="K829" s="569"/>
      <c r="L829" s="1"/>
    </row>
    <row r="830" spans="7:12">
      <c r="G830" s="1"/>
      <c r="H830" s="1"/>
      <c r="I830" s="1"/>
      <c r="J830" s="1"/>
      <c r="K830" s="569"/>
      <c r="L830" s="1"/>
    </row>
    <row r="831" spans="7:12">
      <c r="G831" s="1"/>
      <c r="H831" s="1"/>
      <c r="I831" s="1"/>
      <c r="J831" s="1"/>
      <c r="K831" s="569"/>
      <c r="L831" s="1"/>
    </row>
    <row r="832" spans="7:12">
      <c r="G832" s="1"/>
      <c r="H832" s="1"/>
      <c r="I832" s="1"/>
      <c r="J832" s="1"/>
      <c r="K832" s="569"/>
      <c r="L832" s="1"/>
    </row>
    <row r="833" spans="7:12">
      <c r="G833" s="1"/>
      <c r="H833" s="1"/>
      <c r="I833" s="1"/>
      <c r="J833" s="1"/>
      <c r="K833" s="569"/>
      <c r="L833" s="1"/>
    </row>
    <row r="834" spans="7:12">
      <c r="G834" s="1"/>
      <c r="H834" s="1"/>
      <c r="I834" s="1"/>
      <c r="J834" s="1"/>
      <c r="K834" s="569"/>
      <c r="L834" s="1"/>
    </row>
    <row r="835" spans="7:12">
      <c r="G835" s="1"/>
      <c r="H835" s="1"/>
      <c r="I835" s="1"/>
      <c r="J835" s="1"/>
      <c r="K835" s="569"/>
      <c r="L835" s="1"/>
    </row>
    <row r="836" spans="7:12">
      <c r="G836" s="1"/>
      <c r="H836" s="1"/>
      <c r="I836" s="1"/>
      <c r="J836" s="1"/>
      <c r="K836" s="569"/>
      <c r="L836" s="1"/>
    </row>
    <row r="837" spans="7:12">
      <c r="G837" s="1"/>
      <c r="H837" s="1"/>
      <c r="I837" s="1"/>
      <c r="J837" s="1"/>
      <c r="K837" s="569"/>
      <c r="L837" s="1"/>
    </row>
    <row r="838" spans="7:12">
      <c r="G838" s="1"/>
      <c r="H838" s="1"/>
      <c r="I838" s="1"/>
      <c r="J838" s="1"/>
      <c r="K838" s="569"/>
      <c r="L838" s="1"/>
    </row>
    <row r="839" spans="7:12">
      <c r="G839" s="1"/>
      <c r="H839" s="1"/>
      <c r="I839" s="1"/>
      <c r="J839" s="1"/>
      <c r="K839" s="569"/>
      <c r="L839" s="1"/>
    </row>
    <row r="840" spans="7:12">
      <c r="G840" s="1"/>
      <c r="H840" s="1"/>
      <c r="I840" s="1"/>
      <c r="J840" s="1"/>
      <c r="K840" s="569"/>
      <c r="L840" s="1"/>
    </row>
    <row r="841" spans="7:12">
      <c r="G841" s="1"/>
      <c r="H841" s="1"/>
      <c r="I841" s="1"/>
      <c r="J841" s="1"/>
      <c r="K841" s="569"/>
      <c r="L841" s="1"/>
    </row>
    <row r="842" spans="7:12">
      <c r="G842" s="1"/>
      <c r="H842" s="1"/>
      <c r="I842" s="1"/>
      <c r="J842" s="1"/>
      <c r="K842" s="569"/>
      <c r="L842" s="1"/>
    </row>
    <row r="843" spans="7:12">
      <c r="G843" s="1"/>
      <c r="H843" s="1"/>
      <c r="I843" s="1"/>
      <c r="J843" s="1"/>
      <c r="K843" s="569"/>
      <c r="L843" s="1"/>
    </row>
    <row r="844" spans="7:12">
      <c r="G844" s="1"/>
      <c r="H844" s="1"/>
      <c r="I844" s="1"/>
      <c r="J844" s="1"/>
      <c r="K844" s="569"/>
      <c r="L844" s="1"/>
    </row>
    <row r="845" spans="7:12">
      <c r="G845" s="1"/>
      <c r="H845" s="1"/>
      <c r="I845" s="1"/>
      <c r="J845" s="1"/>
      <c r="K845" s="569"/>
      <c r="L845" s="1"/>
    </row>
    <row r="846" spans="7:12">
      <c r="G846" s="1"/>
      <c r="H846" s="1"/>
      <c r="I846" s="1"/>
      <c r="J846" s="1"/>
      <c r="K846" s="569"/>
      <c r="L846" s="1"/>
    </row>
    <row r="847" spans="7:12">
      <c r="G847" s="1"/>
      <c r="H847" s="1"/>
      <c r="I847" s="1"/>
      <c r="J847" s="1"/>
      <c r="K847" s="569"/>
      <c r="L847" s="1"/>
    </row>
    <row r="848" spans="7:12">
      <c r="G848" s="1"/>
      <c r="H848" s="1"/>
      <c r="I848" s="1"/>
      <c r="J848" s="1"/>
      <c r="K848" s="569"/>
      <c r="L848" s="1"/>
    </row>
    <row r="849" spans="7:12">
      <c r="G849" s="1"/>
      <c r="H849" s="1"/>
      <c r="I849" s="1"/>
      <c r="J849" s="1"/>
      <c r="K849" s="569"/>
      <c r="L849" s="1"/>
    </row>
    <row r="850" spans="7:12">
      <c r="G850" s="1"/>
      <c r="H850" s="1"/>
      <c r="I850" s="1"/>
      <c r="J850" s="1"/>
      <c r="K850" s="569"/>
      <c r="L850" s="1"/>
    </row>
    <row r="851" spans="7:12">
      <c r="G851" s="1"/>
      <c r="H851" s="1"/>
      <c r="I851" s="1"/>
      <c r="J851" s="1"/>
      <c r="K851" s="569"/>
      <c r="L851" s="1"/>
    </row>
    <row r="852" spans="7:12">
      <c r="G852" s="1"/>
      <c r="H852" s="1"/>
      <c r="I852" s="1"/>
      <c r="J852" s="1"/>
      <c r="K852" s="569"/>
      <c r="L852" s="1"/>
    </row>
    <row r="853" spans="7:12">
      <c r="G853" s="1"/>
      <c r="H853" s="1"/>
      <c r="I853" s="1"/>
      <c r="J853" s="1"/>
      <c r="K853" s="569"/>
      <c r="L853" s="1"/>
    </row>
    <row r="854" spans="7:12">
      <c r="G854" s="1"/>
      <c r="H854" s="1"/>
      <c r="I854" s="1"/>
      <c r="J854" s="1"/>
      <c r="K854" s="569"/>
      <c r="L854" s="1"/>
    </row>
    <row r="855" spans="7:12">
      <c r="G855" s="1"/>
      <c r="H855" s="1"/>
      <c r="I855" s="1"/>
      <c r="J855" s="1"/>
      <c r="K855" s="569"/>
      <c r="L855" s="1"/>
    </row>
    <row r="856" spans="7:12">
      <c r="G856" s="1"/>
      <c r="H856" s="1"/>
      <c r="I856" s="1"/>
      <c r="J856" s="1"/>
      <c r="K856" s="569"/>
      <c r="L856" s="1"/>
    </row>
    <row r="857" spans="7:12">
      <c r="G857" s="1"/>
      <c r="H857" s="1"/>
      <c r="I857" s="1"/>
      <c r="J857" s="1"/>
      <c r="K857" s="569"/>
      <c r="L857" s="1"/>
    </row>
    <row r="858" spans="7:12">
      <c r="G858" s="1"/>
      <c r="H858" s="1"/>
      <c r="I858" s="1"/>
      <c r="J858" s="1"/>
      <c r="K858" s="569"/>
      <c r="L858" s="1"/>
    </row>
    <row r="859" spans="7:12">
      <c r="G859" s="1"/>
      <c r="H859" s="1"/>
      <c r="I859" s="1"/>
      <c r="J859" s="1"/>
      <c r="K859" s="569"/>
      <c r="L859" s="1"/>
    </row>
    <row r="860" spans="7:12">
      <c r="G860" s="1"/>
      <c r="H860" s="1"/>
      <c r="I860" s="1"/>
      <c r="J860" s="1"/>
      <c r="K860" s="569"/>
      <c r="L860" s="1"/>
    </row>
    <row r="861" spans="7:12">
      <c r="G861" s="1"/>
      <c r="H861" s="1"/>
      <c r="I861" s="1"/>
      <c r="J861" s="1"/>
      <c r="K861" s="569"/>
      <c r="L861" s="1"/>
    </row>
    <row r="862" spans="7:12">
      <c r="G862" s="1"/>
      <c r="H862" s="1"/>
      <c r="I862" s="1"/>
      <c r="J862" s="1"/>
      <c r="K862" s="569"/>
      <c r="L862" s="1"/>
    </row>
    <row r="863" spans="7:12">
      <c r="G863" s="1"/>
      <c r="H863" s="1"/>
      <c r="I863" s="1"/>
      <c r="J863" s="1"/>
      <c r="K863" s="569"/>
      <c r="L863" s="1"/>
    </row>
    <row r="864" spans="7:12">
      <c r="G864" s="1"/>
      <c r="H864" s="1"/>
      <c r="I864" s="1"/>
      <c r="J864" s="1"/>
      <c r="K864" s="569"/>
      <c r="L864" s="1"/>
    </row>
    <row r="865" spans="7:12">
      <c r="G865" s="1"/>
      <c r="H865" s="1"/>
      <c r="I865" s="1"/>
      <c r="J865" s="1"/>
      <c r="K865" s="569"/>
      <c r="L865" s="1"/>
    </row>
    <row r="866" spans="7:12">
      <c r="G866" s="1"/>
      <c r="H866" s="1"/>
      <c r="I866" s="1"/>
      <c r="J866" s="1"/>
      <c r="K866" s="569"/>
      <c r="L866" s="1"/>
    </row>
    <row r="867" spans="7:12">
      <c r="G867" s="1"/>
      <c r="H867" s="1"/>
      <c r="I867" s="1"/>
      <c r="J867" s="1"/>
      <c r="K867" s="569"/>
      <c r="L867" s="1"/>
    </row>
    <row r="868" spans="7:12">
      <c r="G868" s="1"/>
      <c r="H868" s="1"/>
      <c r="I868" s="1"/>
      <c r="J868" s="1"/>
      <c r="K868" s="569"/>
      <c r="L868" s="1"/>
    </row>
    <row r="869" spans="7:12">
      <c r="G869" s="1"/>
      <c r="H869" s="1"/>
      <c r="I869" s="1"/>
      <c r="J869" s="1"/>
      <c r="K869" s="569"/>
      <c r="L869" s="1"/>
    </row>
    <row r="870" spans="7:12">
      <c r="G870" s="1"/>
      <c r="H870" s="1"/>
      <c r="I870" s="1"/>
      <c r="J870" s="1"/>
      <c r="K870" s="569"/>
      <c r="L870" s="1"/>
    </row>
    <row r="871" spans="7:12">
      <c r="G871" s="1"/>
      <c r="H871" s="1"/>
      <c r="I871" s="1"/>
      <c r="J871" s="1"/>
      <c r="K871" s="569"/>
      <c r="L871" s="1"/>
    </row>
    <row r="872" spans="7:12">
      <c r="G872" s="1"/>
      <c r="H872" s="1"/>
      <c r="I872" s="1"/>
      <c r="J872" s="1"/>
      <c r="K872" s="569"/>
      <c r="L872" s="1"/>
    </row>
    <row r="873" spans="7:12">
      <c r="G873" s="1"/>
      <c r="H873" s="1"/>
      <c r="I873" s="1"/>
      <c r="J873" s="1"/>
      <c r="K873" s="569"/>
      <c r="L873" s="1"/>
    </row>
    <row r="874" spans="7:12">
      <c r="G874" s="1"/>
      <c r="H874" s="1"/>
      <c r="I874" s="1"/>
      <c r="J874" s="1"/>
      <c r="K874" s="569"/>
      <c r="L874" s="1"/>
    </row>
    <row r="875" spans="7:12">
      <c r="G875" s="1"/>
      <c r="H875" s="1"/>
      <c r="I875" s="1"/>
      <c r="J875" s="1"/>
      <c r="K875" s="569"/>
      <c r="L875" s="1"/>
    </row>
    <row r="876" spans="7:12">
      <c r="G876" s="1"/>
      <c r="H876" s="1"/>
      <c r="I876" s="1"/>
      <c r="J876" s="1"/>
      <c r="K876" s="569"/>
      <c r="L876" s="1"/>
    </row>
    <row r="877" spans="7:12">
      <c r="G877" s="1"/>
      <c r="H877" s="1"/>
      <c r="I877" s="1"/>
      <c r="J877" s="1"/>
      <c r="K877" s="569"/>
      <c r="L877" s="1"/>
    </row>
    <row r="878" spans="7:12">
      <c r="G878" s="1"/>
      <c r="H878" s="1"/>
      <c r="I878" s="1"/>
      <c r="J878" s="1"/>
      <c r="K878" s="569"/>
      <c r="L878" s="1"/>
    </row>
    <row r="879" spans="7:12">
      <c r="G879" s="1"/>
      <c r="H879" s="1"/>
      <c r="I879" s="1"/>
      <c r="J879" s="1"/>
      <c r="K879" s="569"/>
      <c r="L879" s="1"/>
    </row>
    <row r="880" spans="7:12">
      <c r="G880" s="1"/>
      <c r="H880" s="1"/>
      <c r="I880" s="1"/>
      <c r="J880" s="1"/>
      <c r="K880" s="569"/>
      <c r="L880" s="1"/>
    </row>
    <row r="881" spans="7:12">
      <c r="G881" s="1"/>
      <c r="H881" s="1"/>
      <c r="I881" s="1"/>
      <c r="J881" s="1"/>
      <c r="K881" s="569"/>
      <c r="L881" s="1"/>
    </row>
    <row r="882" spans="7:12">
      <c r="G882" s="1"/>
      <c r="H882" s="1"/>
      <c r="I882" s="1"/>
      <c r="J882" s="1"/>
      <c r="K882" s="569"/>
      <c r="L882" s="1"/>
    </row>
    <row r="883" spans="7:12">
      <c r="G883" s="1"/>
      <c r="H883" s="1"/>
      <c r="I883" s="1"/>
      <c r="J883" s="1"/>
      <c r="K883" s="569"/>
      <c r="L883" s="1"/>
    </row>
    <row r="884" spans="7:12">
      <c r="G884" s="1"/>
      <c r="H884" s="1"/>
      <c r="I884" s="1"/>
      <c r="J884" s="1"/>
      <c r="K884" s="569"/>
      <c r="L884" s="1"/>
    </row>
    <row r="885" spans="7:12">
      <c r="G885" s="1"/>
      <c r="H885" s="1"/>
      <c r="I885" s="1"/>
      <c r="J885" s="1"/>
      <c r="K885" s="569"/>
      <c r="L885" s="1"/>
    </row>
    <row r="886" spans="7:12">
      <c r="G886" s="1"/>
      <c r="H886" s="1"/>
      <c r="I886" s="1"/>
      <c r="J886" s="1"/>
      <c r="K886" s="569"/>
      <c r="L886" s="1"/>
    </row>
    <row r="887" spans="7:12">
      <c r="G887" s="1"/>
      <c r="H887" s="1"/>
      <c r="I887" s="1"/>
      <c r="J887" s="1"/>
      <c r="K887" s="569"/>
      <c r="L887" s="1"/>
    </row>
    <row r="888" spans="7:12">
      <c r="G888" s="1"/>
      <c r="H888" s="1"/>
      <c r="I888" s="1"/>
      <c r="J888" s="1"/>
      <c r="K888" s="569"/>
      <c r="L888" s="1"/>
    </row>
    <row r="889" spans="7:12">
      <c r="G889" s="1"/>
      <c r="H889" s="1"/>
      <c r="I889" s="1"/>
      <c r="J889" s="1"/>
      <c r="K889" s="569"/>
      <c r="L889" s="1"/>
    </row>
    <row r="890" spans="7:12">
      <c r="G890" s="1"/>
      <c r="H890" s="1"/>
      <c r="I890" s="1"/>
      <c r="J890" s="1"/>
      <c r="K890" s="569"/>
      <c r="L890" s="1"/>
    </row>
    <row r="891" spans="7:12">
      <c r="G891" s="1"/>
      <c r="H891" s="1"/>
      <c r="I891" s="1"/>
      <c r="J891" s="1"/>
      <c r="K891" s="569"/>
      <c r="L891" s="1"/>
    </row>
    <row r="892" spans="7:12">
      <c r="G892" s="1"/>
      <c r="H892" s="1"/>
      <c r="I892" s="1"/>
      <c r="J892" s="1"/>
      <c r="K892" s="569"/>
      <c r="L892" s="1"/>
    </row>
    <row r="893" spans="7:12">
      <c r="G893" s="1"/>
      <c r="H893" s="1"/>
      <c r="I893" s="1"/>
      <c r="J893" s="1"/>
      <c r="K893" s="569"/>
      <c r="L893" s="1"/>
    </row>
    <row r="894" spans="7:12">
      <c r="G894" s="1"/>
      <c r="H894" s="1"/>
      <c r="I894" s="1"/>
      <c r="J894" s="1"/>
      <c r="K894" s="569"/>
      <c r="L894" s="1"/>
    </row>
    <row r="895" spans="7:12">
      <c r="G895" s="1"/>
      <c r="H895" s="1"/>
      <c r="I895" s="1"/>
      <c r="J895" s="1"/>
      <c r="K895" s="569"/>
      <c r="L895" s="1"/>
    </row>
    <row r="896" spans="7:12">
      <c r="G896" s="1"/>
      <c r="H896" s="1"/>
      <c r="I896" s="1"/>
      <c r="J896" s="1"/>
      <c r="K896" s="569"/>
      <c r="L896" s="1"/>
    </row>
    <row r="897" spans="7:12">
      <c r="G897" s="1"/>
      <c r="H897" s="1"/>
      <c r="I897" s="1"/>
      <c r="J897" s="1"/>
      <c r="K897" s="569"/>
      <c r="L897" s="1"/>
    </row>
    <row r="898" spans="7:12">
      <c r="G898" s="1"/>
      <c r="H898" s="1"/>
      <c r="I898" s="1"/>
      <c r="J898" s="1"/>
      <c r="K898" s="569"/>
      <c r="L898" s="1"/>
    </row>
    <row r="899" spans="7:12">
      <c r="G899" s="1"/>
      <c r="H899" s="1"/>
      <c r="I899" s="1"/>
      <c r="J899" s="1"/>
      <c r="K899" s="569"/>
      <c r="L899" s="1"/>
    </row>
    <row r="900" spans="7:12">
      <c r="G900" s="1"/>
      <c r="H900" s="1"/>
      <c r="I900" s="1"/>
      <c r="J900" s="1"/>
      <c r="K900" s="569"/>
      <c r="L900" s="1"/>
    </row>
    <row r="901" spans="7:12">
      <c r="G901" s="1"/>
      <c r="H901" s="1"/>
      <c r="I901" s="1"/>
      <c r="J901" s="1"/>
      <c r="K901" s="569"/>
      <c r="L901" s="1"/>
    </row>
    <row r="902" spans="7:12">
      <c r="G902" s="1"/>
      <c r="H902" s="1"/>
      <c r="I902" s="1"/>
      <c r="J902" s="1"/>
      <c r="K902" s="569"/>
      <c r="L902" s="1"/>
    </row>
    <row r="903" spans="7:12">
      <c r="G903" s="1"/>
      <c r="H903" s="1"/>
      <c r="I903" s="1"/>
      <c r="J903" s="1"/>
      <c r="K903" s="569"/>
      <c r="L903" s="1"/>
    </row>
    <row r="904" spans="7:12">
      <c r="G904" s="1"/>
      <c r="H904" s="1"/>
      <c r="I904" s="1"/>
      <c r="J904" s="1"/>
      <c r="K904" s="569"/>
      <c r="L904" s="1"/>
    </row>
    <row r="905" spans="7:12">
      <c r="G905" s="1"/>
      <c r="H905" s="1"/>
      <c r="I905" s="1"/>
      <c r="J905" s="1"/>
      <c r="K905" s="569"/>
      <c r="L905" s="1"/>
    </row>
    <row r="906" spans="7:12">
      <c r="G906" s="1"/>
      <c r="H906" s="1"/>
      <c r="I906" s="1"/>
      <c r="J906" s="1"/>
      <c r="K906" s="569"/>
      <c r="L906" s="1"/>
    </row>
    <row r="907" spans="7:12">
      <c r="G907" s="1"/>
      <c r="H907" s="1"/>
      <c r="I907" s="1"/>
      <c r="J907" s="1"/>
      <c r="K907" s="569"/>
      <c r="L907" s="1"/>
    </row>
    <row r="908" spans="7:12">
      <c r="G908" s="1"/>
      <c r="H908" s="1"/>
      <c r="I908" s="1"/>
      <c r="J908" s="1"/>
      <c r="K908" s="569"/>
      <c r="L908" s="1"/>
    </row>
    <row r="909" spans="7:12">
      <c r="G909" s="1"/>
      <c r="H909" s="1"/>
      <c r="I909" s="1"/>
      <c r="J909" s="1"/>
      <c r="K909" s="569"/>
      <c r="L909" s="1"/>
    </row>
    <row r="910" spans="7:12">
      <c r="G910" s="1"/>
      <c r="H910" s="1"/>
      <c r="I910" s="1"/>
      <c r="J910" s="1"/>
      <c r="K910" s="569"/>
      <c r="L910" s="1"/>
    </row>
    <row r="911" spans="7:12">
      <c r="G911" s="1"/>
      <c r="H911" s="1"/>
      <c r="I911" s="1"/>
      <c r="J911" s="1"/>
      <c r="K911" s="569"/>
      <c r="L911" s="1"/>
    </row>
    <row r="912" spans="7:12">
      <c r="G912" s="1"/>
      <c r="H912" s="1"/>
      <c r="I912" s="1"/>
      <c r="J912" s="1"/>
      <c r="K912" s="569"/>
      <c r="L912" s="1"/>
    </row>
    <row r="913" spans="7:12">
      <c r="G913" s="1"/>
      <c r="H913" s="1"/>
      <c r="I913" s="1"/>
      <c r="J913" s="1"/>
      <c r="K913" s="569"/>
      <c r="L913" s="1"/>
    </row>
    <row r="914" spans="7:12">
      <c r="G914" s="1"/>
      <c r="H914" s="1"/>
      <c r="I914" s="1"/>
      <c r="J914" s="1"/>
      <c r="K914" s="569"/>
      <c r="L914" s="1"/>
    </row>
    <row r="915" spans="7:12">
      <c r="G915" s="1"/>
      <c r="H915" s="1"/>
      <c r="I915" s="1"/>
      <c r="J915" s="1"/>
      <c r="K915" s="569"/>
      <c r="L915" s="1"/>
    </row>
    <row r="916" spans="7:12">
      <c r="G916" s="1"/>
      <c r="H916" s="1"/>
      <c r="I916" s="1"/>
      <c r="J916" s="1"/>
      <c r="K916" s="569"/>
      <c r="L916" s="1"/>
    </row>
    <row r="917" spans="7:12">
      <c r="G917" s="1"/>
      <c r="H917" s="1"/>
      <c r="I917" s="1"/>
      <c r="J917" s="1"/>
      <c r="K917" s="569"/>
      <c r="L917" s="1"/>
    </row>
    <row r="918" spans="7:12">
      <c r="G918" s="1"/>
      <c r="H918" s="1"/>
      <c r="I918" s="1"/>
      <c r="J918" s="1"/>
      <c r="K918" s="569"/>
      <c r="L918" s="1"/>
    </row>
    <row r="919" spans="7:12">
      <c r="G919" s="1"/>
      <c r="H919" s="1"/>
      <c r="I919" s="1"/>
      <c r="J919" s="1"/>
      <c r="K919" s="569"/>
      <c r="L919" s="1"/>
    </row>
    <row r="920" spans="7:12">
      <c r="G920" s="1"/>
      <c r="H920" s="1"/>
      <c r="I920" s="1"/>
      <c r="J920" s="1"/>
      <c r="K920" s="569"/>
      <c r="L920" s="1"/>
    </row>
    <row r="921" spans="7:12">
      <c r="G921" s="1"/>
      <c r="H921" s="1"/>
      <c r="I921" s="1"/>
      <c r="J921" s="1"/>
      <c r="K921" s="569"/>
      <c r="L921" s="1"/>
    </row>
    <row r="922" spans="7:12">
      <c r="G922" s="1"/>
      <c r="H922" s="1"/>
      <c r="I922" s="1"/>
      <c r="J922" s="1"/>
      <c r="K922" s="569"/>
      <c r="L922" s="1"/>
    </row>
    <row r="923" spans="7:12">
      <c r="G923" s="1"/>
      <c r="H923" s="1"/>
      <c r="I923" s="1"/>
      <c r="J923" s="1"/>
      <c r="K923" s="569"/>
      <c r="L923" s="1"/>
    </row>
    <row r="924" spans="7:12">
      <c r="G924" s="1"/>
      <c r="H924" s="1"/>
      <c r="I924" s="1"/>
      <c r="J924" s="1"/>
      <c r="K924" s="569"/>
      <c r="L924" s="1"/>
    </row>
    <row r="925" spans="7:12">
      <c r="G925" s="1"/>
      <c r="H925" s="1"/>
      <c r="I925" s="1"/>
      <c r="J925" s="1"/>
      <c r="K925" s="569"/>
      <c r="L925" s="1"/>
    </row>
    <row r="926" spans="7:12">
      <c r="G926" s="1"/>
      <c r="H926" s="1"/>
      <c r="I926" s="1"/>
      <c r="J926" s="1"/>
      <c r="K926" s="569"/>
      <c r="L926" s="1"/>
    </row>
    <row r="927" spans="7:12">
      <c r="G927" s="1"/>
      <c r="H927" s="1"/>
      <c r="I927" s="1"/>
      <c r="J927" s="1"/>
      <c r="K927" s="569"/>
      <c r="L927" s="1"/>
    </row>
    <row r="928" spans="7:12">
      <c r="G928" s="1"/>
      <c r="H928" s="1"/>
      <c r="I928" s="1"/>
      <c r="J928" s="1"/>
      <c r="K928" s="569"/>
      <c r="L928" s="1"/>
    </row>
    <row r="929" spans="7:12">
      <c r="G929" s="1"/>
      <c r="H929" s="1"/>
      <c r="I929" s="1"/>
      <c r="J929" s="1"/>
      <c r="K929" s="569"/>
      <c r="L929" s="1"/>
    </row>
    <row r="930" spans="7:12">
      <c r="G930" s="1"/>
      <c r="H930" s="1"/>
      <c r="I930" s="1"/>
      <c r="J930" s="1"/>
      <c r="K930" s="569"/>
      <c r="L930" s="1"/>
    </row>
    <row r="931" spans="7:12">
      <c r="G931" s="1"/>
      <c r="H931" s="1"/>
      <c r="I931" s="1"/>
      <c r="J931" s="1"/>
      <c r="K931" s="569"/>
      <c r="L931" s="1"/>
    </row>
    <row r="932" spans="7:12">
      <c r="G932" s="1"/>
      <c r="H932" s="1"/>
      <c r="I932" s="1"/>
      <c r="J932" s="1"/>
      <c r="K932" s="569"/>
      <c r="L932" s="1"/>
    </row>
    <row r="933" spans="7:12">
      <c r="G933" s="1"/>
      <c r="H933" s="1"/>
      <c r="I933" s="1"/>
      <c r="J933" s="1"/>
      <c r="K933" s="569"/>
      <c r="L933" s="1"/>
    </row>
    <row r="934" spans="7:12">
      <c r="G934" s="1"/>
      <c r="H934" s="1"/>
      <c r="I934" s="1"/>
      <c r="J934" s="1"/>
      <c r="K934" s="569"/>
      <c r="L934" s="1"/>
    </row>
    <row r="935" spans="7:12">
      <c r="G935" s="1"/>
      <c r="H935" s="1"/>
      <c r="I935" s="1"/>
      <c r="J935" s="1"/>
      <c r="K935" s="569"/>
      <c r="L935" s="1"/>
    </row>
    <row r="936" spans="7:12">
      <c r="G936" s="1"/>
      <c r="H936" s="1"/>
      <c r="I936" s="1"/>
      <c r="J936" s="1"/>
      <c r="K936" s="569"/>
      <c r="L936" s="1"/>
    </row>
    <row r="937" spans="7:12">
      <c r="G937" s="1"/>
      <c r="H937" s="1"/>
      <c r="I937" s="1"/>
      <c r="J937" s="1"/>
      <c r="K937" s="569"/>
      <c r="L937" s="1"/>
    </row>
    <row r="938" spans="7:12">
      <c r="G938" s="1"/>
      <c r="H938" s="1"/>
      <c r="I938" s="1"/>
      <c r="J938" s="1"/>
      <c r="K938" s="569"/>
      <c r="L938" s="1"/>
    </row>
    <row r="939" spans="7:12">
      <c r="G939" s="1"/>
      <c r="H939" s="1"/>
      <c r="I939" s="1"/>
      <c r="J939" s="1"/>
      <c r="K939" s="569"/>
      <c r="L939" s="1"/>
    </row>
    <row r="940" spans="7:12">
      <c r="G940" s="1"/>
      <c r="H940" s="1"/>
      <c r="I940" s="1"/>
      <c r="J940" s="1"/>
      <c r="K940" s="569"/>
      <c r="L940" s="1"/>
    </row>
    <row r="941" spans="7:12">
      <c r="G941" s="1"/>
      <c r="H941" s="1"/>
      <c r="I941" s="1"/>
      <c r="J941" s="1"/>
      <c r="K941" s="569"/>
      <c r="L941" s="1"/>
    </row>
    <row r="942" spans="7:12">
      <c r="G942" s="1"/>
      <c r="H942" s="1"/>
      <c r="I942" s="1"/>
      <c r="J942" s="1"/>
      <c r="K942" s="569"/>
      <c r="L942" s="1"/>
    </row>
    <row r="943" spans="7:12">
      <c r="G943" s="1"/>
      <c r="H943" s="1"/>
      <c r="I943" s="1"/>
      <c r="J943" s="1"/>
      <c r="K943" s="569"/>
      <c r="L943" s="1"/>
    </row>
    <row r="944" spans="7:12">
      <c r="G944" s="1"/>
      <c r="H944" s="1"/>
      <c r="I944" s="1"/>
      <c r="J944" s="1"/>
      <c r="K944" s="569"/>
      <c r="L944" s="1"/>
    </row>
    <row r="945" spans="7:12">
      <c r="G945" s="1"/>
      <c r="H945" s="1"/>
      <c r="I945" s="1"/>
      <c r="J945" s="1"/>
      <c r="K945" s="569"/>
      <c r="L945" s="1"/>
    </row>
    <row r="946" spans="7:12">
      <c r="G946" s="1"/>
      <c r="H946" s="1"/>
      <c r="I946" s="1"/>
      <c r="J946" s="1"/>
      <c r="K946" s="569"/>
      <c r="L946" s="1"/>
    </row>
    <row r="947" spans="7:12">
      <c r="G947" s="1"/>
      <c r="H947" s="1"/>
      <c r="I947" s="1"/>
      <c r="J947" s="1"/>
      <c r="K947" s="569"/>
      <c r="L947" s="1"/>
    </row>
    <row r="948" spans="7:12">
      <c r="G948" s="1"/>
      <c r="H948" s="1"/>
      <c r="I948" s="1"/>
      <c r="J948" s="1"/>
      <c r="K948" s="569"/>
      <c r="L948" s="1"/>
    </row>
    <row r="949" spans="7:12">
      <c r="G949" s="1"/>
      <c r="H949" s="1"/>
      <c r="I949" s="1"/>
      <c r="J949" s="1"/>
      <c r="K949" s="569"/>
      <c r="L949" s="1"/>
    </row>
    <row r="950" spans="7:12">
      <c r="G950" s="1"/>
      <c r="H950" s="1"/>
      <c r="I950" s="1"/>
      <c r="J950" s="1"/>
      <c r="K950" s="569"/>
      <c r="L950" s="1"/>
    </row>
    <row r="951" spans="7:12">
      <c r="G951" s="1"/>
      <c r="H951" s="1"/>
      <c r="I951" s="1"/>
      <c r="J951" s="1"/>
      <c r="K951" s="569"/>
      <c r="L951" s="1"/>
    </row>
    <row r="952" spans="7:12">
      <c r="G952" s="1"/>
      <c r="H952" s="1"/>
      <c r="I952" s="1"/>
      <c r="J952" s="1"/>
      <c r="K952" s="569"/>
      <c r="L952" s="1"/>
    </row>
    <row r="953" spans="7:12">
      <c r="G953" s="1"/>
      <c r="H953" s="1"/>
      <c r="I953" s="1"/>
      <c r="J953" s="1"/>
      <c r="K953" s="569"/>
      <c r="L953" s="1"/>
    </row>
    <row r="954" spans="7:12">
      <c r="G954" s="1"/>
      <c r="H954" s="1"/>
      <c r="I954" s="1"/>
      <c r="J954" s="1"/>
      <c r="K954" s="569"/>
      <c r="L954" s="1"/>
    </row>
    <row r="955" spans="7:12">
      <c r="G955" s="1"/>
      <c r="H955" s="1"/>
      <c r="I955" s="1"/>
      <c r="J955" s="1"/>
      <c r="K955" s="569"/>
      <c r="L955" s="1"/>
    </row>
    <row r="956" spans="7:12">
      <c r="G956" s="1"/>
      <c r="H956" s="1"/>
      <c r="I956" s="1"/>
      <c r="J956" s="1"/>
      <c r="K956" s="569"/>
      <c r="L956" s="1"/>
    </row>
    <row r="957" spans="7:12">
      <c r="G957" s="1"/>
      <c r="H957" s="1"/>
      <c r="I957" s="1"/>
      <c r="J957" s="1"/>
      <c r="K957" s="569"/>
      <c r="L957" s="1"/>
    </row>
    <row r="958" spans="7:12">
      <c r="G958" s="1"/>
      <c r="H958" s="1"/>
      <c r="I958" s="1"/>
      <c r="J958" s="1"/>
      <c r="K958" s="569"/>
      <c r="L958" s="1"/>
    </row>
    <row r="959" spans="7:12">
      <c r="G959" s="1"/>
      <c r="H959" s="1"/>
      <c r="I959" s="1"/>
      <c r="J959" s="1"/>
      <c r="K959" s="569"/>
      <c r="L959" s="1"/>
    </row>
    <row r="960" spans="7:12">
      <c r="G960" s="1"/>
      <c r="H960" s="1"/>
      <c r="I960" s="1"/>
      <c r="J960" s="1"/>
      <c r="K960" s="569"/>
      <c r="L960" s="1"/>
    </row>
    <row r="961" spans="7:12">
      <c r="G961" s="1"/>
      <c r="H961" s="1"/>
      <c r="I961" s="1"/>
      <c r="J961" s="1"/>
      <c r="K961" s="569"/>
      <c r="L961" s="1"/>
    </row>
    <row r="962" spans="7:12">
      <c r="G962" s="1"/>
      <c r="H962" s="1"/>
      <c r="I962" s="1"/>
      <c r="J962" s="1"/>
      <c r="K962" s="569"/>
      <c r="L962" s="1"/>
    </row>
    <row r="963" spans="7:12">
      <c r="G963" s="1"/>
      <c r="H963" s="1"/>
      <c r="I963" s="1"/>
      <c r="J963" s="1"/>
      <c r="K963" s="569"/>
      <c r="L963" s="1"/>
    </row>
    <row r="964" spans="7:12">
      <c r="G964" s="1"/>
      <c r="H964" s="1"/>
      <c r="I964" s="1"/>
      <c r="J964" s="1"/>
      <c r="K964" s="569"/>
      <c r="L964" s="1"/>
    </row>
    <row r="965" spans="7:12">
      <c r="G965" s="1"/>
      <c r="H965" s="1"/>
      <c r="I965" s="1"/>
      <c r="J965" s="1"/>
      <c r="K965" s="569"/>
      <c r="L965" s="1"/>
    </row>
    <row r="966" spans="7:12">
      <c r="G966" s="1"/>
      <c r="H966" s="1"/>
      <c r="I966" s="1"/>
      <c r="J966" s="1"/>
      <c r="K966" s="569"/>
      <c r="L966" s="1"/>
    </row>
    <row r="967" spans="7:12">
      <c r="G967" s="1"/>
      <c r="H967" s="1"/>
      <c r="I967" s="1"/>
      <c r="J967" s="1"/>
      <c r="K967" s="569"/>
      <c r="L967" s="1"/>
    </row>
    <row r="968" spans="7:12">
      <c r="G968" s="1"/>
      <c r="H968" s="1"/>
      <c r="I968" s="1"/>
      <c r="J968" s="1"/>
      <c r="K968" s="569"/>
      <c r="L968" s="1"/>
    </row>
    <row r="969" spans="7:12">
      <c r="G969" s="1"/>
      <c r="H969" s="1"/>
      <c r="I969" s="1"/>
      <c r="J969" s="1"/>
      <c r="K969" s="569"/>
      <c r="L969" s="1"/>
    </row>
    <row r="970" spans="7:12">
      <c r="G970" s="1"/>
      <c r="H970" s="1"/>
      <c r="I970" s="1"/>
      <c r="J970" s="1"/>
      <c r="K970" s="569"/>
      <c r="L970" s="1"/>
    </row>
    <row r="971" spans="7:12">
      <c r="G971" s="1"/>
      <c r="H971" s="1"/>
      <c r="I971" s="1"/>
      <c r="J971" s="1"/>
      <c r="K971" s="569"/>
      <c r="L971" s="1"/>
    </row>
    <row r="972" spans="7:12">
      <c r="G972" s="1"/>
      <c r="H972" s="1"/>
      <c r="I972" s="1"/>
      <c r="J972" s="1"/>
      <c r="K972" s="569"/>
      <c r="L972" s="1"/>
    </row>
    <row r="973" spans="7:12">
      <c r="G973" s="1"/>
      <c r="H973" s="1"/>
      <c r="I973" s="1"/>
      <c r="J973" s="1"/>
      <c r="K973" s="569"/>
      <c r="L973" s="1"/>
    </row>
    <row r="974" spans="7:12">
      <c r="G974" s="1"/>
      <c r="H974" s="1"/>
      <c r="I974" s="1"/>
      <c r="J974" s="1"/>
      <c r="K974" s="569"/>
      <c r="L974" s="1"/>
    </row>
    <row r="975" spans="7:12">
      <c r="G975" s="1"/>
      <c r="H975" s="1"/>
      <c r="I975" s="1"/>
      <c r="J975" s="1"/>
      <c r="K975" s="569"/>
      <c r="L975" s="1"/>
    </row>
    <row r="976" spans="7:12">
      <c r="G976" s="1"/>
      <c r="H976" s="1"/>
      <c r="I976" s="1"/>
      <c r="J976" s="1"/>
      <c r="K976" s="569"/>
      <c r="L976" s="1"/>
    </row>
    <row r="977" spans="7:12">
      <c r="G977" s="1"/>
      <c r="H977" s="1"/>
      <c r="I977" s="1"/>
      <c r="J977" s="1"/>
      <c r="K977" s="569"/>
      <c r="L977" s="1"/>
    </row>
    <row r="978" spans="7:12">
      <c r="G978" s="1"/>
      <c r="H978" s="1"/>
      <c r="I978" s="1"/>
      <c r="J978" s="1"/>
      <c r="K978" s="569"/>
      <c r="L978" s="1"/>
    </row>
    <row r="979" spans="7:12">
      <c r="G979" s="1"/>
      <c r="H979" s="1"/>
      <c r="I979" s="1"/>
      <c r="J979" s="1"/>
      <c r="K979" s="569"/>
      <c r="L979" s="1"/>
    </row>
    <row r="980" spans="7:12">
      <c r="G980" s="1"/>
      <c r="H980" s="1"/>
      <c r="I980" s="1"/>
      <c r="J980" s="1"/>
      <c r="K980" s="569"/>
      <c r="L980" s="1"/>
    </row>
    <row r="981" spans="7:12">
      <c r="G981" s="1"/>
      <c r="H981" s="1"/>
      <c r="I981" s="1"/>
      <c r="J981" s="1"/>
      <c r="K981" s="569"/>
      <c r="L981" s="1"/>
    </row>
    <row r="982" spans="7:12">
      <c r="G982" s="1"/>
      <c r="H982" s="1"/>
      <c r="I982" s="1"/>
      <c r="J982" s="1"/>
      <c r="K982" s="569"/>
      <c r="L982" s="1"/>
    </row>
    <row r="983" spans="7:12">
      <c r="G983" s="1"/>
      <c r="H983" s="1"/>
      <c r="I983" s="1"/>
      <c r="J983" s="1"/>
      <c r="K983" s="569"/>
      <c r="L983" s="1"/>
    </row>
    <row r="984" spans="7:12">
      <c r="G984" s="1"/>
      <c r="H984" s="1"/>
      <c r="I984" s="1"/>
      <c r="J984" s="1"/>
      <c r="K984" s="569"/>
      <c r="L984" s="1"/>
    </row>
    <row r="985" spans="7:12">
      <c r="G985" s="1"/>
      <c r="H985" s="1"/>
      <c r="I985" s="1"/>
      <c r="J985" s="1"/>
      <c r="K985" s="569"/>
      <c r="L985" s="1"/>
    </row>
    <row r="986" spans="7:12">
      <c r="G986" s="1"/>
      <c r="H986" s="1"/>
      <c r="I986" s="1"/>
      <c r="J986" s="1"/>
      <c r="K986" s="569"/>
      <c r="L986" s="1"/>
    </row>
    <row r="987" spans="7:12">
      <c r="G987" s="1"/>
      <c r="H987" s="1"/>
      <c r="I987" s="1"/>
      <c r="J987" s="1"/>
      <c r="K987" s="569"/>
      <c r="L987" s="1"/>
    </row>
    <row r="988" spans="7:12">
      <c r="G988" s="1"/>
      <c r="H988" s="1"/>
      <c r="I988" s="1"/>
      <c r="J988" s="1"/>
      <c r="K988" s="569"/>
      <c r="L988" s="1"/>
    </row>
    <row r="989" spans="7:12">
      <c r="G989" s="1"/>
      <c r="H989" s="1"/>
      <c r="I989" s="1"/>
      <c r="J989" s="1"/>
      <c r="K989" s="569"/>
      <c r="L989" s="1"/>
    </row>
    <row r="990" spans="7:12">
      <c r="G990" s="1"/>
      <c r="H990" s="1"/>
      <c r="I990" s="1"/>
      <c r="J990" s="1"/>
      <c r="K990" s="569"/>
      <c r="L990" s="1"/>
    </row>
    <row r="991" spans="7:12">
      <c r="G991" s="1"/>
      <c r="H991" s="1"/>
      <c r="I991" s="1"/>
      <c r="J991" s="1"/>
      <c r="K991" s="569"/>
      <c r="L991" s="1"/>
    </row>
    <row r="992" spans="7:12">
      <c r="G992" s="1"/>
      <c r="H992" s="1"/>
      <c r="I992" s="1"/>
      <c r="J992" s="1"/>
      <c r="K992" s="569"/>
      <c r="L992" s="1"/>
    </row>
    <row r="993" spans="7:12">
      <c r="G993" s="1"/>
      <c r="H993" s="1"/>
      <c r="I993" s="1"/>
      <c r="J993" s="1"/>
      <c r="K993" s="569"/>
      <c r="L993" s="1"/>
    </row>
    <row r="994" spans="7:12">
      <c r="G994" s="1"/>
      <c r="H994" s="1"/>
      <c r="I994" s="1"/>
      <c r="J994" s="1"/>
      <c r="K994" s="569"/>
      <c r="L994" s="1"/>
    </row>
    <row r="995" spans="7:12">
      <c r="G995" s="1"/>
      <c r="H995" s="1"/>
      <c r="I995" s="1"/>
      <c r="J995" s="1"/>
      <c r="K995" s="569"/>
      <c r="L995" s="1"/>
    </row>
    <row r="996" spans="7:12">
      <c r="G996" s="1"/>
      <c r="H996" s="1"/>
      <c r="I996" s="1"/>
      <c r="J996" s="1"/>
      <c r="K996" s="569"/>
      <c r="L996" s="1"/>
    </row>
    <row r="997" spans="7:12">
      <c r="G997" s="1"/>
      <c r="H997" s="1"/>
      <c r="I997" s="1"/>
      <c r="J997" s="1"/>
      <c r="K997" s="569"/>
      <c r="L997" s="1"/>
    </row>
    <row r="998" spans="7:12">
      <c r="G998" s="1"/>
      <c r="H998" s="1"/>
      <c r="I998" s="1"/>
      <c r="J998" s="1"/>
      <c r="K998" s="569"/>
      <c r="L998" s="1"/>
    </row>
    <row r="999" spans="7:12">
      <c r="G999" s="1"/>
      <c r="H999" s="1"/>
      <c r="I999" s="1"/>
      <c r="J999" s="1"/>
      <c r="K999" s="569"/>
      <c r="L999" s="1"/>
    </row>
    <row r="1000" spans="7:12">
      <c r="G1000" s="1"/>
      <c r="H1000" s="1"/>
      <c r="I1000" s="1"/>
      <c r="J1000" s="1"/>
      <c r="K1000" s="569"/>
      <c r="L1000" s="1"/>
    </row>
    <row r="1001" spans="7:12">
      <c r="G1001" s="1"/>
      <c r="H1001" s="1"/>
      <c r="I1001" s="1"/>
      <c r="J1001" s="1"/>
      <c r="K1001" s="569"/>
      <c r="L1001" s="1"/>
    </row>
    <row r="1002" spans="7:12">
      <c r="G1002" s="1"/>
      <c r="H1002" s="1"/>
      <c r="I1002" s="1"/>
      <c r="J1002" s="1"/>
      <c r="K1002" s="569"/>
      <c r="L1002" s="1"/>
    </row>
    <row r="1003" spans="7:12">
      <c r="G1003" s="1"/>
      <c r="H1003" s="1"/>
      <c r="I1003" s="1"/>
      <c r="J1003" s="1"/>
      <c r="K1003" s="569"/>
      <c r="L1003" s="1"/>
    </row>
    <row r="1004" spans="7:12">
      <c r="G1004" s="1"/>
      <c r="H1004" s="1"/>
      <c r="I1004" s="1"/>
      <c r="J1004" s="1"/>
      <c r="K1004" s="569"/>
      <c r="L1004" s="1"/>
    </row>
    <row r="1005" spans="7:12">
      <c r="G1005" s="1"/>
      <c r="H1005" s="1"/>
      <c r="I1005" s="1"/>
      <c r="J1005" s="1"/>
      <c r="K1005" s="569"/>
      <c r="L1005" s="1"/>
    </row>
    <row r="1006" spans="7:12">
      <c r="G1006" s="1"/>
      <c r="H1006" s="1"/>
      <c r="I1006" s="1"/>
      <c r="J1006" s="1"/>
      <c r="K1006" s="569"/>
      <c r="L1006" s="1"/>
    </row>
    <row r="1007" spans="7:12">
      <c r="G1007" s="1"/>
      <c r="H1007" s="1"/>
      <c r="I1007" s="1"/>
      <c r="J1007" s="1"/>
      <c r="K1007" s="569"/>
      <c r="L1007" s="1"/>
    </row>
    <row r="1008" spans="7:12">
      <c r="G1008" s="1"/>
      <c r="H1008" s="1"/>
      <c r="I1008" s="1"/>
      <c r="J1008" s="1"/>
      <c r="K1008" s="569"/>
      <c r="L1008" s="1"/>
    </row>
    <row r="1009" spans="7:12">
      <c r="G1009" s="1"/>
      <c r="H1009" s="1"/>
      <c r="I1009" s="1"/>
      <c r="J1009" s="1"/>
      <c r="K1009" s="569"/>
      <c r="L1009" s="1"/>
    </row>
    <row r="1010" spans="7:12">
      <c r="G1010" s="1"/>
      <c r="H1010" s="1"/>
      <c r="I1010" s="1"/>
      <c r="J1010" s="1"/>
      <c r="K1010" s="569"/>
      <c r="L1010" s="1"/>
    </row>
    <row r="1011" spans="7:12">
      <c r="G1011" s="1"/>
      <c r="H1011" s="1"/>
      <c r="I1011" s="1"/>
      <c r="J1011" s="1"/>
      <c r="K1011" s="569"/>
      <c r="L1011" s="1"/>
    </row>
    <row r="1012" spans="7:12">
      <c r="G1012" s="1"/>
      <c r="H1012" s="1"/>
      <c r="I1012" s="1"/>
      <c r="J1012" s="1"/>
      <c r="K1012" s="569"/>
      <c r="L1012" s="1"/>
    </row>
    <row r="1013" spans="7:12">
      <c r="G1013" s="1"/>
      <c r="H1013" s="1"/>
      <c r="I1013" s="1"/>
      <c r="J1013" s="1"/>
      <c r="K1013" s="569"/>
      <c r="L1013" s="1"/>
    </row>
    <row r="1014" spans="7:12">
      <c r="G1014" s="1"/>
      <c r="H1014" s="1"/>
      <c r="I1014" s="1"/>
      <c r="J1014" s="1"/>
      <c r="K1014" s="569"/>
      <c r="L1014" s="1"/>
    </row>
    <row r="1015" spans="7:12">
      <c r="G1015" s="1"/>
      <c r="H1015" s="1"/>
      <c r="I1015" s="1"/>
      <c r="J1015" s="1"/>
      <c r="K1015" s="569"/>
      <c r="L1015" s="1"/>
    </row>
    <row r="1016" spans="7:12">
      <c r="G1016" s="1"/>
      <c r="H1016" s="1"/>
      <c r="I1016" s="1"/>
      <c r="J1016" s="1"/>
      <c r="K1016" s="569"/>
      <c r="L1016" s="1"/>
    </row>
    <row r="1017" spans="7:12">
      <c r="G1017" s="1"/>
      <c r="H1017" s="1"/>
      <c r="I1017" s="1"/>
      <c r="J1017" s="1"/>
      <c r="K1017" s="569"/>
      <c r="L1017" s="1"/>
    </row>
    <row r="1018" spans="7:12">
      <c r="G1018" s="1"/>
      <c r="H1018" s="1"/>
      <c r="I1018" s="1"/>
      <c r="J1018" s="1"/>
      <c r="K1018" s="569"/>
      <c r="L1018" s="1"/>
    </row>
    <row r="1019" spans="7:12">
      <c r="G1019" s="1"/>
      <c r="H1019" s="1"/>
      <c r="I1019" s="1"/>
      <c r="J1019" s="1"/>
      <c r="K1019" s="569"/>
      <c r="L1019" s="1"/>
    </row>
    <row r="1020" spans="7:12">
      <c r="G1020" s="1"/>
      <c r="H1020" s="1"/>
      <c r="I1020" s="1"/>
      <c r="J1020" s="1"/>
      <c r="K1020" s="569"/>
      <c r="L1020" s="1"/>
    </row>
    <row r="1021" spans="7:12">
      <c r="G1021" s="1"/>
      <c r="H1021" s="1"/>
      <c r="I1021" s="1"/>
      <c r="J1021" s="1"/>
      <c r="K1021" s="569"/>
      <c r="L1021" s="1"/>
    </row>
    <row r="1022" spans="7:12">
      <c r="G1022" s="1"/>
      <c r="H1022" s="1"/>
      <c r="I1022" s="1"/>
      <c r="J1022" s="1"/>
      <c r="K1022" s="569"/>
      <c r="L1022" s="1"/>
    </row>
    <row r="1023" spans="7:12">
      <c r="G1023" s="1"/>
      <c r="H1023" s="1"/>
      <c r="I1023" s="1"/>
      <c r="J1023" s="1"/>
      <c r="K1023" s="569"/>
      <c r="L1023" s="1"/>
    </row>
    <row r="1024" spans="7:12">
      <c r="G1024" s="1"/>
      <c r="H1024" s="1"/>
      <c r="I1024" s="1"/>
      <c r="J1024" s="1"/>
      <c r="K1024" s="569"/>
      <c r="L1024" s="1"/>
    </row>
    <row r="1025" spans="7:12">
      <c r="G1025" s="1"/>
      <c r="H1025" s="1"/>
      <c r="I1025" s="1"/>
      <c r="J1025" s="1"/>
      <c r="K1025" s="569"/>
      <c r="L1025" s="1"/>
    </row>
    <row r="1026" spans="7:12">
      <c r="G1026" s="1"/>
      <c r="H1026" s="1"/>
      <c r="I1026" s="1"/>
      <c r="J1026" s="1"/>
      <c r="K1026" s="569"/>
      <c r="L1026" s="1"/>
    </row>
    <row r="1027" spans="7:12">
      <c r="G1027" s="1"/>
      <c r="H1027" s="1"/>
      <c r="I1027" s="1"/>
      <c r="J1027" s="1"/>
      <c r="K1027" s="569"/>
      <c r="L1027" s="1"/>
    </row>
    <row r="1028" spans="7:12">
      <c r="G1028" s="1"/>
      <c r="H1028" s="1"/>
      <c r="I1028" s="1"/>
      <c r="J1028" s="1"/>
      <c r="K1028" s="569"/>
      <c r="L1028" s="1"/>
    </row>
    <row r="1029" spans="7:12">
      <c r="G1029" s="1"/>
      <c r="H1029" s="1"/>
      <c r="I1029" s="1"/>
      <c r="J1029" s="1"/>
      <c r="K1029" s="569"/>
      <c r="L1029" s="1"/>
    </row>
    <row r="1030" spans="7:12">
      <c r="G1030" s="1"/>
      <c r="H1030" s="1"/>
      <c r="I1030" s="1"/>
      <c r="J1030" s="1"/>
      <c r="K1030" s="569"/>
      <c r="L1030" s="1"/>
    </row>
    <row r="1031" spans="7:12">
      <c r="G1031" s="1"/>
      <c r="H1031" s="1"/>
      <c r="I1031" s="1"/>
      <c r="J1031" s="1"/>
      <c r="K1031" s="569"/>
      <c r="L1031" s="1"/>
    </row>
    <row r="1032" spans="7:12">
      <c r="G1032" s="1"/>
      <c r="H1032" s="1"/>
      <c r="I1032" s="1"/>
      <c r="J1032" s="1"/>
      <c r="K1032" s="569"/>
      <c r="L1032" s="1"/>
    </row>
    <row r="1033" spans="7:12">
      <c r="G1033" s="1"/>
      <c r="H1033" s="1"/>
      <c r="I1033" s="1"/>
      <c r="J1033" s="1"/>
      <c r="K1033" s="569"/>
      <c r="L1033" s="1"/>
    </row>
    <row r="1034" spans="7:12">
      <c r="G1034" s="1"/>
      <c r="H1034" s="1"/>
      <c r="I1034" s="1"/>
      <c r="J1034" s="1"/>
      <c r="K1034" s="569"/>
      <c r="L1034" s="1"/>
    </row>
    <row r="1035" spans="7:12">
      <c r="G1035" s="1"/>
      <c r="H1035" s="1"/>
      <c r="I1035" s="1"/>
      <c r="J1035" s="1"/>
      <c r="K1035" s="569"/>
      <c r="L1035" s="1"/>
    </row>
    <row r="1036" spans="7:12">
      <c r="G1036" s="1"/>
      <c r="H1036" s="1"/>
      <c r="I1036" s="1"/>
      <c r="J1036" s="1"/>
      <c r="K1036" s="569"/>
      <c r="L1036" s="1"/>
    </row>
    <row r="1037" spans="7:12">
      <c r="G1037" s="1"/>
      <c r="H1037" s="1"/>
      <c r="I1037" s="1"/>
      <c r="J1037" s="1"/>
      <c r="K1037" s="569"/>
      <c r="L1037" s="1"/>
    </row>
    <row r="1038" spans="7:12">
      <c r="G1038" s="1"/>
      <c r="H1038" s="1"/>
      <c r="I1038" s="1"/>
      <c r="J1038" s="1"/>
      <c r="K1038" s="569"/>
      <c r="L1038" s="1"/>
    </row>
    <row r="1039" spans="7:12">
      <c r="G1039" s="1"/>
      <c r="H1039" s="1"/>
      <c r="I1039" s="1"/>
      <c r="J1039" s="1"/>
      <c r="K1039" s="569"/>
      <c r="L1039" s="1"/>
    </row>
    <row r="1040" spans="7:12">
      <c r="G1040" s="1"/>
      <c r="H1040" s="1"/>
      <c r="I1040" s="1"/>
      <c r="J1040" s="1"/>
      <c r="K1040" s="569"/>
      <c r="L1040" s="1"/>
    </row>
    <row r="1041" spans="7:12">
      <c r="G1041" s="1"/>
      <c r="H1041" s="1"/>
      <c r="I1041" s="1"/>
      <c r="J1041" s="1"/>
      <c r="K1041" s="569"/>
      <c r="L1041" s="1"/>
    </row>
    <row r="1042" spans="7:12">
      <c r="G1042" s="1"/>
      <c r="H1042" s="1"/>
      <c r="I1042" s="1"/>
      <c r="J1042" s="1"/>
      <c r="K1042" s="569"/>
      <c r="L1042" s="1"/>
    </row>
    <row r="1043" spans="7:12">
      <c r="G1043" s="1"/>
      <c r="H1043" s="1"/>
      <c r="I1043" s="1"/>
      <c r="J1043" s="1"/>
      <c r="K1043" s="569"/>
      <c r="L1043" s="1"/>
    </row>
    <row r="1044" spans="7:12">
      <c r="G1044" s="1"/>
      <c r="H1044" s="1"/>
      <c r="I1044" s="1"/>
      <c r="J1044" s="1"/>
      <c r="K1044" s="569"/>
      <c r="L1044" s="1"/>
    </row>
    <row r="1045" spans="7:12">
      <c r="G1045" s="1"/>
      <c r="H1045" s="1"/>
      <c r="I1045" s="1"/>
      <c r="J1045" s="1"/>
      <c r="K1045" s="569"/>
      <c r="L1045" s="1"/>
    </row>
    <row r="1046" spans="7:12">
      <c r="G1046" s="1"/>
      <c r="H1046" s="1"/>
      <c r="I1046" s="1"/>
      <c r="J1046" s="1"/>
      <c r="K1046" s="569"/>
      <c r="L1046" s="1"/>
    </row>
    <row r="1047" spans="7:12">
      <c r="G1047" s="1"/>
      <c r="H1047" s="1"/>
      <c r="I1047" s="1"/>
      <c r="J1047" s="1"/>
      <c r="K1047" s="569"/>
      <c r="L1047" s="1"/>
    </row>
    <row r="1048" spans="7:12">
      <c r="G1048" s="1"/>
      <c r="H1048" s="1"/>
      <c r="I1048" s="1"/>
      <c r="J1048" s="1"/>
      <c r="K1048" s="569"/>
      <c r="L1048" s="1"/>
    </row>
    <row r="1049" spans="7:12">
      <c r="G1049" s="1"/>
      <c r="H1049" s="1"/>
      <c r="I1049" s="1"/>
      <c r="J1049" s="1"/>
      <c r="K1049" s="569"/>
      <c r="L1049" s="1"/>
    </row>
    <row r="1050" spans="7:12">
      <c r="G1050" s="1"/>
      <c r="H1050" s="1"/>
      <c r="I1050" s="1"/>
      <c r="J1050" s="1"/>
      <c r="K1050" s="569"/>
      <c r="L1050" s="1"/>
    </row>
    <row r="1051" spans="7:12">
      <c r="G1051" s="1"/>
      <c r="H1051" s="1"/>
      <c r="I1051" s="1"/>
      <c r="J1051" s="1"/>
      <c r="K1051" s="569"/>
      <c r="L1051" s="1"/>
    </row>
    <row r="1052" spans="7:12">
      <c r="G1052" s="1"/>
      <c r="H1052" s="1"/>
      <c r="I1052" s="1"/>
      <c r="J1052" s="1"/>
      <c r="K1052" s="569"/>
      <c r="L1052" s="1"/>
    </row>
    <row r="1053" spans="7:12">
      <c r="G1053" s="1"/>
      <c r="H1053" s="1"/>
      <c r="I1053" s="1"/>
      <c r="J1053" s="1"/>
      <c r="K1053" s="569"/>
      <c r="L1053" s="1"/>
    </row>
    <row r="1054" spans="7:12">
      <c r="G1054" s="1"/>
      <c r="H1054" s="1"/>
      <c r="I1054" s="1"/>
      <c r="J1054" s="1"/>
      <c r="K1054" s="569"/>
      <c r="L1054" s="1"/>
    </row>
    <row r="1055" spans="7:12">
      <c r="G1055" s="1"/>
      <c r="H1055" s="1"/>
      <c r="I1055" s="1"/>
      <c r="J1055" s="1"/>
      <c r="K1055" s="569"/>
      <c r="L1055" s="1"/>
    </row>
    <row r="1056" spans="7:12">
      <c r="G1056" s="1"/>
      <c r="H1056" s="1"/>
      <c r="I1056" s="1"/>
      <c r="J1056" s="1"/>
      <c r="K1056" s="569"/>
      <c r="L1056" s="1"/>
    </row>
    <row r="1057" spans="7:12">
      <c r="G1057" s="1"/>
      <c r="H1057" s="1"/>
      <c r="I1057" s="1"/>
      <c r="J1057" s="1"/>
      <c r="K1057" s="569"/>
      <c r="L1057" s="1"/>
    </row>
    <row r="1058" spans="7:12">
      <c r="G1058" s="1"/>
      <c r="H1058" s="1"/>
      <c r="I1058" s="1"/>
      <c r="J1058" s="1"/>
      <c r="K1058" s="569"/>
      <c r="L1058" s="1"/>
    </row>
    <row r="1059" spans="7:12">
      <c r="G1059" s="1"/>
      <c r="H1059" s="1"/>
      <c r="I1059" s="1"/>
      <c r="J1059" s="1"/>
      <c r="K1059" s="569"/>
      <c r="L1059" s="1"/>
    </row>
    <row r="1060" spans="7:12">
      <c r="G1060" s="1"/>
      <c r="H1060" s="1"/>
      <c r="I1060" s="1"/>
      <c r="J1060" s="1"/>
      <c r="K1060" s="569"/>
      <c r="L1060" s="1"/>
    </row>
    <row r="1061" spans="7:12">
      <c r="G1061" s="1"/>
      <c r="H1061" s="1"/>
      <c r="I1061" s="1"/>
      <c r="J1061" s="1"/>
      <c r="K1061" s="569"/>
      <c r="L1061" s="1"/>
    </row>
    <row r="1062" spans="7:12">
      <c r="G1062" s="1"/>
      <c r="H1062" s="1"/>
      <c r="I1062" s="1"/>
      <c r="J1062" s="1"/>
      <c r="K1062" s="569"/>
      <c r="L1062" s="1"/>
    </row>
    <row r="1063" spans="7:12">
      <c r="G1063" s="1"/>
      <c r="H1063" s="1"/>
      <c r="I1063" s="1"/>
      <c r="J1063" s="1"/>
      <c r="K1063" s="569"/>
      <c r="L1063" s="1"/>
    </row>
    <row r="1064" spans="7:12">
      <c r="G1064" s="1"/>
      <c r="H1064" s="1"/>
      <c r="I1064" s="1"/>
      <c r="J1064" s="1"/>
      <c r="K1064" s="569"/>
      <c r="L1064" s="1"/>
    </row>
    <row r="1065" spans="7:12">
      <c r="G1065" s="1"/>
      <c r="H1065" s="1"/>
      <c r="I1065" s="1"/>
      <c r="J1065" s="1"/>
      <c r="K1065" s="569"/>
      <c r="L1065" s="1"/>
    </row>
    <row r="1066" spans="7:12">
      <c r="G1066" s="1"/>
      <c r="H1066" s="1"/>
      <c r="I1066" s="1"/>
      <c r="J1066" s="1"/>
      <c r="K1066" s="569"/>
      <c r="L1066" s="1"/>
    </row>
    <row r="1067" spans="7:12">
      <c r="G1067" s="1"/>
      <c r="H1067" s="1"/>
      <c r="I1067" s="1"/>
      <c r="J1067" s="1"/>
      <c r="K1067" s="569"/>
      <c r="L1067" s="1"/>
    </row>
    <row r="1068" spans="7:12">
      <c r="G1068" s="1"/>
      <c r="H1068" s="1"/>
      <c r="I1068" s="1"/>
      <c r="J1068" s="1"/>
      <c r="K1068" s="569"/>
      <c r="L1068" s="1"/>
    </row>
    <row r="1069" spans="7:12">
      <c r="G1069" s="1"/>
      <c r="H1069" s="1"/>
      <c r="I1069" s="1"/>
      <c r="J1069" s="1"/>
      <c r="K1069" s="569"/>
      <c r="L1069" s="1"/>
    </row>
    <row r="1070" spans="7:12">
      <c r="G1070" s="1"/>
      <c r="H1070" s="1"/>
      <c r="I1070" s="1"/>
      <c r="J1070" s="1"/>
      <c r="K1070" s="569"/>
      <c r="L1070" s="1"/>
    </row>
    <row r="1071" spans="7:12">
      <c r="G1071" s="1"/>
      <c r="H1071" s="1"/>
      <c r="I1071" s="1"/>
      <c r="J1071" s="1"/>
      <c r="K1071" s="569"/>
      <c r="L1071" s="1"/>
    </row>
    <row r="1072" spans="7:12">
      <c r="G1072" s="1"/>
      <c r="H1072" s="1"/>
      <c r="I1072" s="1"/>
      <c r="J1072" s="1"/>
      <c r="K1072" s="569"/>
      <c r="L1072" s="1"/>
    </row>
    <row r="1073" spans="7:12">
      <c r="G1073" s="1"/>
      <c r="H1073" s="1"/>
      <c r="I1073" s="1"/>
      <c r="J1073" s="1"/>
      <c r="K1073" s="569"/>
      <c r="L1073" s="1"/>
    </row>
    <row r="1074" spans="7:12">
      <c r="G1074" s="1"/>
      <c r="H1074" s="1"/>
      <c r="I1074" s="1"/>
      <c r="J1074" s="1"/>
      <c r="K1074" s="569"/>
      <c r="L1074" s="1"/>
    </row>
    <row r="1075" spans="7:12">
      <c r="G1075" s="1"/>
      <c r="H1075" s="1"/>
      <c r="I1075" s="1"/>
      <c r="J1075" s="1"/>
      <c r="K1075" s="569"/>
      <c r="L1075" s="1"/>
    </row>
    <row r="1076" spans="7:12">
      <c r="G1076" s="1"/>
      <c r="H1076" s="1"/>
      <c r="I1076" s="1"/>
      <c r="J1076" s="1"/>
      <c r="K1076" s="569"/>
      <c r="L1076" s="1"/>
    </row>
    <row r="1077" spans="7:12">
      <c r="G1077" s="1"/>
      <c r="H1077" s="1"/>
      <c r="I1077" s="1"/>
      <c r="J1077" s="1"/>
      <c r="K1077" s="569"/>
      <c r="L1077" s="1"/>
    </row>
    <row r="1078" spans="7:12">
      <c r="G1078" s="1"/>
      <c r="H1078" s="1"/>
      <c r="I1078" s="1"/>
      <c r="J1078" s="1"/>
      <c r="K1078" s="569"/>
      <c r="L1078" s="1"/>
    </row>
    <row r="1079" spans="7:12">
      <c r="G1079" s="1"/>
      <c r="H1079" s="1"/>
      <c r="I1079" s="1"/>
      <c r="J1079" s="1"/>
      <c r="K1079" s="569"/>
      <c r="L1079" s="1"/>
    </row>
    <row r="1080" spans="7:12">
      <c r="G1080" s="1"/>
      <c r="H1080" s="1"/>
      <c r="I1080" s="1"/>
      <c r="J1080" s="1"/>
      <c r="K1080" s="569"/>
      <c r="L1080" s="1"/>
    </row>
    <row r="1081" spans="7:12">
      <c r="G1081" s="1"/>
      <c r="H1081" s="1"/>
      <c r="I1081" s="1"/>
      <c r="J1081" s="1"/>
      <c r="K1081" s="569"/>
      <c r="L1081" s="1"/>
    </row>
    <row r="1082" spans="7:12">
      <c r="G1082" s="1"/>
      <c r="H1082" s="1"/>
      <c r="I1082" s="1"/>
      <c r="J1082" s="1"/>
      <c r="K1082" s="569"/>
      <c r="L1082" s="1"/>
    </row>
    <row r="1083" spans="7:12">
      <c r="G1083" s="1"/>
      <c r="H1083" s="1"/>
      <c r="I1083" s="1"/>
      <c r="J1083" s="1"/>
      <c r="K1083" s="569"/>
      <c r="L1083" s="1"/>
    </row>
    <row r="1084" spans="7:12">
      <c r="G1084" s="1"/>
      <c r="H1084" s="1"/>
      <c r="I1084" s="1"/>
      <c r="J1084" s="1"/>
      <c r="K1084" s="569"/>
      <c r="L1084" s="1"/>
    </row>
    <row r="1085" spans="7:12">
      <c r="G1085" s="1"/>
      <c r="H1085" s="1"/>
      <c r="I1085" s="1"/>
      <c r="J1085" s="1"/>
      <c r="K1085" s="569"/>
      <c r="L1085" s="1"/>
    </row>
    <row r="1086" spans="7:12">
      <c r="G1086" s="1"/>
      <c r="H1086" s="1"/>
      <c r="I1086" s="1"/>
      <c r="J1086" s="1"/>
      <c r="K1086" s="569"/>
      <c r="L1086" s="1"/>
    </row>
    <row r="1087" spans="7:12">
      <c r="G1087" s="1"/>
      <c r="H1087" s="1"/>
      <c r="I1087" s="1"/>
      <c r="J1087" s="1"/>
      <c r="K1087" s="569"/>
      <c r="L1087" s="1"/>
    </row>
    <row r="1088" spans="7:12">
      <c r="G1088" s="1"/>
      <c r="H1088" s="1"/>
      <c r="I1088" s="1"/>
      <c r="J1088" s="1"/>
      <c r="K1088" s="569"/>
      <c r="L1088" s="1"/>
    </row>
    <row r="1089" spans="7:12">
      <c r="G1089" s="1"/>
      <c r="H1089" s="1"/>
      <c r="I1089" s="1"/>
      <c r="J1089" s="1"/>
      <c r="K1089" s="569"/>
      <c r="L1089" s="1"/>
    </row>
    <row r="1090" spans="7:12">
      <c r="G1090" s="1"/>
      <c r="H1090" s="1"/>
      <c r="I1090" s="1"/>
      <c r="J1090" s="1"/>
      <c r="K1090" s="569"/>
      <c r="L1090" s="1"/>
    </row>
    <row r="1091" spans="7:12">
      <c r="G1091" s="1"/>
      <c r="H1091" s="1"/>
      <c r="I1091" s="1"/>
      <c r="J1091" s="1"/>
      <c r="K1091" s="569"/>
      <c r="L1091" s="1"/>
    </row>
    <row r="1092" spans="7:12">
      <c r="G1092" s="1"/>
      <c r="H1092" s="1"/>
      <c r="I1092" s="1"/>
      <c r="J1092" s="1"/>
      <c r="K1092" s="569"/>
      <c r="L1092" s="1"/>
    </row>
    <row r="1093" spans="7:12">
      <c r="G1093" s="1"/>
      <c r="H1093" s="1"/>
      <c r="I1093" s="1"/>
      <c r="J1093" s="1"/>
      <c r="K1093" s="569"/>
      <c r="L1093" s="1"/>
    </row>
    <row r="1094" spans="7:12">
      <c r="G1094" s="1"/>
      <c r="H1094" s="1"/>
      <c r="I1094" s="1"/>
      <c r="J1094" s="1"/>
      <c r="K1094" s="569"/>
      <c r="L1094" s="1"/>
    </row>
    <row r="1095" spans="7:12">
      <c r="G1095" s="1"/>
      <c r="H1095" s="1"/>
      <c r="I1095" s="1"/>
      <c r="J1095" s="1"/>
      <c r="K1095" s="569"/>
      <c r="L1095" s="1"/>
    </row>
    <row r="1096" spans="7:12">
      <c r="G1096" s="1"/>
      <c r="H1096" s="1"/>
      <c r="I1096" s="1"/>
      <c r="J1096" s="1"/>
      <c r="K1096" s="569"/>
      <c r="L1096" s="1"/>
    </row>
    <row r="1097" spans="7:12">
      <c r="G1097" s="1"/>
      <c r="H1097" s="1"/>
      <c r="I1097" s="1"/>
      <c r="J1097" s="1"/>
      <c r="K1097" s="569"/>
      <c r="L1097" s="1"/>
    </row>
    <row r="1098" spans="7:12">
      <c r="G1098" s="1"/>
      <c r="H1098" s="1"/>
      <c r="I1098" s="1"/>
      <c r="J1098" s="1"/>
      <c r="K1098" s="569"/>
      <c r="L1098" s="1"/>
    </row>
    <row r="1099" spans="7:12">
      <c r="G1099" s="1"/>
      <c r="H1099" s="1"/>
      <c r="I1099" s="1"/>
      <c r="J1099" s="1"/>
      <c r="K1099" s="569"/>
      <c r="L1099" s="1"/>
    </row>
    <row r="1100" spans="7:12">
      <c r="G1100" s="1"/>
      <c r="H1100" s="1"/>
      <c r="I1100" s="1"/>
      <c r="J1100" s="1"/>
      <c r="K1100" s="569"/>
      <c r="L1100" s="1"/>
    </row>
    <row r="1101" spans="7:12">
      <c r="G1101" s="1"/>
      <c r="H1101" s="1"/>
      <c r="I1101" s="1"/>
      <c r="J1101" s="1"/>
      <c r="K1101" s="569"/>
      <c r="L1101" s="1"/>
    </row>
    <row r="1102" spans="7:12">
      <c r="G1102" s="1"/>
      <c r="H1102" s="1"/>
      <c r="I1102" s="1"/>
      <c r="J1102" s="1"/>
      <c r="K1102" s="569"/>
      <c r="L1102" s="1"/>
    </row>
    <row r="1103" spans="7:12">
      <c r="G1103" s="1"/>
      <c r="H1103" s="1"/>
      <c r="I1103" s="1"/>
      <c r="J1103" s="1"/>
      <c r="K1103" s="569"/>
      <c r="L1103" s="1"/>
    </row>
    <row r="1104" spans="7:12">
      <c r="G1104" s="1"/>
      <c r="H1104" s="1"/>
      <c r="I1104" s="1"/>
      <c r="J1104" s="1"/>
      <c r="K1104" s="569"/>
      <c r="L1104" s="1"/>
    </row>
    <row r="1105" spans="7:12">
      <c r="G1105" s="1"/>
      <c r="H1105" s="1"/>
      <c r="I1105" s="1"/>
      <c r="J1105" s="1"/>
      <c r="K1105" s="569"/>
      <c r="L1105" s="1"/>
    </row>
    <row r="1106" spans="7:12">
      <c r="G1106" s="1"/>
      <c r="H1106" s="1"/>
      <c r="I1106" s="1"/>
      <c r="J1106" s="1"/>
      <c r="K1106" s="569"/>
      <c r="L1106" s="1"/>
    </row>
    <row r="1107" spans="7:12">
      <c r="G1107" s="1"/>
      <c r="H1107" s="1"/>
      <c r="I1107" s="1"/>
      <c r="J1107" s="1"/>
      <c r="K1107" s="569"/>
      <c r="L1107" s="1"/>
    </row>
    <row r="1108" spans="7:12">
      <c r="G1108" s="1"/>
      <c r="H1108" s="1"/>
      <c r="I1108" s="1"/>
      <c r="J1108" s="1"/>
      <c r="K1108" s="569"/>
      <c r="L1108" s="1"/>
    </row>
    <row r="1109" spans="7:12">
      <c r="G1109" s="1"/>
      <c r="H1109" s="1"/>
      <c r="I1109" s="1"/>
      <c r="J1109" s="1"/>
      <c r="K1109" s="569"/>
      <c r="L1109" s="1"/>
    </row>
    <row r="1110" spans="7:12">
      <c r="G1110" s="1"/>
      <c r="H1110" s="1"/>
      <c r="I1110" s="1"/>
      <c r="J1110" s="1"/>
      <c r="K1110" s="569"/>
      <c r="L1110" s="1"/>
    </row>
    <row r="1111" spans="7:12">
      <c r="G1111" s="1"/>
      <c r="H1111" s="1"/>
      <c r="I1111" s="1"/>
      <c r="J1111" s="1"/>
      <c r="K1111" s="569"/>
      <c r="L1111" s="1"/>
    </row>
    <row r="1112" spans="7:12">
      <c r="G1112" s="1"/>
      <c r="H1112" s="1"/>
      <c r="I1112" s="1"/>
      <c r="J1112" s="1"/>
      <c r="K1112" s="569"/>
      <c r="L1112" s="1"/>
    </row>
    <row r="1113" spans="7:12">
      <c r="G1113" s="1"/>
      <c r="H1113" s="1"/>
      <c r="I1113" s="1"/>
      <c r="J1113" s="1"/>
      <c r="K1113" s="569"/>
      <c r="L1113" s="1"/>
    </row>
    <row r="1114" spans="7:12">
      <c r="G1114" s="1"/>
      <c r="H1114" s="1"/>
      <c r="I1114" s="1"/>
      <c r="J1114" s="1"/>
      <c r="K1114" s="569"/>
      <c r="L1114" s="1"/>
    </row>
    <row r="1115" spans="7:12">
      <c r="G1115" s="1"/>
      <c r="H1115" s="1"/>
      <c r="I1115" s="1"/>
      <c r="J1115" s="1"/>
      <c r="K1115" s="569"/>
      <c r="L1115" s="1"/>
    </row>
    <row r="1116" spans="7:12">
      <c r="G1116" s="1"/>
      <c r="H1116" s="1"/>
      <c r="I1116" s="1"/>
      <c r="J1116" s="1"/>
      <c r="K1116" s="569"/>
      <c r="L1116" s="1"/>
    </row>
    <row r="1117" spans="7:12">
      <c r="G1117" s="1"/>
      <c r="H1117" s="1"/>
      <c r="I1117" s="1"/>
      <c r="J1117" s="1"/>
      <c r="K1117" s="569"/>
      <c r="L1117" s="1"/>
    </row>
    <row r="1118" spans="7:12">
      <c r="G1118" s="1"/>
      <c r="H1118" s="1"/>
      <c r="I1118" s="1"/>
      <c r="J1118" s="1"/>
      <c r="K1118" s="569"/>
      <c r="L1118" s="1"/>
    </row>
    <row r="1119" spans="7:12">
      <c r="G1119" s="1"/>
      <c r="H1119" s="1"/>
      <c r="I1119" s="1"/>
      <c r="J1119" s="1"/>
      <c r="K1119" s="569"/>
      <c r="L1119" s="1"/>
    </row>
    <row r="1120" spans="7:12">
      <c r="G1120" s="1"/>
      <c r="H1120" s="1"/>
      <c r="I1120" s="1"/>
      <c r="J1120" s="1"/>
      <c r="K1120" s="569"/>
      <c r="L1120" s="1"/>
    </row>
    <row r="1121" spans="7:12">
      <c r="G1121" s="1"/>
      <c r="H1121" s="1"/>
      <c r="I1121" s="1"/>
      <c r="J1121" s="1"/>
      <c r="K1121" s="569"/>
      <c r="L1121" s="1"/>
    </row>
    <row r="1122" spans="7:12">
      <c r="G1122" s="1"/>
      <c r="H1122" s="1"/>
      <c r="I1122" s="1"/>
      <c r="J1122" s="1"/>
      <c r="K1122" s="569"/>
      <c r="L1122" s="1"/>
    </row>
    <row r="1123" spans="7:12">
      <c r="G1123" s="1"/>
      <c r="H1123" s="1"/>
      <c r="I1123" s="1"/>
      <c r="J1123" s="1"/>
      <c r="K1123" s="569"/>
      <c r="L1123" s="1"/>
    </row>
    <row r="1124" spans="7:12">
      <c r="G1124" s="1"/>
      <c r="H1124" s="1"/>
      <c r="I1124" s="1"/>
      <c r="J1124" s="1"/>
      <c r="K1124" s="569"/>
      <c r="L1124" s="1"/>
    </row>
    <row r="1125" spans="7:12">
      <c r="G1125" s="1"/>
      <c r="H1125" s="1"/>
      <c r="I1125" s="1"/>
      <c r="J1125" s="1"/>
      <c r="K1125" s="569"/>
      <c r="L1125" s="1"/>
    </row>
    <row r="1126" spans="7:12">
      <c r="G1126" s="1"/>
      <c r="H1126" s="1"/>
      <c r="I1126" s="1"/>
      <c r="J1126" s="1"/>
      <c r="K1126" s="569"/>
      <c r="L1126" s="1"/>
    </row>
    <row r="1127" spans="7:12">
      <c r="G1127" s="1"/>
      <c r="H1127" s="1"/>
      <c r="I1127" s="1"/>
      <c r="J1127" s="1"/>
      <c r="K1127" s="569"/>
      <c r="L1127" s="1"/>
    </row>
    <row r="1128" spans="7:12">
      <c r="G1128" s="1"/>
      <c r="H1128" s="1"/>
      <c r="I1128" s="1"/>
      <c r="J1128" s="1"/>
      <c r="K1128" s="569"/>
      <c r="L1128" s="1"/>
    </row>
    <row r="1129" spans="7:12">
      <c r="G1129" s="1"/>
      <c r="H1129" s="1"/>
      <c r="I1129" s="1"/>
      <c r="J1129" s="1"/>
      <c r="K1129" s="569"/>
      <c r="L1129" s="1"/>
    </row>
    <row r="1130" spans="7:12">
      <c r="G1130" s="1"/>
      <c r="H1130" s="1"/>
      <c r="I1130" s="1"/>
      <c r="J1130" s="1"/>
      <c r="K1130" s="569"/>
      <c r="L1130" s="1"/>
    </row>
    <row r="1131" spans="7:12">
      <c r="G1131" s="1"/>
      <c r="H1131" s="1"/>
      <c r="I1131" s="1"/>
      <c r="J1131" s="1"/>
      <c r="K1131" s="569"/>
      <c r="L1131" s="1"/>
    </row>
    <row r="1132" spans="7:12">
      <c r="G1132" s="1"/>
      <c r="H1132" s="1"/>
      <c r="I1132" s="1"/>
      <c r="J1132" s="1"/>
      <c r="K1132" s="569"/>
      <c r="L1132" s="1"/>
    </row>
    <row r="1133" spans="7:12">
      <c r="G1133" s="1"/>
      <c r="H1133" s="1"/>
      <c r="I1133" s="1"/>
      <c r="J1133" s="1"/>
      <c r="K1133" s="569"/>
      <c r="L1133" s="1"/>
    </row>
    <row r="1134" spans="7:12">
      <c r="G1134" s="1"/>
      <c r="H1134" s="1"/>
      <c r="I1134" s="1"/>
      <c r="J1134" s="1"/>
      <c r="K1134" s="569"/>
      <c r="L1134" s="1"/>
    </row>
    <row r="1135" spans="7:12">
      <c r="G1135" s="1"/>
      <c r="H1135" s="1"/>
      <c r="I1135" s="1"/>
      <c r="J1135" s="1"/>
      <c r="K1135" s="569"/>
      <c r="L1135" s="1"/>
    </row>
    <row r="1136" spans="7:12">
      <c r="G1136" s="1"/>
      <c r="H1136" s="1"/>
      <c r="I1136" s="1"/>
      <c r="J1136" s="1"/>
      <c r="K1136" s="569"/>
      <c r="L1136" s="1"/>
    </row>
    <row r="1137" spans="7:12">
      <c r="G1137" s="1"/>
      <c r="H1137" s="1"/>
      <c r="I1137" s="1"/>
      <c r="J1137" s="1"/>
      <c r="K1137" s="569"/>
      <c r="L1137" s="1"/>
    </row>
    <row r="1138" spans="7:12">
      <c r="G1138" s="1"/>
      <c r="H1138" s="1"/>
      <c r="I1138" s="1"/>
      <c r="J1138" s="1"/>
      <c r="K1138" s="569"/>
      <c r="L1138" s="1"/>
    </row>
    <row r="1139" spans="7:12">
      <c r="G1139" s="1"/>
      <c r="H1139" s="1"/>
      <c r="I1139" s="1"/>
      <c r="J1139" s="1"/>
      <c r="K1139" s="569"/>
      <c r="L1139" s="1"/>
    </row>
    <row r="1140" spans="7:12">
      <c r="G1140" s="1"/>
      <c r="H1140" s="1"/>
      <c r="I1140" s="1"/>
      <c r="J1140" s="1"/>
      <c r="K1140" s="569"/>
      <c r="L1140" s="1"/>
    </row>
    <row r="1141" spans="7:12">
      <c r="G1141" s="1"/>
      <c r="H1141" s="1"/>
      <c r="I1141" s="1"/>
      <c r="J1141" s="1"/>
      <c r="K1141" s="569"/>
      <c r="L1141" s="1"/>
    </row>
    <row r="1142" spans="7:12">
      <c r="G1142" s="1"/>
      <c r="H1142" s="1"/>
      <c r="I1142" s="1"/>
      <c r="J1142" s="1"/>
      <c r="K1142" s="569"/>
      <c r="L1142" s="1"/>
    </row>
    <row r="1143" spans="7:12">
      <c r="G1143" s="1"/>
      <c r="H1143" s="1"/>
      <c r="I1143" s="1"/>
      <c r="J1143" s="1"/>
      <c r="K1143" s="569"/>
      <c r="L1143" s="1"/>
    </row>
    <row r="1144" spans="7:12">
      <c r="G1144" s="1"/>
      <c r="H1144" s="1"/>
      <c r="I1144" s="1"/>
      <c r="J1144" s="1"/>
      <c r="K1144" s="569"/>
      <c r="L1144" s="1"/>
    </row>
    <row r="1145" spans="7:12">
      <c r="G1145" s="1"/>
      <c r="H1145" s="1"/>
      <c r="I1145" s="1"/>
      <c r="J1145" s="1"/>
      <c r="K1145" s="569"/>
      <c r="L1145" s="1"/>
    </row>
    <row r="1146" spans="7:12">
      <c r="G1146" s="1"/>
      <c r="H1146" s="1"/>
      <c r="I1146" s="1"/>
      <c r="J1146" s="1"/>
      <c r="K1146" s="569"/>
      <c r="L1146" s="1"/>
    </row>
    <row r="1147" spans="7:12">
      <c r="G1147" s="1"/>
      <c r="H1147" s="1"/>
      <c r="I1147" s="1"/>
      <c r="J1147" s="1"/>
      <c r="K1147" s="569"/>
      <c r="L1147" s="1"/>
    </row>
    <row r="1148" spans="7:12">
      <c r="G1148" s="1"/>
      <c r="H1148" s="1"/>
      <c r="I1148" s="1"/>
      <c r="J1148" s="1"/>
      <c r="K1148" s="569"/>
      <c r="L1148" s="1"/>
    </row>
    <row r="1149" spans="7:12">
      <c r="G1149" s="1"/>
      <c r="H1149" s="1"/>
      <c r="I1149" s="1"/>
      <c r="J1149" s="1"/>
      <c r="K1149" s="569"/>
      <c r="L1149" s="1"/>
    </row>
    <row r="1150" spans="7:12">
      <c r="G1150" s="1"/>
      <c r="H1150" s="1"/>
      <c r="I1150" s="1"/>
      <c r="J1150" s="1"/>
      <c r="K1150" s="569"/>
      <c r="L1150" s="1"/>
    </row>
    <row r="1151" spans="7:12">
      <c r="G1151" s="1"/>
      <c r="H1151" s="1"/>
      <c r="I1151" s="1"/>
      <c r="J1151" s="1"/>
      <c r="K1151" s="569"/>
      <c r="L1151" s="1"/>
    </row>
    <row r="1152" spans="7:12">
      <c r="G1152" s="1"/>
      <c r="H1152" s="1"/>
      <c r="I1152" s="1"/>
      <c r="J1152" s="1"/>
      <c r="K1152" s="569"/>
      <c r="L1152" s="1"/>
    </row>
    <row r="1153" spans="7:12">
      <c r="G1153" s="1"/>
      <c r="H1153" s="1"/>
      <c r="I1153" s="1"/>
      <c r="J1153" s="1"/>
      <c r="K1153" s="569"/>
      <c r="L1153" s="1"/>
    </row>
    <row r="1154" spans="7:12">
      <c r="G1154" s="1"/>
      <c r="H1154" s="1"/>
      <c r="I1154" s="1"/>
      <c r="J1154" s="1"/>
      <c r="K1154" s="569"/>
      <c r="L1154" s="1"/>
    </row>
    <row r="1155" spans="7:12">
      <c r="G1155" s="1"/>
      <c r="H1155" s="1"/>
      <c r="I1155" s="1"/>
      <c r="J1155" s="1"/>
      <c r="K1155" s="569"/>
      <c r="L1155" s="1"/>
    </row>
    <row r="1156" spans="7:12">
      <c r="G1156" s="1"/>
      <c r="H1156" s="1"/>
      <c r="I1156" s="1"/>
      <c r="J1156" s="1"/>
      <c r="K1156" s="569"/>
      <c r="L1156" s="1"/>
    </row>
    <row r="1157" spans="7:12">
      <c r="G1157" s="1"/>
      <c r="H1157" s="1"/>
      <c r="I1157" s="1"/>
      <c r="J1157" s="1"/>
      <c r="K1157" s="569"/>
      <c r="L1157" s="1"/>
    </row>
    <row r="1158" spans="7:12">
      <c r="G1158" s="1"/>
      <c r="H1158" s="1"/>
      <c r="I1158" s="1"/>
      <c r="J1158" s="1"/>
      <c r="K1158" s="569"/>
      <c r="L1158" s="1"/>
    </row>
    <row r="1159" spans="7:12">
      <c r="G1159" s="1"/>
      <c r="H1159" s="1"/>
      <c r="I1159" s="1"/>
      <c r="J1159" s="1"/>
      <c r="K1159" s="569"/>
      <c r="L1159" s="1"/>
    </row>
    <row r="1160" spans="7:12">
      <c r="G1160" s="1"/>
      <c r="H1160" s="1"/>
      <c r="I1160" s="1"/>
      <c r="J1160" s="1"/>
      <c r="K1160" s="569"/>
      <c r="L1160" s="1"/>
    </row>
    <row r="1161" spans="7:12">
      <c r="G1161" s="1"/>
      <c r="H1161" s="1"/>
      <c r="I1161" s="1"/>
      <c r="J1161" s="1"/>
      <c r="K1161" s="569"/>
      <c r="L1161" s="1"/>
    </row>
    <row r="1162" spans="7:12">
      <c r="G1162" s="1"/>
      <c r="H1162" s="1"/>
      <c r="I1162" s="1"/>
      <c r="J1162" s="1"/>
      <c r="K1162" s="569"/>
      <c r="L1162" s="1"/>
    </row>
    <row r="1163" spans="7:12">
      <c r="G1163" s="1"/>
      <c r="H1163" s="1"/>
      <c r="I1163" s="1"/>
      <c r="J1163" s="1"/>
      <c r="K1163" s="569"/>
      <c r="L1163" s="1"/>
    </row>
    <row r="1164" spans="7:12">
      <c r="G1164" s="1"/>
      <c r="H1164" s="1"/>
      <c r="I1164" s="1"/>
      <c r="J1164" s="1"/>
      <c r="K1164" s="569"/>
      <c r="L1164" s="1"/>
    </row>
    <row r="1165" spans="7:12">
      <c r="G1165" s="1"/>
      <c r="H1165" s="1"/>
      <c r="I1165" s="1"/>
      <c r="J1165" s="1"/>
      <c r="K1165" s="569"/>
      <c r="L1165" s="1"/>
    </row>
    <row r="1166" spans="7:12">
      <c r="G1166" s="1"/>
      <c r="H1166" s="1"/>
      <c r="I1166" s="1"/>
      <c r="J1166" s="1"/>
      <c r="K1166" s="569"/>
      <c r="L1166" s="1"/>
    </row>
    <row r="1167" spans="7:12">
      <c r="G1167" s="1"/>
      <c r="H1167" s="1"/>
      <c r="I1167" s="1"/>
      <c r="J1167" s="1"/>
      <c r="K1167" s="569"/>
      <c r="L1167" s="1"/>
    </row>
    <row r="1168" spans="7:12">
      <c r="G1168" s="1"/>
      <c r="H1168" s="1"/>
      <c r="I1168" s="1"/>
      <c r="J1168" s="1"/>
      <c r="K1168" s="569"/>
      <c r="L1168" s="1"/>
    </row>
    <row r="1169" spans="7:12">
      <c r="G1169" s="1"/>
      <c r="H1169" s="1"/>
      <c r="I1169" s="1"/>
      <c r="J1169" s="1"/>
      <c r="K1169" s="569"/>
      <c r="L1169" s="1"/>
    </row>
    <row r="1170" spans="7:12">
      <c r="G1170" s="1"/>
      <c r="H1170" s="1"/>
      <c r="I1170" s="1"/>
      <c r="J1170" s="1"/>
      <c r="K1170" s="569"/>
      <c r="L1170" s="1"/>
    </row>
    <row r="1171" spans="7:12">
      <c r="G1171" s="1"/>
      <c r="H1171" s="1"/>
      <c r="I1171" s="1"/>
      <c r="J1171" s="1"/>
      <c r="K1171" s="569"/>
      <c r="L1171" s="1"/>
    </row>
    <row r="1172" spans="7:12">
      <c r="G1172" s="1"/>
      <c r="H1172" s="1"/>
      <c r="I1172" s="1"/>
      <c r="J1172" s="1"/>
      <c r="K1172" s="569"/>
      <c r="L1172" s="1"/>
    </row>
    <row r="1173" spans="7:12">
      <c r="G1173" s="1"/>
      <c r="H1173" s="1"/>
      <c r="I1173" s="1"/>
      <c r="J1173" s="1"/>
      <c r="K1173" s="569"/>
      <c r="L1173" s="1"/>
    </row>
    <row r="1174" spans="7:12">
      <c r="G1174" s="1"/>
      <c r="H1174" s="1"/>
      <c r="I1174" s="1"/>
      <c r="J1174" s="1"/>
      <c r="K1174" s="569"/>
      <c r="L1174" s="1"/>
    </row>
    <row r="1175" spans="7:12">
      <c r="G1175" s="1"/>
      <c r="H1175" s="1"/>
      <c r="I1175" s="1"/>
      <c r="J1175" s="1"/>
      <c r="K1175" s="569"/>
      <c r="L1175" s="1"/>
    </row>
    <row r="1176" spans="7:12">
      <c r="G1176" s="1"/>
      <c r="H1176" s="1"/>
      <c r="I1176" s="1"/>
      <c r="J1176" s="1"/>
      <c r="K1176" s="569"/>
      <c r="L1176" s="1"/>
    </row>
    <row r="1177" spans="7:12">
      <c r="G1177" s="1"/>
      <c r="H1177" s="1"/>
      <c r="I1177" s="1"/>
      <c r="J1177" s="1"/>
      <c r="K1177" s="569"/>
      <c r="L1177" s="1"/>
    </row>
    <row r="1178" spans="7:12">
      <c r="G1178" s="1"/>
      <c r="H1178" s="1"/>
      <c r="I1178" s="1"/>
      <c r="J1178" s="1"/>
      <c r="K1178" s="569"/>
      <c r="L1178" s="1"/>
    </row>
    <row r="1179" spans="7:12">
      <c r="G1179" s="1"/>
      <c r="H1179" s="1"/>
      <c r="I1179" s="1"/>
      <c r="J1179" s="1"/>
      <c r="K1179" s="569"/>
      <c r="L1179" s="1"/>
    </row>
    <row r="1180" spans="7:12">
      <c r="G1180" s="1"/>
      <c r="H1180" s="1"/>
      <c r="I1180" s="1"/>
      <c r="J1180" s="1"/>
      <c r="K1180" s="569"/>
      <c r="L1180" s="1"/>
    </row>
    <row r="1181" spans="7:12">
      <c r="G1181" s="1"/>
      <c r="H1181" s="1"/>
      <c r="I1181" s="1"/>
      <c r="J1181" s="1"/>
      <c r="K1181" s="569"/>
      <c r="L1181" s="1"/>
    </row>
    <row r="1182" spans="7:12">
      <c r="G1182" s="1"/>
      <c r="H1182" s="1"/>
      <c r="I1182" s="1"/>
      <c r="J1182" s="1"/>
      <c r="K1182" s="569"/>
      <c r="L1182" s="1"/>
    </row>
    <row r="1183" spans="7:12">
      <c r="G1183" s="1"/>
      <c r="H1183" s="1"/>
      <c r="I1183" s="1"/>
      <c r="J1183" s="1"/>
      <c r="K1183" s="569"/>
      <c r="L1183" s="1"/>
    </row>
    <row r="1184" spans="7:12">
      <c r="G1184" s="1"/>
      <c r="H1184" s="1"/>
      <c r="I1184" s="1"/>
      <c r="J1184" s="1"/>
      <c r="K1184" s="569"/>
      <c r="L1184" s="1"/>
    </row>
    <row r="1185" spans="7:12">
      <c r="G1185" s="1"/>
      <c r="H1185" s="1"/>
      <c r="I1185" s="1"/>
      <c r="J1185" s="1"/>
      <c r="K1185" s="569"/>
      <c r="L1185" s="1"/>
    </row>
    <row r="1186" spans="7:12">
      <c r="G1186" s="1"/>
      <c r="H1186" s="1"/>
      <c r="I1186" s="1"/>
      <c r="J1186" s="1"/>
      <c r="K1186" s="569"/>
      <c r="L1186" s="1"/>
    </row>
    <row r="1187" spans="7:12">
      <c r="G1187" s="1"/>
      <c r="H1187" s="1"/>
      <c r="I1187" s="1"/>
      <c r="J1187" s="1"/>
      <c r="K1187" s="569"/>
      <c r="L1187" s="1"/>
    </row>
    <row r="1188" spans="7:12">
      <c r="G1188" s="1"/>
      <c r="H1188" s="1"/>
      <c r="I1188" s="1"/>
      <c r="J1188" s="1"/>
      <c r="K1188" s="569"/>
      <c r="L1188" s="1"/>
    </row>
    <row r="1189" spans="7:12">
      <c r="G1189" s="1"/>
      <c r="H1189" s="1"/>
      <c r="I1189" s="1"/>
      <c r="J1189" s="1"/>
      <c r="K1189" s="569"/>
      <c r="L1189" s="1"/>
    </row>
    <row r="1190" spans="7:12">
      <c r="G1190" s="1"/>
      <c r="H1190" s="1"/>
      <c r="I1190" s="1"/>
      <c r="J1190" s="1"/>
      <c r="K1190" s="569"/>
      <c r="L1190" s="1"/>
    </row>
    <row r="1191" spans="7:12">
      <c r="G1191" s="1"/>
      <c r="H1191" s="1"/>
      <c r="I1191" s="1"/>
      <c r="J1191" s="1"/>
      <c r="K1191" s="569"/>
      <c r="L1191" s="1"/>
    </row>
    <row r="1192" spans="7:12">
      <c r="G1192" s="1"/>
      <c r="H1192" s="1"/>
      <c r="I1192" s="1"/>
      <c r="J1192" s="1"/>
      <c r="K1192" s="569"/>
      <c r="L1192" s="1"/>
    </row>
    <row r="1193" spans="7:12">
      <c r="G1193" s="1"/>
      <c r="H1193" s="1"/>
      <c r="I1193" s="1"/>
      <c r="J1193" s="1"/>
      <c r="K1193" s="569"/>
      <c r="L1193" s="1"/>
    </row>
    <row r="1194" spans="7:12">
      <c r="G1194" s="1"/>
      <c r="H1194" s="1"/>
      <c r="I1194" s="1"/>
      <c r="J1194" s="1"/>
      <c r="K1194" s="569"/>
      <c r="L1194" s="1"/>
    </row>
    <row r="1195" spans="7:12">
      <c r="G1195" s="1"/>
      <c r="H1195" s="1"/>
      <c r="I1195" s="1"/>
      <c r="J1195" s="1"/>
      <c r="K1195" s="569"/>
      <c r="L1195" s="1"/>
    </row>
    <row r="1196" spans="7:12">
      <c r="G1196" s="1"/>
      <c r="H1196" s="1"/>
      <c r="I1196" s="1"/>
      <c r="J1196" s="1"/>
      <c r="K1196" s="569"/>
      <c r="L1196" s="1"/>
    </row>
    <row r="1197" spans="7:12">
      <c r="G1197" s="1"/>
      <c r="H1197" s="1"/>
      <c r="I1197" s="1"/>
      <c r="J1197" s="1"/>
      <c r="K1197" s="569"/>
      <c r="L1197" s="1"/>
    </row>
    <row r="1198" spans="7:12">
      <c r="G1198" s="1"/>
      <c r="H1198" s="1"/>
      <c r="I1198" s="1"/>
      <c r="J1198" s="1"/>
      <c r="K1198" s="569"/>
      <c r="L1198" s="1"/>
    </row>
    <row r="1199" spans="7:12">
      <c r="G1199" s="1"/>
      <c r="H1199" s="1"/>
      <c r="I1199" s="1"/>
      <c r="J1199" s="1"/>
      <c r="K1199" s="569"/>
      <c r="L1199" s="1"/>
    </row>
    <row r="1200" spans="7:12">
      <c r="G1200" s="1"/>
      <c r="H1200" s="1"/>
      <c r="I1200" s="1"/>
      <c r="J1200" s="1"/>
      <c r="K1200" s="569"/>
      <c r="L1200" s="1"/>
    </row>
    <row r="1201" spans="7:12">
      <c r="G1201" s="1"/>
      <c r="H1201" s="1"/>
      <c r="I1201" s="1"/>
      <c r="J1201" s="1"/>
      <c r="K1201" s="569"/>
      <c r="L1201" s="1"/>
    </row>
    <row r="1202" spans="7:12">
      <c r="G1202" s="1"/>
      <c r="H1202" s="1"/>
      <c r="I1202" s="1"/>
      <c r="J1202" s="1"/>
      <c r="K1202" s="569"/>
      <c r="L1202" s="1"/>
    </row>
    <row r="1203" spans="7:12">
      <c r="G1203" s="1"/>
      <c r="H1203" s="1"/>
      <c r="I1203" s="1"/>
      <c r="J1203" s="1"/>
      <c r="K1203" s="569"/>
      <c r="L1203" s="1"/>
    </row>
    <row r="1204" spans="7:12">
      <c r="G1204" s="1"/>
      <c r="H1204" s="1"/>
      <c r="I1204" s="1"/>
      <c r="J1204" s="1"/>
      <c r="K1204" s="569"/>
      <c r="L1204" s="1"/>
    </row>
    <row r="1205" spans="7:12">
      <c r="G1205" s="1"/>
      <c r="H1205" s="1"/>
      <c r="I1205" s="1"/>
      <c r="J1205" s="1"/>
      <c r="K1205" s="569"/>
      <c r="L1205" s="1"/>
    </row>
    <row r="1206" spans="7:12">
      <c r="G1206" s="1"/>
      <c r="H1206" s="1"/>
      <c r="I1206" s="1"/>
      <c r="J1206" s="1"/>
      <c r="K1206" s="569"/>
      <c r="L1206" s="1"/>
    </row>
    <row r="1207" spans="7:12">
      <c r="G1207" s="1"/>
      <c r="H1207" s="1"/>
      <c r="I1207" s="1"/>
      <c r="J1207" s="1"/>
      <c r="K1207" s="569"/>
      <c r="L1207" s="1"/>
    </row>
    <row r="1208" spans="7:12">
      <c r="G1208" s="1"/>
      <c r="H1208" s="1"/>
      <c r="I1208" s="1"/>
      <c r="J1208" s="1"/>
      <c r="K1208" s="569"/>
      <c r="L1208" s="1"/>
    </row>
    <row r="1209" spans="7:12">
      <c r="G1209" s="1"/>
      <c r="H1209" s="1"/>
      <c r="I1209" s="1"/>
      <c r="J1209" s="1"/>
      <c r="K1209" s="569"/>
      <c r="L1209" s="1"/>
    </row>
    <row r="1210" spans="7:12">
      <c r="G1210" s="1"/>
      <c r="H1210" s="1"/>
      <c r="I1210" s="1"/>
      <c r="J1210" s="1"/>
      <c r="K1210" s="569"/>
      <c r="L1210" s="1"/>
    </row>
    <row r="1211" spans="7:12">
      <c r="G1211" s="1"/>
      <c r="H1211" s="1"/>
      <c r="I1211" s="1"/>
      <c r="J1211" s="1"/>
      <c r="K1211" s="569"/>
      <c r="L1211" s="1"/>
    </row>
    <row r="1212" spans="7:12">
      <c r="G1212" s="1"/>
      <c r="H1212" s="1"/>
      <c r="I1212" s="1"/>
      <c r="J1212" s="1"/>
      <c r="K1212" s="569"/>
      <c r="L1212" s="1"/>
    </row>
    <row r="1213" spans="7:12">
      <c r="G1213" s="1"/>
      <c r="H1213" s="1"/>
      <c r="I1213" s="1"/>
      <c r="J1213" s="1"/>
      <c r="K1213" s="569"/>
      <c r="L1213" s="1"/>
    </row>
    <row r="1214" spans="7:12">
      <c r="G1214" s="1"/>
      <c r="H1214" s="1"/>
      <c r="I1214" s="1"/>
      <c r="J1214" s="1"/>
      <c r="K1214" s="569"/>
      <c r="L1214" s="1"/>
    </row>
    <row r="1215" spans="7:12">
      <c r="G1215" s="1"/>
      <c r="H1215" s="1"/>
      <c r="I1215" s="1"/>
      <c r="J1215" s="1"/>
      <c r="K1215" s="569"/>
      <c r="L1215" s="1"/>
    </row>
    <row r="1216" spans="7:12">
      <c r="G1216" s="1"/>
      <c r="H1216" s="1"/>
      <c r="I1216" s="1"/>
      <c r="J1216" s="1"/>
      <c r="K1216" s="569"/>
      <c r="L1216" s="1"/>
    </row>
    <row r="1217" spans="7:12">
      <c r="G1217" s="1"/>
      <c r="H1217" s="1"/>
      <c r="I1217" s="1"/>
      <c r="J1217" s="1"/>
      <c r="K1217" s="569"/>
      <c r="L1217" s="1"/>
    </row>
    <row r="1218" spans="7:12">
      <c r="G1218" s="1"/>
      <c r="H1218" s="1"/>
      <c r="I1218" s="1"/>
      <c r="J1218" s="1"/>
      <c r="K1218" s="569"/>
      <c r="L1218" s="1"/>
    </row>
    <row r="1219" spans="7:12">
      <c r="G1219" s="1"/>
      <c r="H1219" s="1"/>
      <c r="I1219" s="1"/>
      <c r="J1219" s="1"/>
      <c r="K1219" s="569"/>
      <c r="L1219" s="1"/>
    </row>
    <row r="1220" spans="7:12">
      <c r="G1220" s="1"/>
      <c r="H1220" s="1"/>
      <c r="I1220" s="1"/>
      <c r="J1220" s="1"/>
      <c r="K1220" s="569"/>
      <c r="L1220" s="1"/>
    </row>
    <row r="1221" spans="7:12">
      <c r="G1221" s="1"/>
      <c r="H1221" s="1"/>
      <c r="I1221" s="1"/>
      <c r="J1221" s="1"/>
      <c r="K1221" s="569"/>
      <c r="L1221" s="1"/>
    </row>
    <row r="1222" spans="7:12">
      <c r="G1222" s="1"/>
      <c r="H1222" s="1"/>
      <c r="I1222" s="1"/>
      <c r="J1222" s="1"/>
      <c r="K1222" s="569"/>
      <c r="L1222" s="1"/>
    </row>
    <row r="1223" spans="7:12">
      <c r="G1223" s="1"/>
      <c r="H1223" s="1"/>
      <c r="I1223" s="1"/>
      <c r="J1223" s="1"/>
      <c r="K1223" s="569"/>
      <c r="L1223" s="1"/>
    </row>
    <row r="1224" spans="7:12">
      <c r="G1224" s="1"/>
      <c r="H1224" s="1"/>
      <c r="I1224" s="1"/>
      <c r="J1224" s="1"/>
      <c r="K1224" s="569"/>
      <c r="L1224" s="1"/>
    </row>
    <row r="1225" spans="7:12">
      <c r="G1225" s="1"/>
      <c r="H1225" s="1"/>
      <c r="I1225" s="1"/>
      <c r="J1225" s="1"/>
      <c r="K1225" s="569"/>
      <c r="L1225" s="1"/>
    </row>
    <row r="1226" spans="7:12">
      <c r="G1226" s="1"/>
      <c r="H1226" s="1"/>
      <c r="I1226" s="1"/>
      <c r="J1226" s="1"/>
      <c r="K1226" s="569"/>
      <c r="L1226" s="1"/>
    </row>
    <row r="1227" spans="7:12">
      <c r="G1227" s="1"/>
      <c r="H1227" s="1"/>
      <c r="I1227" s="1"/>
      <c r="J1227" s="1"/>
      <c r="K1227" s="569"/>
      <c r="L1227" s="1"/>
    </row>
    <row r="1228" spans="7:12">
      <c r="G1228" s="1"/>
      <c r="H1228" s="1"/>
      <c r="I1228" s="1"/>
      <c r="J1228" s="1"/>
      <c r="K1228" s="569"/>
      <c r="L1228" s="1"/>
    </row>
    <row r="1229" spans="7:12">
      <c r="G1229" s="1"/>
      <c r="H1229" s="1"/>
      <c r="I1229" s="1"/>
      <c r="J1229" s="1"/>
      <c r="K1229" s="569"/>
      <c r="L1229" s="1"/>
    </row>
    <row r="1230" spans="7:12">
      <c r="G1230" s="1"/>
      <c r="H1230" s="1"/>
      <c r="I1230" s="1"/>
      <c r="J1230" s="1"/>
      <c r="K1230" s="569"/>
      <c r="L1230" s="1"/>
    </row>
    <row r="1231" spans="7:12">
      <c r="G1231" s="1"/>
      <c r="H1231" s="1"/>
      <c r="I1231" s="1"/>
      <c r="J1231" s="1"/>
      <c r="K1231" s="569"/>
      <c r="L1231" s="1"/>
    </row>
    <row r="1232" spans="7:12">
      <c r="G1232" s="1"/>
      <c r="H1232" s="1"/>
      <c r="I1232" s="1"/>
      <c r="J1232" s="1"/>
      <c r="K1232" s="569"/>
      <c r="L1232" s="1"/>
    </row>
    <row r="1233" spans="7:12">
      <c r="G1233" s="1"/>
      <c r="H1233" s="1"/>
      <c r="I1233" s="1"/>
      <c r="J1233" s="1"/>
      <c r="K1233" s="569"/>
      <c r="L1233" s="1"/>
    </row>
    <row r="1234" spans="7:12">
      <c r="G1234" s="1"/>
      <c r="H1234" s="1"/>
      <c r="I1234" s="1"/>
      <c r="J1234" s="1"/>
      <c r="K1234" s="569"/>
      <c r="L1234" s="1"/>
    </row>
    <row r="1235" spans="7:12">
      <c r="G1235" s="1"/>
      <c r="H1235" s="1"/>
      <c r="I1235" s="1"/>
      <c r="J1235" s="1"/>
      <c r="K1235" s="569"/>
      <c r="L1235" s="1"/>
    </row>
    <row r="1236" spans="7:12">
      <c r="G1236" s="1"/>
      <c r="H1236" s="1"/>
      <c r="I1236" s="1"/>
      <c r="J1236" s="1"/>
      <c r="K1236" s="569"/>
      <c r="L1236" s="1"/>
    </row>
    <row r="1237" spans="7:12">
      <c r="G1237" s="1"/>
      <c r="H1237" s="1"/>
      <c r="I1237" s="1"/>
      <c r="J1237" s="1"/>
      <c r="K1237" s="569"/>
      <c r="L1237" s="1"/>
    </row>
    <row r="1238" spans="7:12">
      <c r="G1238" s="1"/>
      <c r="H1238" s="1"/>
      <c r="I1238" s="1"/>
      <c r="J1238" s="1"/>
      <c r="K1238" s="569"/>
      <c r="L1238" s="1"/>
    </row>
    <row r="1239" spans="7:12">
      <c r="G1239" s="1"/>
      <c r="H1239" s="1"/>
      <c r="I1239" s="1"/>
      <c r="J1239" s="1"/>
      <c r="K1239" s="569"/>
      <c r="L1239" s="1"/>
    </row>
    <row r="1240" spans="7:12">
      <c r="G1240" s="1"/>
      <c r="H1240" s="1"/>
      <c r="I1240" s="1"/>
      <c r="J1240" s="1"/>
      <c r="K1240" s="569"/>
      <c r="L1240" s="1"/>
    </row>
    <row r="1241" spans="7:12">
      <c r="G1241" s="1"/>
      <c r="H1241" s="1"/>
      <c r="I1241" s="1"/>
      <c r="J1241" s="1"/>
      <c r="K1241" s="569"/>
      <c r="L1241" s="1"/>
    </row>
    <row r="1242" spans="7:12">
      <c r="G1242" s="1"/>
      <c r="H1242" s="1"/>
      <c r="I1242" s="1"/>
      <c r="J1242" s="1"/>
      <c r="K1242" s="569"/>
      <c r="L1242" s="1"/>
    </row>
    <row r="1243" spans="7:12">
      <c r="G1243" s="1"/>
      <c r="H1243" s="1"/>
      <c r="I1243" s="1"/>
      <c r="J1243" s="1"/>
      <c r="K1243" s="569"/>
      <c r="L1243" s="1"/>
    </row>
    <row r="1244" spans="7:12">
      <c r="G1244" s="1"/>
      <c r="H1244" s="1"/>
      <c r="I1244" s="1"/>
      <c r="J1244" s="1"/>
      <c r="K1244" s="569"/>
      <c r="L1244" s="1"/>
    </row>
    <row r="1245" spans="7:12">
      <c r="G1245" s="1"/>
      <c r="H1245" s="1"/>
      <c r="I1245" s="1"/>
      <c r="J1245" s="1"/>
      <c r="K1245" s="569"/>
      <c r="L1245" s="1"/>
    </row>
    <row r="1246" spans="7:12">
      <c r="G1246" s="1"/>
      <c r="H1246" s="1"/>
      <c r="I1246" s="1"/>
      <c r="J1246" s="1"/>
      <c r="K1246" s="569"/>
      <c r="L1246" s="1"/>
    </row>
    <row r="1247" spans="7:12">
      <c r="G1247" s="1"/>
      <c r="H1247" s="1"/>
      <c r="I1247" s="1"/>
      <c r="J1247" s="1"/>
      <c r="K1247" s="569"/>
      <c r="L1247" s="1"/>
    </row>
    <row r="1248" spans="7:12">
      <c r="G1248" s="1"/>
      <c r="H1248" s="1"/>
      <c r="I1248" s="1"/>
      <c r="J1248" s="1"/>
      <c r="K1248" s="569"/>
      <c r="L1248" s="1"/>
    </row>
    <row r="1249" spans="7:12">
      <c r="G1249" s="1"/>
      <c r="H1249" s="1"/>
      <c r="I1249" s="1"/>
      <c r="J1249" s="1"/>
      <c r="K1249" s="569"/>
      <c r="L1249" s="1"/>
    </row>
    <row r="1250" spans="7:12">
      <c r="G1250" s="1"/>
      <c r="H1250" s="1"/>
      <c r="I1250" s="1"/>
      <c r="J1250" s="1"/>
      <c r="K1250" s="569"/>
      <c r="L1250" s="1"/>
    </row>
    <row r="1251" spans="7:12">
      <c r="G1251" s="1"/>
      <c r="H1251" s="1"/>
      <c r="I1251" s="1"/>
      <c r="J1251" s="1"/>
      <c r="K1251" s="569"/>
      <c r="L1251" s="1"/>
    </row>
    <row r="1252" spans="7:12">
      <c r="G1252" s="1"/>
      <c r="H1252" s="1"/>
      <c r="I1252" s="1"/>
      <c r="J1252" s="1"/>
      <c r="K1252" s="569"/>
      <c r="L1252" s="1"/>
    </row>
    <row r="1253" spans="7:12">
      <c r="G1253" s="1"/>
      <c r="H1253" s="1"/>
      <c r="I1253" s="1"/>
      <c r="J1253" s="1"/>
      <c r="K1253" s="569"/>
      <c r="L1253" s="1"/>
    </row>
    <row r="1254" spans="7:12">
      <c r="G1254" s="1"/>
      <c r="H1254" s="1"/>
      <c r="I1254" s="1"/>
      <c r="J1254" s="1"/>
      <c r="K1254" s="569"/>
      <c r="L1254" s="1"/>
    </row>
    <row r="1255" spans="7:12">
      <c r="G1255" s="1"/>
      <c r="H1255" s="1"/>
      <c r="I1255" s="1"/>
      <c r="J1255" s="1"/>
      <c r="K1255" s="569"/>
      <c r="L1255" s="1"/>
    </row>
    <row r="1256" spans="7:12">
      <c r="G1256" s="1"/>
      <c r="H1256" s="1"/>
      <c r="I1256" s="1"/>
      <c r="J1256" s="1"/>
      <c r="K1256" s="569"/>
      <c r="L1256" s="1"/>
    </row>
    <row r="1257" spans="7:12">
      <c r="G1257" s="1"/>
      <c r="H1257" s="1"/>
      <c r="I1257" s="1"/>
      <c r="J1257" s="1"/>
      <c r="K1257" s="569"/>
      <c r="L1257" s="1"/>
    </row>
    <row r="1258" spans="7:12">
      <c r="G1258" s="1"/>
      <c r="H1258" s="1"/>
      <c r="I1258" s="1"/>
      <c r="J1258" s="1"/>
      <c r="K1258" s="569"/>
      <c r="L1258" s="1"/>
    </row>
    <row r="1259" spans="7:12">
      <c r="G1259" s="1"/>
      <c r="H1259" s="1"/>
      <c r="I1259" s="1"/>
      <c r="J1259" s="1"/>
      <c r="K1259" s="569"/>
      <c r="L1259" s="1"/>
    </row>
    <row r="1260" spans="7:12">
      <c r="G1260" s="1"/>
      <c r="H1260" s="1"/>
      <c r="I1260" s="1"/>
      <c r="J1260" s="1"/>
      <c r="K1260" s="569"/>
      <c r="L1260" s="1"/>
    </row>
    <row r="1261" spans="7:12">
      <c r="G1261" s="1"/>
      <c r="H1261" s="1"/>
      <c r="I1261" s="1"/>
      <c r="J1261" s="1"/>
      <c r="K1261" s="569"/>
      <c r="L1261" s="1"/>
    </row>
    <row r="1262" spans="7:12">
      <c r="G1262" s="1"/>
      <c r="H1262" s="1"/>
      <c r="I1262" s="1"/>
      <c r="J1262" s="1"/>
      <c r="K1262" s="569"/>
      <c r="L1262" s="1"/>
    </row>
    <row r="1263" spans="7:12">
      <c r="G1263" s="1"/>
      <c r="H1263" s="1"/>
      <c r="I1263" s="1"/>
      <c r="J1263" s="1"/>
      <c r="K1263" s="569"/>
      <c r="L1263" s="1"/>
    </row>
    <row r="1264" spans="7:12">
      <c r="G1264" s="1"/>
      <c r="H1264" s="1"/>
      <c r="I1264" s="1"/>
      <c r="J1264" s="1"/>
      <c r="K1264" s="569"/>
      <c r="L1264" s="1"/>
    </row>
    <row r="1265" spans="7:12">
      <c r="G1265" s="1"/>
      <c r="H1265" s="1"/>
      <c r="I1265" s="1"/>
      <c r="J1265" s="1"/>
      <c r="K1265" s="569"/>
      <c r="L1265" s="1"/>
    </row>
    <row r="1266" spans="7:12">
      <c r="G1266" s="1"/>
      <c r="H1266" s="1"/>
      <c r="I1266" s="1"/>
      <c r="J1266" s="1"/>
      <c r="K1266" s="569"/>
      <c r="L1266" s="1"/>
    </row>
    <row r="1267" spans="7:12">
      <c r="G1267" s="1"/>
      <c r="H1267" s="1"/>
      <c r="I1267" s="1"/>
      <c r="J1267" s="1"/>
      <c r="K1267" s="569"/>
      <c r="L1267" s="1"/>
    </row>
    <row r="1268" spans="7:12">
      <c r="G1268" s="1"/>
      <c r="H1268" s="1"/>
      <c r="I1268" s="1"/>
      <c r="J1268" s="1"/>
      <c r="K1268" s="569"/>
      <c r="L1268" s="1"/>
    </row>
    <row r="1269" spans="7:12">
      <c r="G1269" s="1"/>
      <c r="H1269" s="1"/>
      <c r="I1269" s="1"/>
      <c r="J1269" s="1"/>
      <c r="K1269" s="569"/>
      <c r="L1269" s="1"/>
    </row>
    <row r="1270" spans="7:12">
      <c r="G1270" s="1"/>
      <c r="H1270" s="1"/>
      <c r="I1270" s="1"/>
      <c r="J1270" s="1"/>
      <c r="K1270" s="569"/>
      <c r="L1270" s="1"/>
    </row>
    <row r="1271" spans="7:12">
      <c r="G1271" s="1"/>
      <c r="H1271" s="1"/>
      <c r="I1271" s="1"/>
      <c r="J1271" s="1"/>
      <c r="K1271" s="569"/>
      <c r="L1271" s="1"/>
    </row>
    <row r="1272" spans="7:12">
      <c r="G1272" s="1"/>
      <c r="H1272" s="1"/>
      <c r="I1272" s="1"/>
      <c r="J1272" s="1"/>
      <c r="K1272" s="569"/>
      <c r="L1272" s="1"/>
    </row>
    <row r="1273" spans="7:12">
      <c r="G1273" s="1"/>
      <c r="H1273" s="1"/>
      <c r="I1273" s="1"/>
      <c r="J1273" s="1"/>
      <c r="K1273" s="569"/>
      <c r="L1273" s="1"/>
    </row>
    <row r="1274" spans="7:12">
      <c r="G1274" s="1"/>
      <c r="H1274" s="1"/>
      <c r="I1274" s="1"/>
      <c r="J1274" s="1"/>
      <c r="K1274" s="569"/>
      <c r="L1274" s="1"/>
    </row>
    <row r="1275" spans="7:12">
      <c r="G1275" s="1"/>
      <c r="H1275" s="1"/>
      <c r="I1275" s="1"/>
      <c r="J1275" s="1"/>
      <c r="K1275" s="569"/>
      <c r="L1275" s="1"/>
    </row>
    <row r="1276" spans="7:12">
      <c r="G1276" s="1"/>
      <c r="H1276" s="1"/>
      <c r="I1276" s="1"/>
      <c r="J1276" s="1"/>
      <c r="K1276" s="569"/>
      <c r="L1276" s="1"/>
    </row>
    <row r="1277" spans="7:12">
      <c r="G1277" s="1"/>
      <c r="H1277" s="1"/>
      <c r="I1277" s="1"/>
      <c r="J1277" s="1"/>
      <c r="K1277" s="569"/>
      <c r="L1277" s="1"/>
    </row>
    <row r="1278" spans="7:12">
      <c r="G1278" s="1"/>
      <c r="H1278" s="1"/>
      <c r="I1278" s="1"/>
      <c r="J1278" s="1"/>
      <c r="K1278" s="569"/>
      <c r="L1278" s="1"/>
    </row>
    <row r="1279" spans="7:12">
      <c r="G1279" s="1"/>
      <c r="H1279" s="1"/>
      <c r="I1279" s="1"/>
      <c r="J1279" s="1"/>
      <c r="K1279" s="569"/>
      <c r="L1279" s="1"/>
    </row>
    <row r="1280" spans="7:12">
      <c r="G1280" s="1"/>
      <c r="H1280" s="1"/>
      <c r="I1280" s="1"/>
      <c r="J1280" s="1"/>
      <c r="K1280" s="569"/>
      <c r="L1280" s="1"/>
    </row>
    <row r="1281" spans="7:12">
      <c r="G1281" s="1"/>
      <c r="H1281" s="1"/>
      <c r="I1281" s="1"/>
      <c r="J1281" s="1"/>
      <c r="K1281" s="569"/>
      <c r="L1281" s="1"/>
    </row>
    <row r="1282" spans="7:12">
      <c r="G1282" s="1"/>
      <c r="H1282" s="1"/>
      <c r="I1282" s="1"/>
      <c r="J1282" s="1"/>
      <c r="K1282" s="569"/>
      <c r="L1282" s="1"/>
    </row>
    <row r="1283" spans="7:12">
      <c r="G1283" s="1"/>
      <c r="H1283" s="1"/>
      <c r="I1283" s="1"/>
      <c r="J1283" s="1"/>
      <c r="K1283" s="569"/>
      <c r="L1283" s="1"/>
    </row>
    <row r="1284" spans="7:12">
      <c r="G1284" s="1"/>
      <c r="H1284" s="1"/>
      <c r="I1284" s="1"/>
      <c r="J1284" s="1"/>
      <c r="K1284" s="569"/>
      <c r="L1284" s="1"/>
    </row>
    <row r="1285" spans="7:12">
      <c r="G1285" s="1"/>
      <c r="H1285" s="1"/>
      <c r="I1285" s="1"/>
      <c r="J1285" s="1"/>
      <c r="K1285" s="569"/>
      <c r="L1285" s="1"/>
    </row>
    <row r="1286" spans="7:12">
      <c r="G1286" s="1"/>
      <c r="H1286" s="1"/>
      <c r="I1286" s="1"/>
      <c r="J1286" s="1"/>
      <c r="K1286" s="569"/>
      <c r="L1286" s="1"/>
    </row>
    <row r="1287" spans="7:12">
      <c r="G1287" s="1"/>
      <c r="H1287" s="1"/>
      <c r="I1287" s="1"/>
      <c r="J1287" s="1"/>
      <c r="K1287" s="569"/>
      <c r="L1287" s="1"/>
    </row>
    <row r="1288" spans="7:12">
      <c r="G1288" s="1"/>
      <c r="H1288" s="1"/>
      <c r="I1288" s="1"/>
      <c r="J1288" s="1"/>
      <c r="K1288" s="569"/>
      <c r="L1288" s="1"/>
    </row>
    <row r="1289" spans="7:12">
      <c r="G1289" s="1"/>
      <c r="H1289" s="1"/>
      <c r="I1289" s="1"/>
      <c r="J1289" s="1"/>
      <c r="K1289" s="569"/>
      <c r="L1289" s="1"/>
    </row>
    <row r="1290" spans="7:12">
      <c r="G1290" s="1"/>
      <c r="H1290" s="1"/>
      <c r="I1290" s="1"/>
      <c r="J1290" s="1"/>
      <c r="K1290" s="569"/>
      <c r="L1290" s="1"/>
    </row>
    <row r="1291" spans="7:12">
      <c r="G1291" s="1"/>
      <c r="H1291" s="1"/>
      <c r="I1291" s="1"/>
      <c r="J1291" s="1"/>
      <c r="K1291" s="569"/>
      <c r="L1291" s="1"/>
    </row>
    <row r="1292" spans="7:12">
      <c r="G1292" s="1"/>
      <c r="H1292" s="1"/>
      <c r="I1292" s="1"/>
      <c r="J1292" s="1"/>
      <c r="K1292" s="569"/>
      <c r="L1292" s="1"/>
    </row>
    <row r="1293" spans="7:12">
      <c r="G1293" s="1"/>
      <c r="H1293" s="1"/>
      <c r="I1293" s="1"/>
      <c r="J1293" s="1"/>
      <c r="K1293" s="569"/>
      <c r="L1293" s="1"/>
    </row>
    <row r="1294" spans="7:12">
      <c r="G1294" s="1"/>
      <c r="H1294" s="1"/>
      <c r="I1294" s="1"/>
      <c r="J1294" s="1"/>
      <c r="K1294" s="569"/>
      <c r="L1294" s="1"/>
    </row>
    <row r="1295" spans="7:12">
      <c r="G1295" s="1"/>
      <c r="H1295" s="1"/>
      <c r="I1295" s="1"/>
      <c r="J1295" s="1"/>
      <c r="K1295" s="569"/>
      <c r="L1295" s="1"/>
    </row>
    <row r="1296" spans="7:12">
      <c r="G1296" s="1"/>
      <c r="H1296" s="1"/>
      <c r="I1296" s="1"/>
      <c r="J1296" s="1"/>
      <c r="K1296" s="569"/>
      <c r="L1296" s="1"/>
    </row>
    <row r="1297" spans="7:12">
      <c r="G1297" s="1"/>
      <c r="H1297" s="1"/>
      <c r="I1297" s="1"/>
      <c r="J1297" s="1"/>
      <c r="K1297" s="569"/>
      <c r="L1297" s="1"/>
    </row>
    <row r="1298" spans="7:12">
      <c r="G1298" s="1"/>
      <c r="H1298" s="1"/>
      <c r="I1298" s="1"/>
      <c r="J1298" s="1"/>
      <c r="K1298" s="569"/>
      <c r="L1298" s="1"/>
    </row>
    <row r="1299" spans="7:12">
      <c r="G1299" s="1"/>
      <c r="H1299" s="1"/>
      <c r="I1299" s="1"/>
      <c r="J1299" s="1"/>
      <c r="K1299" s="569"/>
      <c r="L1299" s="1"/>
    </row>
    <row r="1300" spans="7:12">
      <c r="G1300" s="1"/>
      <c r="H1300" s="1"/>
      <c r="I1300" s="1"/>
      <c r="J1300" s="1"/>
      <c r="K1300" s="569"/>
      <c r="L1300" s="1"/>
    </row>
    <row r="1301" spans="7:12">
      <c r="G1301" s="1"/>
      <c r="H1301" s="1"/>
      <c r="I1301" s="1"/>
      <c r="J1301" s="1"/>
      <c r="K1301" s="569"/>
      <c r="L1301" s="1"/>
    </row>
    <row r="1302" spans="7:12">
      <c r="G1302" s="1"/>
      <c r="H1302" s="1"/>
      <c r="I1302" s="1"/>
      <c r="J1302" s="1"/>
      <c r="K1302" s="569"/>
      <c r="L1302" s="1"/>
    </row>
    <row r="1303" spans="7:12">
      <c r="G1303" s="1"/>
      <c r="H1303" s="1"/>
      <c r="I1303" s="1"/>
      <c r="J1303" s="1"/>
      <c r="K1303" s="569"/>
      <c r="L1303" s="1"/>
    </row>
    <row r="1304" spans="7:12">
      <c r="G1304" s="1"/>
      <c r="H1304" s="1"/>
      <c r="I1304" s="1"/>
      <c r="J1304" s="1"/>
      <c r="K1304" s="569"/>
      <c r="L1304" s="1"/>
    </row>
    <row r="1305" spans="7:12">
      <c r="G1305" s="1"/>
      <c r="H1305" s="1"/>
      <c r="I1305" s="1"/>
      <c r="J1305" s="1"/>
      <c r="K1305" s="569"/>
      <c r="L1305" s="1"/>
    </row>
    <row r="1306" spans="7:12">
      <c r="G1306" s="1"/>
      <c r="H1306" s="1"/>
      <c r="I1306" s="1"/>
      <c r="J1306" s="1"/>
      <c r="K1306" s="569"/>
      <c r="L1306" s="1"/>
    </row>
    <row r="1307" spans="7:12">
      <c r="G1307" s="1"/>
      <c r="H1307" s="1"/>
      <c r="I1307" s="1"/>
      <c r="J1307" s="1"/>
      <c r="K1307" s="569"/>
      <c r="L1307" s="1"/>
    </row>
    <row r="1308" spans="7:12">
      <c r="G1308" s="1"/>
      <c r="H1308" s="1"/>
      <c r="I1308" s="1"/>
      <c r="J1308" s="1"/>
      <c r="K1308" s="569"/>
      <c r="L1308" s="1"/>
    </row>
    <row r="1309" spans="7:12">
      <c r="G1309" s="1"/>
      <c r="H1309" s="1"/>
      <c r="I1309" s="1"/>
      <c r="J1309" s="1"/>
      <c r="K1309" s="569"/>
      <c r="L1309" s="1"/>
    </row>
    <row r="1310" spans="7:12">
      <c r="G1310" s="1"/>
      <c r="H1310" s="1"/>
      <c r="I1310" s="1"/>
      <c r="J1310" s="1"/>
      <c r="K1310" s="569"/>
      <c r="L1310" s="1"/>
    </row>
    <row r="1311" spans="7:12">
      <c r="G1311" s="1"/>
      <c r="H1311" s="1"/>
      <c r="I1311" s="1"/>
      <c r="J1311" s="1"/>
      <c r="K1311" s="569"/>
      <c r="L1311" s="1"/>
    </row>
    <row r="1312" spans="7:12">
      <c r="G1312" s="1"/>
      <c r="H1312" s="1"/>
      <c r="I1312" s="1"/>
      <c r="J1312" s="1"/>
      <c r="K1312" s="569"/>
      <c r="L1312" s="1"/>
    </row>
    <row r="1313" spans="7:12">
      <c r="G1313" s="1"/>
      <c r="H1313" s="1"/>
      <c r="I1313" s="1"/>
      <c r="J1313" s="1"/>
      <c r="K1313" s="569"/>
      <c r="L1313" s="1"/>
    </row>
    <row r="1314" spans="7:12">
      <c r="G1314" s="1"/>
      <c r="H1314" s="1"/>
      <c r="I1314" s="1"/>
      <c r="J1314" s="1"/>
      <c r="K1314" s="569"/>
      <c r="L1314" s="1"/>
    </row>
    <row r="1315" spans="7:12">
      <c r="G1315" s="1"/>
      <c r="H1315" s="1"/>
      <c r="I1315" s="1"/>
      <c r="J1315" s="1"/>
      <c r="K1315" s="569"/>
      <c r="L1315" s="1"/>
    </row>
    <row r="1316" spans="7:12">
      <c r="G1316" s="1"/>
      <c r="H1316" s="1"/>
      <c r="I1316" s="1"/>
      <c r="J1316" s="1"/>
      <c r="K1316" s="569"/>
      <c r="L1316" s="1"/>
    </row>
    <row r="1317" spans="7:12">
      <c r="G1317" s="1"/>
      <c r="H1317" s="1"/>
      <c r="I1317" s="1"/>
      <c r="J1317" s="1"/>
      <c r="K1317" s="569"/>
      <c r="L1317" s="1"/>
    </row>
    <row r="1318" spans="7:12">
      <c r="G1318" s="1"/>
      <c r="H1318" s="1"/>
      <c r="I1318" s="1"/>
      <c r="J1318" s="1"/>
      <c r="K1318" s="569"/>
      <c r="L1318" s="1"/>
    </row>
    <row r="1319" spans="7:12">
      <c r="G1319" s="1"/>
      <c r="H1319" s="1"/>
      <c r="I1319" s="1"/>
      <c r="J1319" s="1"/>
      <c r="K1319" s="569"/>
      <c r="L1319" s="1"/>
    </row>
    <row r="1320" spans="7:12">
      <c r="G1320" s="1"/>
      <c r="H1320" s="1"/>
      <c r="I1320" s="1"/>
      <c r="J1320" s="1"/>
      <c r="K1320" s="569"/>
      <c r="L1320" s="1"/>
    </row>
    <row r="1321" spans="7:12">
      <c r="G1321" s="1"/>
      <c r="H1321" s="1"/>
      <c r="I1321" s="1"/>
      <c r="J1321" s="1"/>
      <c r="K1321" s="569"/>
      <c r="L1321" s="1"/>
    </row>
    <row r="1322" spans="7:12">
      <c r="G1322" s="1"/>
      <c r="H1322" s="1"/>
      <c r="I1322" s="1"/>
      <c r="J1322" s="1"/>
      <c r="K1322" s="569"/>
      <c r="L1322" s="1"/>
    </row>
    <row r="1323" spans="7:12">
      <c r="G1323" s="1"/>
      <c r="H1323" s="1"/>
      <c r="I1323" s="1"/>
      <c r="J1323" s="1"/>
      <c r="K1323" s="569"/>
      <c r="L1323" s="1"/>
    </row>
    <row r="1324" spans="7:12">
      <c r="G1324" s="1"/>
      <c r="H1324" s="1"/>
      <c r="I1324" s="1"/>
      <c r="J1324" s="1"/>
      <c r="K1324" s="569"/>
      <c r="L1324" s="1"/>
    </row>
    <row r="1325" spans="7:12">
      <c r="G1325" s="1"/>
      <c r="H1325" s="1"/>
      <c r="I1325" s="1"/>
      <c r="J1325" s="1"/>
      <c r="K1325" s="569"/>
      <c r="L1325" s="1"/>
    </row>
    <row r="1326" spans="7:12">
      <c r="G1326" s="1"/>
      <c r="H1326" s="1"/>
      <c r="I1326" s="1"/>
      <c r="J1326" s="1"/>
      <c r="K1326" s="569"/>
      <c r="L1326" s="1"/>
    </row>
    <row r="1327" spans="7:12">
      <c r="G1327" s="1"/>
      <c r="H1327" s="1"/>
      <c r="I1327" s="1"/>
      <c r="J1327" s="1"/>
      <c r="K1327" s="569"/>
      <c r="L1327" s="1"/>
    </row>
    <row r="1328" spans="7:12">
      <c r="G1328" s="1"/>
      <c r="H1328" s="1"/>
      <c r="I1328" s="1"/>
      <c r="J1328" s="1"/>
      <c r="K1328" s="569"/>
      <c r="L1328" s="1"/>
    </row>
    <row r="1329" spans="7:12">
      <c r="G1329" s="1"/>
      <c r="H1329" s="1"/>
      <c r="I1329" s="1"/>
      <c r="J1329" s="1"/>
      <c r="K1329" s="569"/>
      <c r="L1329" s="1"/>
    </row>
    <row r="1330" spans="7:12">
      <c r="G1330" s="1"/>
      <c r="H1330" s="1"/>
      <c r="I1330" s="1"/>
      <c r="J1330" s="1"/>
      <c r="K1330" s="569"/>
      <c r="L1330" s="1"/>
    </row>
    <row r="1331" spans="7:12">
      <c r="G1331" s="1"/>
      <c r="H1331" s="1"/>
      <c r="I1331" s="1"/>
      <c r="J1331" s="1"/>
      <c r="K1331" s="569"/>
      <c r="L1331" s="1"/>
    </row>
    <row r="1332" spans="7:12">
      <c r="G1332" s="1"/>
      <c r="H1332" s="1"/>
      <c r="I1332" s="1"/>
      <c r="J1332" s="1"/>
      <c r="K1332" s="569"/>
      <c r="L1332" s="1"/>
    </row>
    <row r="1333" spans="7:12">
      <c r="G1333" s="1"/>
      <c r="H1333" s="1"/>
      <c r="I1333" s="1"/>
      <c r="J1333" s="1"/>
      <c r="K1333" s="569"/>
      <c r="L1333" s="1"/>
    </row>
    <row r="1334" spans="7:12">
      <c r="G1334" s="1"/>
      <c r="H1334" s="1"/>
      <c r="I1334" s="1"/>
      <c r="J1334" s="1"/>
      <c r="K1334" s="569"/>
      <c r="L1334" s="1"/>
    </row>
    <row r="1335" spans="7:12">
      <c r="G1335" s="1"/>
      <c r="H1335" s="1"/>
      <c r="I1335" s="1"/>
      <c r="J1335" s="1"/>
      <c r="K1335" s="569"/>
      <c r="L1335" s="1"/>
    </row>
    <row r="1336" spans="7:12">
      <c r="G1336" s="1"/>
      <c r="H1336" s="1"/>
      <c r="I1336" s="1"/>
      <c r="J1336" s="1"/>
      <c r="K1336" s="569"/>
      <c r="L1336" s="1"/>
    </row>
    <row r="1337" spans="7:12">
      <c r="G1337" s="1"/>
      <c r="H1337" s="1"/>
      <c r="I1337" s="1"/>
      <c r="J1337" s="1"/>
      <c r="K1337" s="569"/>
      <c r="L1337" s="1"/>
    </row>
    <row r="1338" spans="7:12">
      <c r="G1338" s="1"/>
      <c r="H1338" s="1"/>
      <c r="I1338" s="1"/>
      <c r="J1338" s="1"/>
      <c r="K1338" s="569"/>
      <c r="L1338" s="1"/>
    </row>
    <row r="1339" spans="7:12">
      <c r="G1339" s="1"/>
      <c r="H1339" s="1"/>
      <c r="I1339" s="1"/>
      <c r="J1339" s="1"/>
      <c r="K1339" s="569"/>
      <c r="L1339" s="1"/>
    </row>
    <row r="1340" spans="7:12">
      <c r="G1340" s="1"/>
      <c r="H1340" s="1"/>
      <c r="I1340" s="1"/>
      <c r="J1340" s="1"/>
      <c r="K1340" s="569"/>
      <c r="L1340" s="1"/>
    </row>
    <row r="1341" spans="7:12">
      <c r="G1341" s="1"/>
      <c r="H1341" s="1"/>
      <c r="I1341" s="1"/>
      <c r="J1341" s="1"/>
      <c r="K1341" s="569"/>
      <c r="L1341" s="1"/>
    </row>
    <row r="1342" spans="7:12">
      <c r="G1342" s="1"/>
      <c r="H1342" s="1"/>
      <c r="I1342" s="1"/>
      <c r="J1342" s="1"/>
      <c r="K1342" s="569"/>
      <c r="L1342" s="1"/>
    </row>
    <row r="1343" spans="7:12">
      <c r="G1343" s="1"/>
      <c r="H1343" s="1"/>
      <c r="I1343" s="1"/>
      <c r="J1343" s="1"/>
      <c r="K1343" s="569"/>
      <c r="L1343" s="1"/>
    </row>
    <row r="1344" spans="7:12">
      <c r="G1344" s="1"/>
      <c r="H1344" s="1"/>
      <c r="I1344" s="1"/>
      <c r="J1344" s="1"/>
      <c r="K1344" s="569"/>
      <c r="L1344" s="1"/>
    </row>
    <row r="1345" spans="7:12">
      <c r="G1345" s="1"/>
      <c r="H1345" s="1"/>
      <c r="I1345" s="1"/>
      <c r="J1345" s="1"/>
      <c r="K1345" s="569"/>
      <c r="L1345" s="1"/>
    </row>
    <row r="1346" spans="7:12">
      <c r="G1346" s="1"/>
      <c r="H1346" s="1"/>
      <c r="I1346" s="1"/>
      <c r="J1346" s="1"/>
      <c r="K1346" s="569"/>
      <c r="L1346" s="1"/>
    </row>
    <row r="1347" spans="7:12">
      <c r="G1347" s="1"/>
      <c r="H1347" s="1"/>
      <c r="I1347" s="1"/>
      <c r="J1347" s="1"/>
      <c r="K1347" s="569"/>
      <c r="L1347" s="1"/>
    </row>
    <row r="1348" spans="7:12">
      <c r="G1348" s="1"/>
      <c r="H1348" s="1"/>
      <c r="I1348" s="1"/>
      <c r="J1348" s="1"/>
      <c r="K1348" s="569"/>
      <c r="L1348" s="1"/>
    </row>
    <row r="1349" spans="7:12">
      <c r="G1349" s="1"/>
      <c r="H1349" s="1"/>
      <c r="I1349" s="1"/>
      <c r="J1349" s="1"/>
      <c r="K1349" s="569"/>
      <c r="L1349" s="1"/>
    </row>
    <row r="1350" spans="7:12">
      <c r="G1350" s="1"/>
      <c r="H1350" s="1"/>
      <c r="I1350" s="1"/>
      <c r="J1350" s="1"/>
      <c r="K1350" s="569"/>
      <c r="L1350" s="1"/>
    </row>
    <row r="1351" spans="7:12">
      <c r="G1351" s="1"/>
      <c r="H1351" s="1"/>
      <c r="I1351" s="1"/>
      <c r="J1351" s="1"/>
      <c r="K1351" s="569"/>
      <c r="L1351" s="1"/>
    </row>
    <row r="1352" spans="7:12">
      <c r="G1352" s="1"/>
      <c r="H1352" s="1"/>
      <c r="I1352" s="1"/>
      <c r="J1352" s="1"/>
      <c r="K1352" s="569"/>
      <c r="L1352" s="1"/>
    </row>
    <row r="1353" spans="7:12">
      <c r="G1353" s="1"/>
      <c r="H1353" s="1"/>
      <c r="I1353" s="1"/>
      <c r="J1353" s="1"/>
      <c r="K1353" s="569"/>
      <c r="L1353" s="1"/>
    </row>
    <row r="1354" spans="7:12">
      <c r="G1354" s="1"/>
      <c r="H1354" s="1"/>
      <c r="I1354" s="1"/>
      <c r="J1354" s="1"/>
      <c r="K1354" s="569"/>
      <c r="L1354" s="1"/>
    </row>
    <row r="1355" spans="7:12">
      <c r="G1355" s="1"/>
      <c r="H1355" s="1"/>
      <c r="I1355" s="1"/>
      <c r="J1355" s="1"/>
      <c r="K1355" s="569"/>
      <c r="L1355" s="1"/>
    </row>
    <row r="1356" spans="7:12">
      <c r="G1356" s="1"/>
      <c r="H1356" s="1"/>
      <c r="I1356" s="1"/>
      <c r="J1356" s="1"/>
      <c r="K1356" s="569"/>
      <c r="L1356" s="1"/>
    </row>
    <row r="1357" spans="7:12">
      <c r="G1357" s="1"/>
      <c r="H1357" s="1"/>
      <c r="I1357" s="1"/>
      <c r="J1357" s="1"/>
      <c r="K1357" s="569"/>
      <c r="L1357" s="1"/>
    </row>
    <row r="1358" spans="7:12">
      <c r="G1358" s="1"/>
      <c r="H1358" s="1"/>
      <c r="I1358" s="1"/>
      <c r="J1358" s="1"/>
      <c r="K1358" s="569"/>
      <c r="L1358" s="1"/>
    </row>
    <row r="1359" spans="7:12">
      <c r="G1359" s="1"/>
      <c r="H1359" s="1"/>
      <c r="I1359" s="1"/>
      <c r="J1359" s="1"/>
      <c r="K1359" s="569"/>
      <c r="L1359" s="1"/>
    </row>
    <row r="1360" spans="7:12">
      <c r="G1360" s="1"/>
      <c r="H1360" s="1"/>
      <c r="I1360" s="1"/>
      <c r="J1360" s="1"/>
      <c r="K1360" s="569"/>
      <c r="L1360" s="1"/>
    </row>
    <row r="1361" spans="7:12">
      <c r="G1361" s="1"/>
      <c r="H1361" s="1"/>
      <c r="I1361" s="1"/>
      <c r="J1361" s="1"/>
      <c r="K1361" s="569"/>
      <c r="L1361" s="1"/>
    </row>
    <row r="1362" spans="7:12">
      <c r="G1362" s="1"/>
      <c r="H1362" s="1"/>
      <c r="I1362" s="1"/>
      <c r="J1362" s="1"/>
      <c r="K1362" s="569"/>
      <c r="L1362" s="1"/>
    </row>
    <row r="1363" spans="7:12">
      <c r="G1363" s="1"/>
      <c r="H1363" s="1"/>
      <c r="I1363" s="1"/>
      <c r="J1363" s="1"/>
      <c r="K1363" s="569"/>
      <c r="L1363" s="1"/>
    </row>
    <row r="1364" spans="7:12">
      <c r="G1364" s="1"/>
      <c r="H1364" s="1"/>
      <c r="I1364" s="1"/>
      <c r="J1364" s="1"/>
      <c r="K1364" s="569"/>
      <c r="L1364" s="1"/>
    </row>
    <row r="1365" spans="7:12">
      <c r="G1365" s="1"/>
      <c r="H1365" s="1"/>
      <c r="I1365" s="1"/>
      <c r="J1365" s="1"/>
      <c r="K1365" s="569"/>
      <c r="L1365" s="1"/>
    </row>
    <row r="1366" spans="7:12">
      <c r="G1366" s="1"/>
      <c r="H1366" s="1"/>
      <c r="I1366" s="1"/>
      <c r="J1366" s="1"/>
      <c r="K1366" s="569"/>
      <c r="L1366" s="1"/>
    </row>
    <row r="1367" spans="7:12">
      <c r="G1367" s="1"/>
      <c r="H1367" s="1"/>
      <c r="I1367" s="1"/>
      <c r="J1367" s="1"/>
      <c r="K1367" s="569"/>
      <c r="L1367" s="1"/>
    </row>
    <row r="1368" spans="7:12">
      <c r="G1368" s="1"/>
      <c r="H1368" s="1"/>
      <c r="I1368" s="1"/>
      <c r="J1368" s="1"/>
      <c r="K1368" s="569"/>
      <c r="L1368" s="1"/>
    </row>
    <row r="1369" spans="7:12">
      <c r="G1369" s="1"/>
      <c r="H1369" s="1"/>
      <c r="I1369" s="1"/>
      <c r="J1369" s="1"/>
      <c r="K1369" s="569"/>
      <c r="L1369" s="1"/>
    </row>
    <row r="1370" spans="7:12">
      <c r="G1370" s="1"/>
      <c r="H1370" s="1"/>
      <c r="I1370" s="1"/>
      <c r="J1370" s="1"/>
      <c r="K1370" s="569"/>
      <c r="L1370" s="1"/>
    </row>
    <row r="1371" spans="7:12">
      <c r="G1371" s="1"/>
      <c r="H1371" s="1"/>
      <c r="I1371" s="1"/>
      <c r="J1371" s="1"/>
      <c r="K1371" s="569"/>
      <c r="L1371" s="1"/>
    </row>
    <row r="1372" spans="7:12">
      <c r="G1372" s="1"/>
      <c r="H1372" s="1"/>
      <c r="I1372" s="1"/>
      <c r="J1372" s="1"/>
      <c r="K1372" s="569"/>
      <c r="L1372" s="1"/>
    </row>
    <row r="1373" spans="7:12">
      <c r="G1373" s="1"/>
      <c r="H1373" s="1"/>
      <c r="I1373" s="1"/>
      <c r="J1373" s="1"/>
      <c r="K1373" s="569"/>
      <c r="L1373" s="1"/>
    </row>
    <row r="1374" spans="7:12">
      <c r="G1374" s="1"/>
      <c r="H1374" s="1"/>
      <c r="I1374" s="1"/>
      <c r="J1374" s="1"/>
      <c r="K1374" s="569"/>
      <c r="L1374" s="1"/>
    </row>
    <row r="1375" spans="7:12">
      <c r="G1375" s="1"/>
      <c r="H1375" s="1"/>
      <c r="I1375" s="1"/>
      <c r="J1375" s="1"/>
      <c r="K1375" s="569"/>
      <c r="L1375" s="1"/>
    </row>
    <row r="1376" spans="7:12">
      <c r="G1376" s="1"/>
      <c r="H1376" s="1"/>
      <c r="I1376" s="1"/>
      <c r="J1376" s="1"/>
      <c r="K1376" s="569"/>
      <c r="L1376" s="1"/>
    </row>
    <row r="1377" spans="7:12">
      <c r="G1377" s="1"/>
      <c r="H1377" s="1"/>
      <c r="I1377" s="1"/>
      <c r="J1377" s="1"/>
      <c r="K1377" s="569"/>
      <c r="L1377" s="1"/>
    </row>
    <row r="1378" spans="7:12">
      <c r="G1378" s="1"/>
      <c r="H1378" s="1"/>
      <c r="I1378" s="1"/>
      <c r="J1378" s="1"/>
      <c r="K1378" s="569"/>
      <c r="L1378" s="1"/>
    </row>
    <row r="1379" spans="7:12">
      <c r="G1379" s="1"/>
      <c r="H1379" s="1"/>
      <c r="I1379" s="1"/>
      <c r="J1379" s="1"/>
      <c r="K1379" s="569"/>
      <c r="L1379" s="1"/>
    </row>
    <row r="1380" spans="7:12">
      <c r="G1380" s="1"/>
      <c r="H1380" s="1"/>
      <c r="I1380" s="1"/>
      <c r="J1380" s="1"/>
      <c r="K1380" s="569"/>
      <c r="L1380" s="1"/>
    </row>
    <row r="1381" spans="7:12">
      <c r="G1381" s="1"/>
      <c r="H1381" s="1"/>
      <c r="I1381" s="1"/>
      <c r="J1381" s="1"/>
      <c r="K1381" s="569"/>
      <c r="L1381" s="1"/>
    </row>
    <row r="1382" spans="7:12">
      <c r="G1382" s="1"/>
      <c r="H1382" s="1"/>
      <c r="I1382" s="1"/>
      <c r="J1382" s="1"/>
      <c r="K1382" s="569"/>
      <c r="L1382" s="1"/>
    </row>
    <row r="1383" spans="7:12">
      <c r="G1383" s="1"/>
      <c r="H1383" s="1"/>
      <c r="I1383" s="1"/>
      <c r="J1383" s="1"/>
      <c r="K1383" s="569"/>
      <c r="L1383" s="1"/>
    </row>
    <row r="1384" spans="7:12">
      <c r="G1384" s="1"/>
      <c r="H1384" s="1"/>
      <c r="I1384" s="1"/>
      <c r="J1384" s="1"/>
      <c r="K1384" s="569"/>
      <c r="L1384" s="1"/>
    </row>
    <row r="1385" spans="7:12">
      <c r="G1385" s="1"/>
      <c r="H1385" s="1"/>
      <c r="I1385" s="1"/>
      <c r="J1385" s="1"/>
      <c r="K1385" s="569"/>
      <c r="L1385" s="1"/>
    </row>
    <row r="1386" spans="7:12">
      <c r="G1386" s="1"/>
      <c r="H1386" s="1"/>
      <c r="I1386" s="1"/>
      <c r="J1386" s="1"/>
      <c r="K1386" s="569"/>
      <c r="L1386" s="1"/>
    </row>
    <row r="1387" spans="7:12">
      <c r="G1387" s="1"/>
      <c r="H1387" s="1"/>
      <c r="I1387" s="1"/>
      <c r="J1387" s="1"/>
      <c r="K1387" s="569"/>
      <c r="L1387" s="1"/>
    </row>
    <row r="1388" spans="7:12">
      <c r="G1388" s="1"/>
      <c r="H1388" s="1"/>
      <c r="I1388" s="1"/>
      <c r="J1388" s="1"/>
      <c r="K1388" s="569"/>
      <c r="L1388" s="1"/>
    </row>
    <row r="1389" spans="7:12">
      <c r="G1389" s="1"/>
      <c r="H1389" s="1"/>
      <c r="I1389" s="1"/>
      <c r="J1389" s="1"/>
      <c r="K1389" s="569"/>
      <c r="L1389" s="1"/>
    </row>
    <row r="1390" spans="7:12">
      <c r="G1390" s="1"/>
      <c r="H1390" s="1"/>
      <c r="I1390" s="1"/>
      <c r="J1390" s="1"/>
      <c r="K1390" s="569"/>
      <c r="L1390" s="1"/>
    </row>
    <row r="1391" spans="7:12">
      <c r="G1391" s="1"/>
      <c r="H1391" s="1"/>
      <c r="I1391" s="1"/>
      <c r="J1391" s="1"/>
      <c r="K1391" s="569"/>
      <c r="L1391" s="1"/>
    </row>
    <row r="1392" spans="7:12">
      <c r="G1392" s="1"/>
      <c r="H1392" s="1"/>
      <c r="I1392" s="1"/>
      <c r="J1392" s="1"/>
      <c r="K1392" s="569"/>
      <c r="L1392" s="1"/>
    </row>
    <row r="1393" spans="7:12">
      <c r="G1393" s="1"/>
      <c r="H1393" s="1"/>
      <c r="I1393" s="1"/>
      <c r="J1393" s="1"/>
      <c r="K1393" s="569"/>
      <c r="L1393" s="1"/>
    </row>
    <row r="1394" spans="7:12">
      <c r="G1394" s="1"/>
      <c r="H1394" s="1"/>
      <c r="I1394" s="1"/>
      <c r="J1394" s="1"/>
      <c r="K1394" s="569"/>
      <c r="L1394" s="1"/>
    </row>
    <row r="1395" spans="7:12">
      <c r="G1395" s="1"/>
      <c r="H1395" s="1"/>
      <c r="I1395" s="1"/>
      <c r="J1395" s="1"/>
      <c r="K1395" s="569"/>
      <c r="L1395" s="1"/>
    </row>
    <row r="1396" spans="7:12">
      <c r="G1396" s="1"/>
      <c r="H1396" s="1"/>
      <c r="I1396" s="1"/>
      <c r="J1396" s="1"/>
      <c r="K1396" s="569"/>
      <c r="L1396" s="1"/>
    </row>
    <row r="1397" spans="7:12">
      <c r="G1397" s="1"/>
      <c r="H1397" s="1"/>
      <c r="I1397" s="1"/>
      <c r="J1397" s="1"/>
      <c r="K1397" s="569"/>
      <c r="L1397" s="1"/>
    </row>
    <row r="1398" spans="7:12">
      <c r="G1398" s="1"/>
      <c r="H1398" s="1"/>
      <c r="I1398" s="1"/>
      <c r="J1398" s="1"/>
      <c r="K1398" s="569"/>
      <c r="L1398" s="1"/>
    </row>
    <row r="1399" spans="7:12">
      <c r="G1399" s="1"/>
      <c r="H1399" s="1"/>
      <c r="I1399" s="1"/>
      <c r="J1399" s="1"/>
      <c r="K1399" s="569"/>
      <c r="L1399" s="1"/>
    </row>
    <row r="1400" spans="7:12">
      <c r="G1400" s="1"/>
      <c r="H1400" s="1"/>
      <c r="I1400" s="1"/>
      <c r="J1400" s="1"/>
      <c r="K1400" s="569"/>
      <c r="L1400" s="1"/>
    </row>
    <row r="1401" spans="7:12">
      <c r="G1401" s="1"/>
      <c r="H1401" s="1"/>
      <c r="I1401" s="1"/>
      <c r="J1401" s="1"/>
      <c r="K1401" s="569"/>
      <c r="L1401" s="1"/>
    </row>
    <row r="1402" spans="7:12">
      <c r="G1402" s="1"/>
      <c r="H1402" s="1"/>
      <c r="I1402" s="1"/>
      <c r="J1402" s="1"/>
      <c r="K1402" s="569"/>
      <c r="L1402" s="1"/>
    </row>
    <row r="1403" spans="7:12">
      <c r="G1403" s="1"/>
      <c r="H1403" s="1"/>
      <c r="I1403" s="1"/>
      <c r="J1403" s="1"/>
      <c r="K1403" s="569"/>
      <c r="L1403" s="1"/>
    </row>
    <row r="1404" spans="7:12">
      <c r="G1404" s="1"/>
      <c r="H1404" s="1"/>
      <c r="I1404" s="1"/>
      <c r="J1404" s="1"/>
      <c r="K1404" s="569"/>
      <c r="L1404" s="1"/>
    </row>
    <row r="1405" spans="7:12">
      <c r="G1405" s="1"/>
      <c r="H1405" s="1"/>
      <c r="I1405" s="1"/>
      <c r="J1405" s="1"/>
      <c r="K1405" s="569"/>
      <c r="L1405" s="1"/>
    </row>
    <row r="1406" spans="7:12">
      <c r="G1406" s="1"/>
      <c r="H1406" s="1"/>
      <c r="I1406" s="1"/>
      <c r="J1406" s="1"/>
      <c r="K1406" s="569"/>
      <c r="L1406" s="1"/>
    </row>
    <row r="1407" spans="7:12">
      <c r="G1407" s="1"/>
      <c r="H1407" s="1"/>
      <c r="I1407" s="1"/>
      <c r="J1407" s="1"/>
      <c r="K1407" s="569"/>
      <c r="L1407" s="1"/>
    </row>
    <row r="1408" spans="7:12">
      <c r="G1408" s="1"/>
      <c r="H1408" s="1"/>
      <c r="I1408" s="1"/>
      <c r="J1408" s="1"/>
      <c r="K1408" s="569"/>
      <c r="L1408" s="1"/>
    </row>
    <row r="1409" spans="7:12">
      <c r="G1409" s="1"/>
      <c r="H1409" s="1"/>
      <c r="I1409" s="1"/>
      <c r="J1409" s="1"/>
      <c r="K1409" s="569"/>
      <c r="L1409" s="1"/>
    </row>
    <row r="1410" spans="7:12">
      <c r="G1410" s="1"/>
      <c r="H1410" s="1"/>
      <c r="I1410" s="1"/>
      <c r="J1410" s="1"/>
      <c r="K1410" s="569"/>
      <c r="L1410" s="1"/>
    </row>
    <row r="1411" spans="7:12">
      <c r="G1411" s="1"/>
      <c r="H1411" s="1"/>
      <c r="I1411" s="1"/>
      <c r="J1411" s="1"/>
      <c r="K1411" s="569"/>
      <c r="L1411" s="1"/>
    </row>
    <row r="1412" spans="7:12">
      <c r="G1412" s="1"/>
      <c r="H1412" s="1"/>
      <c r="I1412" s="1"/>
      <c r="J1412" s="1"/>
      <c r="K1412" s="569"/>
      <c r="L1412" s="1"/>
    </row>
    <row r="1413" spans="7:12">
      <c r="G1413" s="1"/>
      <c r="H1413" s="1"/>
      <c r="I1413" s="1"/>
      <c r="J1413" s="1"/>
      <c r="K1413" s="569"/>
      <c r="L1413" s="1"/>
    </row>
    <row r="1414" spans="7:12">
      <c r="G1414" s="1"/>
      <c r="H1414" s="1"/>
      <c r="I1414" s="1"/>
      <c r="J1414" s="1"/>
      <c r="K1414" s="569"/>
      <c r="L1414" s="1"/>
    </row>
    <row r="1415" spans="7:12">
      <c r="G1415" s="1"/>
      <c r="H1415" s="1"/>
      <c r="I1415" s="1"/>
      <c r="J1415" s="1"/>
      <c r="K1415" s="569"/>
      <c r="L1415" s="1"/>
    </row>
    <row r="1416" spans="7:12">
      <c r="G1416" s="1"/>
      <c r="H1416" s="1"/>
      <c r="I1416" s="1"/>
      <c r="J1416" s="1"/>
      <c r="K1416" s="569"/>
      <c r="L1416" s="1"/>
    </row>
    <row r="1417" spans="7:12">
      <c r="G1417" s="1"/>
      <c r="H1417" s="1"/>
      <c r="I1417" s="1"/>
      <c r="J1417" s="1"/>
      <c r="K1417" s="569"/>
      <c r="L1417" s="1"/>
    </row>
    <row r="1418" spans="7:12">
      <c r="G1418" s="1"/>
      <c r="H1418" s="1"/>
      <c r="I1418" s="1"/>
      <c r="J1418" s="1"/>
      <c r="K1418" s="569"/>
      <c r="L1418" s="1"/>
    </row>
    <row r="1419" spans="7:12">
      <c r="G1419" s="1"/>
      <c r="H1419" s="1"/>
      <c r="I1419" s="1"/>
      <c r="J1419" s="1"/>
      <c r="K1419" s="569"/>
      <c r="L1419" s="1"/>
    </row>
    <row r="1420" spans="7:12">
      <c r="G1420" s="1"/>
      <c r="H1420" s="1"/>
      <c r="I1420" s="1"/>
      <c r="J1420" s="1"/>
      <c r="K1420" s="569"/>
      <c r="L1420" s="1"/>
    </row>
    <row r="1421" spans="7:12">
      <c r="G1421" s="1"/>
      <c r="H1421" s="1"/>
      <c r="I1421" s="1"/>
      <c r="J1421" s="1"/>
      <c r="K1421" s="569"/>
      <c r="L1421" s="1"/>
    </row>
    <row r="1422" spans="7:12">
      <c r="G1422" s="1"/>
      <c r="H1422" s="1"/>
      <c r="I1422" s="1"/>
      <c r="J1422" s="1"/>
      <c r="K1422" s="569"/>
      <c r="L1422" s="1"/>
    </row>
    <row r="1423" spans="7:12">
      <c r="G1423" s="1"/>
      <c r="H1423" s="1"/>
      <c r="I1423" s="1"/>
      <c r="J1423" s="1"/>
      <c r="K1423" s="569"/>
      <c r="L1423" s="1"/>
    </row>
    <row r="1424" spans="7:12">
      <c r="G1424" s="1"/>
      <c r="H1424" s="1"/>
      <c r="I1424" s="1"/>
      <c r="J1424" s="1"/>
      <c r="K1424" s="569"/>
      <c r="L1424" s="1"/>
    </row>
    <row r="1425" spans="7:12">
      <c r="G1425" s="1"/>
      <c r="H1425" s="1"/>
      <c r="I1425" s="1"/>
      <c r="J1425" s="1"/>
      <c r="K1425" s="569"/>
      <c r="L1425" s="1"/>
    </row>
    <row r="1426" spans="7:12">
      <c r="G1426" s="1"/>
      <c r="H1426" s="1"/>
      <c r="I1426" s="1"/>
      <c r="J1426" s="1"/>
      <c r="K1426" s="569"/>
      <c r="L1426" s="1"/>
    </row>
    <row r="1427" spans="7:12">
      <c r="G1427" s="1"/>
      <c r="H1427" s="1"/>
      <c r="I1427" s="1"/>
      <c r="J1427" s="1"/>
      <c r="K1427" s="569"/>
      <c r="L1427" s="1"/>
    </row>
    <row r="1428" spans="7:12">
      <c r="G1428" s="1"/>
      <c r="H1428" s="1"/>
      <c r="I1428" s="1"/>
      <c r="J1428" s="1"/>
      <c r="K1428" s="569"/>
      <c r="L1428" s="1"/>
    </row>
    <row r="1429" spans="7:12">
      <c r="G1429" s="1"/>
      <c r="H1429" s="1"/>
      <c r="I1429" s="1"/>
      <c r="J1429" s="1"/>
      <c r="K1429" s="569"/>
      <c r="L1429" s="1"/>
    </row>
    <row r="1430" spans="7:12">
      <c r="G1430" s="1"/>
      <c r="H1430" s="1"/>
      <c r="I1430" s="1"/>
      <c r="J1430" s="1"/>
      <c r="K1430" s="569"/>
      <c r="L1430" s="1"/>
    </row>
    <row r="1431" spans="7:12">
      <c r="G1431" s="1"/>
      <c r="H1431" s="1"/>
      <c r="I1431" s="1"/>
      <c r="J1431" s="1"/>
      <c r="K1431" s="569"/>
      <c r="L1431" s="1"/>
    </row>
    <row r="1432" spans="7:12">
      <c r="G1432" s="1"/>
      <c r="H1432" s="1"/>
      <c r="I1432" s="1"/>
      <c r="J1432" s="1"/>
      <c r="K1432" s="569"/>
      <c r="L1432" s="1"/>
    </row>
    <row r="1433" spans="7:12">
      <c r="G1433" s="1"/>
      <c r="H1433" s="1"/>
      <c r="I1433" s="1"/>
      <c r="J1433" s="1"/>
      <c r="K1433" s="569"/>
      <c r="L1433" s="1"/>
    </row>
    <row r="1434" spans="7:12">
      <c r="G1434" s="1"/>
      <c r="H1434" s="1"/>
      <c r="I1434" s="1"/>
      <c r="J1434" s="1"/>
      <c r="K1434" s="569"/>
      <c r="L1434" s="1"/>
    </row>
    <row r="1435" spans="7:12">
      <c r="G1435" s="1"/>
      <c r="H1435" s="1"/>
      <c r="I1435" s="1"/>
      <c r="J1435" s="1"/>
      <c r="K1435" s="569"/>
      <c r="L1435" s="1"/>
    </row>
    <row r="1436" spans="7:12">
      <c r="G1436" s="1"/>
      <c r="H1436" s="1"/>
      <c r="I1436" s="1"/>
      <c r="J1436" s="1"/>
      <c r="K1436" s="569"/>
      <c r="L1436" s="1"/>
    </row>
    <row r="1437" spans="7:12">
      <c r="G1437" s="1"/>
      <c r="H1437" s="1"/>
      <c r="I1437" s="1"/>
      <c r="J1437" s="1"/>
      <c r="K1437" s="569"/>
      <c r="L1437" s="1"/>
    </row>
    <row r="1438" spans="7:12">
      <c r="G1438" s="1"/>
      <c r="H1438" s="1"/>
      <c r="I1438" s="1"/>
      <c r="J1438" s="1"/>
      <c r="K1438" s="569"/>
      <c r="L1438" s="1"/>
    </row>
    <row r="1439" spans="7:12">
      <c r="G1439" s="1"/>
      <c r="H1439" s="1"/>
      <c r="I1439" s="1"/>
      <c r="J1439" s="1"/>
      <c r="K1439" s="569"/>
      <c r="L1439" s="1"/>
    </row>
    <row r="1440" spans="7:12">
      <c r="G1440" s="1"/>
      <c r="H1440" s="1"/>
      <c r="I1440" s="1"/>
      <c r="J1440" s="1"/>
      <c r="K1440" s="569"/>
      <c r="L1440" s="1"/>
    </row>
    <row r="1441" spans="7:12">
      <c r="G1441" s="1"/>
      <c r="H1441" s="1"/>
      <c r="I1441" s="1"/>
      <c r="J1441" s="1"/>
      <c r="K1441" s="569"/>
      <c r="L1441" s="1"/>
    </row>
    <row r="1442" spans="7:12">
      <c r="G1442" s="1"/>
      <c r="H1442" s="1"/>
      <c r="I1442" s="1"/>
      <c r="J1442" s="1"/>
      <c r="K1442" s="569"/>
      <c r="L1442" s="1"/>
    </row>
    <row r="1443" spans="7:12">
      <c r="G1443" s="1"/>
      <c r="H1443" s="1"/>
      <c r="I1443" s="1"/>
      <c r="J1443" s="1"/>
      <c r="K1443" s="569"/>
      <c r="L1443" s="1"/>
    </row>
    <row r="1444" spans="7:12">
      <c r="G1444" s="1"/>
      <c r="H1444" s="1"/>
      <c r="I1444" s="1"/>
      <c r="J1444" s="1"/>
      <c r="K1444" s="569"/>
      <c r="L1444" s="1"/>
    </row>
    <row r="1445" spans="7:12">
      <c r="G1445" s="1"/>
      <c r="H1445" s="1"/>
      <c r="I1445" s="1"/>
      <c r="J1445" s="1"/>
      <c r="K1445" s="569"/>
      <c r="L1445" s="1"/>
    </row>
    <row r="1446" spans="7:12">
      <c r="G1446" s="1"/>
      <c r="H1446" s="1"/>
      <c r="I1446" s="1"/>
      <c r="J1446" s="1"/>
      <c r="K1446" s="569"/>
      <c r="L1446" s="1"/>
    </row>
    <row r="1447" spans="7:12">
      <c r="G1447" s="1"/>
      <c r="H1447" s="1"/>
      <c r="I1447" s="1"/>
      <c r="J1447" s="1"/>
      <c r="K1447" s="569"/>
      <c r="L1447" s="1"/>
    </row>
    <row r="1448" spans="7:12">
      <c r="G1448" s="1"/>
      <c r="H1448" s="1"/>
      <c r="I1448" s="1"/>
      <c r="J1448" s="1"/>
      <c r="K1448" s="569"/>
      <c r="L1448" s="1"/>
    </row>
    <row r="1449" spans="7:12">
      <c r="G1449" s="1"/>
      <c r="H1449" s="1"/>
      <c r="I1449" s="1"/>
      <c r="J1449" s="1"/>
      <c r="K1449" s="569"/>
      <c r="L1449" s="1"/>
    </row>
    <row r="1450" spans="7:12">
      <c r="G1450" s="1"/>
      <c r="H1450" s="1"/>
      <c r="I1450" s="1"/>
      <c r="J1450" s="1"/>
      <c r="K1450" s="569"/>
      <c r="L1450" s="1"/>
    </row>
    <row r="1451" spans="7:12">
      <c r="G1451" s="1"/>
      <c r="H1451" s="1"/>
      <c r="I1451" s="1"/>
      <c r="J1451" s="1"/>
      <c r="K1451" s="569"/>
      <c r="L1451" s="1"/>
    </row>
    <row r="1452" spans="7:12">
      <c r="G1452" s="1"/>
      <c r="H1452" s="1"/>
      <c r="I1452" s="1"/>
      <c r="J1452" s="1"/>
      <c r="K1452" s="569"/>
      <c r="L1452" s="1"/>
    </row>
    <row r="1453" spans="7:12">
      <c r="G1453" s="1"/>
      <c r="H1453" s="1"/>
      <c r="I1453" s="1"/>
      <c r="J1453" s="1"/>
      <c r="K1453" s="569"/>
      <c r="L1453" s="1"/>
    </row>
    <row r="1454" spans="7:12">
      <c r="G1454" s="1"/>
      <c r="H1454" s="1"/>
      <c r="I1454" s="1"/>
      <c r="J1454" s="1"/>
      <c r="K1454" s="569"/>
      <c r="L1454" s="1"/>
    </row>
    <row r="1455" spans="7:12">
      <c r="G1455" s="1"/>
      <c r="H1455" s="1"/>
      <c r="I1455" s="1"/>
      <c r="J1455" s="1"/>
      <c r="K1455" s="569"/>
      <c r="L1455" s="1"/>
    </row>
    <row r="1456" spans="7:12">
      <c r="G1456" s="1"/>
      <c r="H1456" s="1"/>
      <c r="I1456" s="1"/>
      <c r="J1456" s="1"/>
      <c r="K1456" s="569"/>
      <c r="L1456" s="1"/>
    </row>
    <row r="1457" spans="7:12">
      <c r="G1457" s="1"/>
      <c r="H1457" s="1"/>
      <c r="I1457" s="1"/>
      <c r="J1457" s="1"/>
      <c r="K1457" s="569"/>
      <c r="L1457" s="1"/>
    </row>
    <row r="1458" spans="7:12">
      <c r="G1458" s="1"/>
      <c r="H1458" s="1"/>
      <c r="I1458" s="1"/>
      <c r="J1458" s="1"/>
      <c r="K1458" s="569"/>
      <c r="L1458" s="1"/>
    </row>
    <row r="1459" spans="7:12">
      <c r="G1459" s="1"/>
      <c r="H1459" s="1"/>
      <c r="I1459" s="1"/>
      <c r="J1459" s="1"/>
      <c r="K1459" s="569"/>
      <c r="L1459" s="1"/>
    </row>
    <row r="1460" spans="7:12">
      <c r="G1460" s="1"/>
      <c r="H1460" s="1"/>
      <c r="I1460" s="1"/>
      <c r="J1460" s="1"/>
      <c r="K1460" s="569"/>
      <c r="L1460" s="1"/>
    </row>
    <row r="1461" spans="7:12">
      <c r="G1461" s="1"/>
      <c r="H1461" s="1"/>
      <c r="I1461" s="1"/>
      <c r="J1461" s="1"/>
      <c r="K1461" s="569"/>
      <c r="L1461" s="1"/>
    </row>
    <row r="1462" spans="7:12">
      <c r="G1462" s="1"/>
      <c r="H1462" s="1"/>
      <c r="I1462" s="1"/>
      <c r="J1462" s="1"/>
      <c r="K1462" s="569"/>
      <c r="L1462" s="1"/>
    </row>
    <row r="1463" spans="7:12">
      <c r="G1463" s="1"/>
      <c r="H1463" s="1"/>
      <c r="I1463" s="1"/>
      <c r="J1463" s="1"/>
      <c r="K1463" s="569"/>
      <c r="L1463" s="1"/>
    </row>
    <row r="1464" spans="7:12">
      <c r="G1464" s="1"/>
      <c r="H1464" s="1"/>
      <c r="I1464" s="1"/>
      <c r="J1464" s="1"/>
      <c r="K1464" s="569"/>
      <c r="L1464" s="1"/>
    </row>
    <row r="1465" spans="7:12">
      <c r="G1465" s="1"/>
      <c r="H1465" s="1"/>
      <c r="I1465" s="1"/>
      <c r="J1465" s="1"/>
      <c r="K1465" s="569"/>
      <c r="L1465" s="1"/>
    </row>
    <row r="1466" spans="7:12">
      <c r="G1466" s="1"/>
      <c r="H1466" s="1"/>
      <c r="I1466" s="1"/>
      <c r="J1466" s="1"/>
      <c r="K1466" s="569"/>
      <c r="L1466" s="1"/>
    </row>
    <row r="1467" spans="7:12">
      <c r="G1467" s="1"/>
      <c r="H1467" s="1"/>
      <c r="I1467" s="1"/>
      <c r="J1467" s="1"/>
      <c r="K1467" s="569"/>
      <c r="L1467" s="1"/>
    </row>
    <row r="1468" spans="7:12">
      <c r="G1468" s="1"/>
      <c r="H1468" s="1"/>
      <c r="I1468" s="1"/>
      <c r="J1468" s="1"/>
      <c r="K1468" s="569"/>
      <c r="L1468" s="1"/>
    </row>
    <row r="1469" spans="7:12">
      <c r="G1469" s="1"/>
      <c r="H1469" s="1"/>
      <c r="I1469" s="1"/>
      <c r="J1469" s="1"/>
      <c r="K1469" s="569"/>
      <c r="L1469" s="1"/>
    </row>
    <row r="1470" spans="7:12">
      <c r="G1470" s="1"/>
      <c r="H1470" s="1"/>
      <c r="I1470" s="1"/>
      <c r="J1470" s="1"/>
      <c r="K1470" s="569"/>
      <c r="L1470" s="1"/>
    </row>
    <row r="1471" spans="7:12">
      <c r="G1471" s="1"/>
      <c r="H1471" s="1"/>
      <c r="I1471" s="1"/>
      <c r="J1471" s="1"/>
      <c r="K1471" s="569"/>
      <c r="L1471" s="1"/>
    </row>
    <row r="1472" spans="7:12">
      <c r="G1472" s="1"/>
      <c r="H1472" s="1"/>
      <c r="I1472" s="1"/>
      <c r="J1472" s="1"/>
      <c r="K1472" s="569"/>
      <c r="L1472" s="1"/>
    </row>
    <row r="1473" spans="7:12">
      <c r="G1473" s="1"/>
      <c r="H1473" s="1"/>
      <c r="I1473" s="1"/>
      <c r="J1473" s="1"/>
      <c r="K1473" s="569"/>
      <c r="L1473" s="1"/>
    </row>
    <row r="1474" spans="7:12">
      <c r="G1474" s="1"/>
      <c r="H1474" s="1"/>
      <c r="I1474" s="1"/>
      <c r="J1474" s="1"/>
      <c r="K1474" s="569"/>
      <c r="L1474" s="1"/>
    </row>
    <row r="1475" spans="7:12">
      <c r="G1475" s="1"/>
      <c r="H1475" s="1"/>
      <c r="I1475" s="1"/>
      <c r="J1475" s="1"/>
      <c r="K1475" s="569"/>
      <c r="L1475" s="1"/>
    </row>
    <row r="1476" spans="7:12">
      <c r="G1476" s="1"/>
      <c r="H1476" s="1"/>
      <c r="I1476" s="1"/>
      <c r="J1476" s="1"/>
      <c r="K1476" s="569"/>
      <c r="L1476" s="1"/>
    </row>
    <row r="1477" spans="7:12">
      <c r="G1477" s="1"/>
      <c r="H1477" s="1"/>
      <c r="I1477" s="1"/>
      <c r="J1477" s="1"/>
      <c r="K1477" s="569"/>
      <c r="L1477" s="1"/>
    </row>
    <row r="1478" spans="7:12">
      <c r="G1478" s="1"/>
      <c r="H1478" s="1"/>
      <c r="I1478" s="1"/>
      <c r="J1478" s="1"/>
      <c r="K1478" s="569"/>
      <c r="L1478" s="1"/>
    </row>
    <row r="1479" spans="7:12">
      <c r="G1479" s="1"/>
      <c r="H1479" s="1"/>
      <c r="I1479" s="1"/>
      <c r="J1479" s="1"/>
      <c r="K1479" s="569"/>
      <c r="L1479" s="1"/>
    </row>
    <row r="1480" spans="7:12">
      <c r="G1480" s="1"/>
      <c r="H1480" s="1"/>
      <c r="I1480" s="1"/>
      <c r="J1480" s="1"/>
      <c r="K1480" s="569"/>
      <c r="L1480" s="1"/>
    </row>
    <row r="1481" spans="7:12">
      <c r="G1481" s="1"/>
      <c r="H1481" s="1"/>
      <c r="I1481" s="1"/>
      <c r="J1481" s="1"/>
      <c r="K1481" s="569"/>
      <c r="L1481" s="1"/>
    </row>
    <row r="1482" spans="7:12">
      <c r="G1482" s="1"/>
      <c r="H1482" s="1"/>
      <c r="I1482" s="1"/>
      <c r="J1482" s="1"/>
      <c r="K1482" s="569"/>
      <c r="L1482" s="1"/>
    </row>
    <row r="1483" spans="7:12">
      <c r="G1483" s="1"/>
      <c r="H1483" s="1"/>
      <c r="I1483" s="1"/>
      <c r="J1483" s="1"/>
      <c r="K1483" s="569"/>
      <c r="L1483" s="1"/>
    </row>
    <row r="1484" spans="7:12">
      <c r="G1484" s="1"/>
      <c r="H1484" s="1"/>
      <c r="I1484" s="1"/>
      <c r="J1484" s="1"/>
      <c r="K1484" s="569"/>
      <c r="L1484" s="1"/>
    </row>
    <row r="1485" spans="7:12">
      <c r="G1485" s="1"/>
      <c r="H1485" s="1"/>
      <c r="I1485" s="1"/>
      <c r="J1485" s="1"/>
      <c r="K1485" s="569"/>
      <c r="L1485" s="1"/>
    </row>
    <row r="1486" spans="7:12">
      <c r="G1486" s="1"/>
      <c r="H1486" s="1"/>
      <c r="I1486" s="1"/>
      <c r="J1486" s="1"/>
      <c r="K1486" s="569"/>
      <c r="L1486" s="1"/>
    </row>
    <row r="1487" spans="7:12">
      <c r="G1487" s="1"/>
      <c r="H1487" s="1"/>
      <c r="I1487" s="1"/>
      <c r="J1487" s="1"/>
      <c r="K1487" s="569"/>
      <c r="L1487" s="1"/>
    </row>
    <row r="1488" spans="7:12">
      <c r="G1488" s="1"/>
      <c r="H1488" s="1"/>
      <c r="I1488" s="1"/>
      <c r="J1488" s="1"/>
      <c r="K1488" s="569"/>
      <c r="L1488" s="1"/>
    </row>
    <row r="1489" spans="7:12">
      <c r="G1489" s="1"/>
      <c r="H1489" s="1"/>
      <c r="I1489" s="1"/>
      <c r="J1489" s="1"/>
      <c r="K1489" s="569"/>
      <c r="L1489" s="1"/>
    </row>
    <row r="1490" spans="7:12">
      <c r="G1490" s="1"/>
      <c r="H1490" s="1"/>
      <c r="I1490" s="1"/>
      <c r="J1490" s="1"/>
      <c r="K1490" s="569"/>
      <c r="L1490" s="1"/>
    </row>
    <row r="1491" spans="7:12">
      <c r="G1491" s="1"/>
      <c r="H1491" s="1"/>
      <c r="I1491" s="1"/>
      <c r="J1491" s="1"/>
      <c r="K1491" s="569"/>
      <c r="L1491" s="1"/>
    </row>
    <row r="1492" spans="7:12">
      <c r="G1492" s="1"/>
      <c r="H1492" s="1"/>
      <c r="I1492" s="1"/>
      <c r="J1492" s="1"/>
      <c r="K1492" s="569"/>
      <c r="L1492" s="1"/>
    </row>
    <row r="1493" spans="7:12">
      <c r="G1493" s="1"/>
      <c r="H1493" s="1"/>
      <c r="I1493" s="1"/>
      <c r="J1493" s="1"/>
      <c r="K1493" s="569"/>
      <c r="L1493" s="1"/>
    </row>
    <row r="1494" spans="7:12">
      <c r="G1494" s="1"/>
      <c r="H1494" s="1"/>
      <c r="I1494" s="1"/>
      <c r="J1494" s="1"/>
      <c r="K1494" s="569"/>
      <c r="L1494" s="1"/>
    </row>
    <row r="1495" spans="7:12">
      <c r="G1495" s="1"/>
      <c r="H1495" s="1"/>
      <c r="I1495" s="1"/>
      <c r="J1495" s="1"/>
      <c r="K1495" s="569"/>
      <c r="L1495" s="1"/>
    </row>
    <row r="1496" spans="7:12">
      <c r="G1496" s="1"/>
      <c r="H1496" s="1"/>
      <c r="I1496" s="1"/>
      <c r="J1496" s="1"/>
      <c r="K1496" s="569"/>
      <c r="L1496" s="1"/>
    </row>
    <row r="1497" spans="7:12">
      <c r="G1497" s="1"/>
      <c r="H1497" s="1"/>
      <c r="I1497" s="1"/>
      <c r="J1497" s="1"/>
      <c r="K1497" s="569"/>
      <c r="L1497" s="1"/>
    </row>
    <row r="1498" spans="7:12">
      <c r="G1498" s="1"/>
      <c r="H1498" s="1"/>
      <c r="I1498" s="1"/>
      <c r="J1498" s="1"/>
      <c r="K1498" s="569"/>
      <c r="L1498" s="1"/>
    </row>
    <row r="1499" spans="7:12">
      <c r="G1499" s="1"/>
      <c r="H1499" s="1"/>
      <c r="I1499" s="1"/>
      <c r="J1499" s="1"/>
      <c r="K1499" s="569"/>
      <c r="L1499" s="1"/>
    </row>
    <row r="1500" spans="7:12">
      <c r="G1500" s="1"/>
      <c r="H1500" s="1"/>
      <c r="I1500" s="1"/>
      <c r="J1500" s="1"/>
      <c r="K1500" s="569"/>
      <c r="L1500" s="1"/>
    </row>
    <row r="1501" spans="7:12">
      <c r="G1501" s="1"/>
      <c r="H1501" s="1"/>
      <c r="I1501" s="1"/>
      <c r="J1501" s="1"/>
      <c r="K1501" s="569"/>
      <c r="L1501" s="1"/>
    </row>
    <row r="1502" spans="7:12">
      <c r="G1502" s="1"/>
      <c r="H1502" s="1"/>
      <c r="I1502" s="1"/>
      <c r="J1502" s="1"/>
      <c r="K1502" s="569"/>
      <c r="L1502" s="1"/>
    </row>
    <row r="1503" spans="7:12">
      <c r="G1503" s="1"/>
      <c r="H1503" s="1"/>
      <c r="I1503" s="1"/>
      <c r="J1503" s="1"/>
      <c r="K1503" s="569"/>
      <c r="L1503" s="1"/>
    </row>
    <row r="1504" spans="7:12">
      <c r="G1504" s="1"/>
      <c r="H1504" s="1"/>
      <c r="I1504" s="1"/>
      <c r="J1504" s="1"/>
      <c r="K1504" s="569"/>
      <c r="L1504" s="1"/>
    </row>
    <row r="1505" spans="7:12">
      <c r="G1505" s="1"/>
      <c r="H1505" s="1"/>
      <c r="I1505" s="1"/>
      <c r="J1505" s="1"/>
      <c r="K1505" s="569"/>
      <c r="L1505" s="1"/>
    </row>
    <row r="1506" spans="7:12">
      <c r="G1506" s="1"/>
      <c r="H1506" s="1"/>
      <c r="I1506" s="1"/>
      <c r="J1506" s="1"/>
      <c r="K1506" s="569"/>
      <c r="L1506" s="1"/>
    </row>
    <row r="1507" spans="7:12">
      <c r="G1507" s="1"/>
      <c r="H1507" s="1"/>
      <c r="I1507" s="1"/>
      <c r="J1507" s="1"/>
      <c r="K1507" s="569"/>
      <c r="L1507" s="1"/>
    </row>
    <row r="1508" spans="7:12">
      <c r="G1508" s="1"/>
      <c r="H1508" s="1"/>
      <c r="I1508" s="1"/>
      <c r="J1508" s="1"/>
      <c r="K1508" s="569"/>
      <c r="L1508" s="1"/>
    </row>
    <row r="1509" spans="7:12">
      <c r="G1509" s="1"/>
      <c r="H1509" s="1"/>
      <c r="I1509" s="1"/>
      <c r="J1509" s="1"/>
      <c r="K1509" s="569"/>
      <c r="L1509" s="1"/>
    </row>
    <row r="1510" spans="7:12">
      <c r="G1510" s="1"/>
      <c r="H1510" s="1"/>
      <c r="I1510" s="1"/>
      <c r="J1510" s="1"/>
      <c r="K1510" s="569"/>
      <c r="L1510" s="1"/>
    </row>
    <row r="1511" spans="7:12">
      <c r="G1511" s="1"/>
      <c r="H1511" s="1"/>
      <c r="I1511" s="1"/>
      <c r="J1511" s="1"/>
      <c r="K1511" s="569"/>
      <c r="L1511" s="1"/>
    </row>
    <row r="1512" spans="7:12">
      <c r="G1512" s="1"/>
      <c r="H1512" s="1"/>
      <c r="I1512" s="1"/>
      <c r="J1512" s="1"/>
      <c r="K1512" s="569"/>
      <c r="L1512" s="1"/>
    </row>
    <row r="1513" spans="7:12">
      <c r="G1513" s="1"/>
      <c r="H1513" s="1"/>
      <c r="I1513" s="1"/>
      <c r="J1513" s="1"/>
      <c r="K1513" s="569"/>
      <c r="L1513" s="1"/>
    </row>
    <row r="1514" spans="7:12">
      <c r="G1514" s="1"/>
      <c r="H1514" s="1"/>
      <c r="I1514" s="1"/>
      <c r="J1514" s="1"/>
      <c r="K1514" s="569"/>
      <c r="L1514" s="1"/>
    </row>
    <row r="1515" spans="7:12">
      <c r="G1515" s="1"/>
      <c r="H1515" s="1"/>
      <c r="I1515" s="1"/>
      <c r="J1515" s="1"/>
      <c r="K1515" s="569"/>
      <c r="L1515" s="1"/>
    </row>
    <row r="1516" spans="7:12">
      <c r="G1516" s="1"/>
      <c r="H1516" s="1"/>
      <c r="I1516" s="1"/>
      <c r="J1516" s="1"/>
      <c r="K1516" s="569"/>
      <c r="L1516" s="1"/>
    </row>
    <row r="1517" spans="7:12">
      <c r="G1517" s="1"/>
      <c r="H1517" s="1"/>
      <c r="I1517" s="1"/>
      <c r="J1517" s="1"/>
      <c r="K1517" s="569"/>
      <c r="L1517" s="1"/>
    </row>
    <row r="1518" spans="7:12">
      <c r="G1518" s="1"/>
      <c r="H1518" s="1"/>
      <c r="I1518" s="1"/>
      <c r="J1518" s="1"/>
      <c r="K1518" s="569"/>
      <c r="L1518" s="1"/>
    </row>
    <row r="1519" spans="7:12">
      <c r="G1519" s="1"/>
      <c r="H1519" s="1"/>
      <c r="I1519" s="1"/>
      <c r="J1519" s="1"/>
      <c r="K1519" s="569"/>
      <c r="L1519" s="1"/>
    </row>
    <row r="1520" spans="7:12">
      <c r="G1520" s="1"/>
      <c r="H1520" s="1"/>
      <c r="I1520" s="1"/>
      <c r="J1520" s="1"/>
      <c r="K1520" s="569"/>
      <c r="L1520" s="1"/>
    </row>
    <row r="1521" spans="7:12">
      <c r="G1521" s="1"/>
      <c r="H1521" s="1"/>
      <c r="I1521" s="1"/>
      <c r="J1521" s="1"/>
      <c r="K1521" s="569"/>
      <c r="L1521" s="1"/>
    </row>
    <row r="1522" spans="7:12">
      <c r="G1522" s="1"/>
      <c r="H1522" s="1"/>
      <c r="I1522" s="1"/>
      <c r="J1522" s="1"/>
      <c r="K1522" s="569"/>
      <c r="L1522" s="1"/>
    </row>
    <row r="1523" spans="7:12">
      <c r="G1523" s="1"/>
      <c r="H1523" s="1"/>
      <c r="I1523" s="1"/>
      <c r="J1523" s="1"/>
      <c r="K1523" s="569"/>
      <c r="L1523" s="1"/>
    </row>
    <row r="1524" spans="7:12">
      <c r="G1524" s="1"/>
      <c r="H1524" s="1"/>
      <c r="I1524" s="1"/>
      <c r="J1524" s="1"/>
      <c r="K1524" s="569"/>
      <c r="L1524" s="1"/>
    </row>
    <row r="1525" spans="7:12">
      <c r="G1525" s="1"/>
      <c r="H1525" s="1"/>
      <c r="I1525" s="1"/>
      <c r="J1525" s="1"/>
      <c r="K1525" s="569"/>
      <c r="L1525" s="1"/>
    </row>
    <row r="1526" spans="7:12">
      <c r="G1526" s="1"/>
      <c r="H1526" s="1"/>
      <c r="I1526" s="1"/>
      <c r="J1526" s="1"/>
      <c r="K1526" s="569"/>
      <c r="L1526" s="1"/>
    </row>
    <row r="1527" spans="7:12">
      <c r="G1527" s="1"/>
      <c r="H1527" s="1"/>
      <c r="I1527" s="1"/>
      <c r="J1527" s="1"/>
      <c r="K1527" s="569"/>
      <c r="L1527" s="1"/>
    </row>
    <row r="1528" spans="7:12">
      <c r="G1528" s="1"/>
      <c r="H1528" s="1"/>
      <c r="I1528" s="1"/>
      <c r="J1528" s="1"/>
      <c r="K1528" s="569"/>
      <c r="L1528" s="1"/>
    </row>
    <row r="1529" spans="7:12">
      <c r="G1529" s="1"/>
      <c r="H1529" s="1"/>
      <c r="I1529" s="1"/>
      <c r="J1529" s="1"/>
      <c r="K1529" s="569"/>
      <c r="L1529" s="1"/>
    </row>
    <row r="1530" spans="7:12">
      <c r="G1530" s="1"/>
      <c r="H1530" s="1"/>
      <c r="I1530" s="1"/>
      <c r="J1530" s="1"/>
      <c r="K1530" s="569"/>
      <c r="L1530" s="1"/>
    </row>
    <row r="1531" spans="7:12">
      <c r="G1531" s="1"/>
      <c r="H1531" s="1"/>
      <c r="I1531" s="1"/>
      <c r="J1531" s="1"/>
      <c r="K1531" s="569"/>
      <c r="L1531" s="1"/>
    </row>
    <row r="1532" spans="7:12">
      <c r="G1532" s="1"/>
      <c r="H1532" s="1"/>
      <c r="I1532" s="1"/>
      <c r="J1532" s="1"/>
      <c r="K1532" s="569"/>
      <c r="L1532" s="1"/>
    </row>
    <row r="1533" spans="7:12">
      <c r="G1533" s="1"/>
      <c r="H1533" s="1"/>
      <c r="I1533" s="1"/>
      <c r="J1533" s="1"/>
      <c r="K1533" s="569"/>
      <c r="L1533" s="1"/>
    </row>
    <row r="1534" spans="7:12">
      <c r="G1534" s="1"/>
      <c r="H1534" s="1"/>
      <c r="I1534" s="1"/>
      <c r="J1534" s="1"/>
      <c r="K1534" s="569"/>
      <c r="L1534" s="1"/>
    </row>
    <row r="1535" spans="7:12">
      <c r="G1535" s="1"/>
      <c r="H1535" s="1"/>
      <c r="I1535" s="1"/>
      <c r="J1535" s="1"/>
      <c r="K1535" s="569"/>
      <c r="L1535" s="1"/>
    </row>
    <row r="1536" spans="7:12">
      <c r="G1536" s="1"/>
      <c r="H1536" s="1"/>
      <c r="I1536" s="1"/>
      <c r="J1536" s="1"/>
      <c r="K1536" s="569"/>
      <c r="L1536" s="1"/>
    </row>
    <row r="1537" spans="7:12">
      <c r="G1537" s="1"/>
      <c r="H1537" s="1"/>
      <c r="I1537" s="1"/>
      <c r="J1537" s="1"/>
      <c r="K1537" s="569"/>
      <c r="L1537" s="1"/>
    </row>
    <row r="1538" spans="7:12">
      <c r="G1538" s="1"/>
      <c r="H1538" s="1"/>
      <c r="I1538" s="1"/>
      <c r="J1538" s="1"/>
      <c r="K1538" s="569"/>
      <c r="L1538" s="1"/>
    </row>
    <row r="1539" spans="7:12">
      <c r="G1539" s="1"/>
      <c r="H1539" s="1"/>
      <c r="I1539" s="1"/>
      <c r="J1539" s="1"/>
      <c r="K1539" s="569"/>
      <c r="L1539" s="1"/>
    </row>
    <row r="1540" spans="7:12">
      <c r="G1540" s="1"/>
      <c r="H1540" s="1"/>
      <c r="I1540" s="1"/>
      <c r="J1540" s="1"/>
      <c r="K1540" s="569"/>
      <c r="L1540" s="1"/>
    </row>
    <row r="1541" spans="7:12">
      <c r="G1541" s="1"/>
      <c r="H1541" s="1"/>
      <c r="I1541" s="1"/>
      <c r="J1541" s="1"/>
      <c r="K1541" s="569"/>
      <c r="L1541" s="1"/>
    </row>
    <row r="1542" spans="7:12">
      <c r="G1542" s="1"/>
      <c r="H1542" s="1"/>
      <c r="I1542" s="1"/>
      <c r="J1542" s="1"/>
      <c r="K1542" s="569"/>
      <c r="L1542" s="1"/>
    </row>
    <row r="1543" spans="7:12">
      <c r="G1543" s="1"/>
      <c r="H1543" s="1"/>
      <c r="I1543" s="1"/>
      <c r="J1543" s="1"/>
      <c r="K1543" s="569"/>
      <c r="L1543" s="1"/>
    </row>
    <row r="1544" spans="7:12">
      <c r="G1544" s="1"/>
      <c r="H1544" s="1"/>
      <c r="I1544" s="1"/>
      <c r="J1544" s="1"/>
      <c r="K1544" s="569"/>
      <c r="L1544" s="1"/>
    </row>
    <row r="1545" spans="7:12">
      <c r="G1545" s="1"/>
      <c r="H1545" s="1"/>
      <c r="I1545" s="1"/>
      <c r="J1545" s="1"/>
      <c r="K1545" s="569"/>
      <c r="L1545" s="1"/>
    </row>
    <row r="1546" spans="7:12">
      <c r="G1546" s="1"/>
      <c r="H1546" s="1"/>
      <c r="I1546" s="1"/>
      <c r="J1546" s="1"/>
      <c r="K1546" s="569"/>
      <c r="L1546" s="1"/>
    </row>
    <row r="1547" spans="7:12">
      <c r="G1547" s="1"/>
      <c r="H1547" s="1"/>
      <c r="I1547" s="1"/>
      <c r="J1547" s="1"/>
      <c r="K1547" s="569"/>
      <c r="L1547" s="1"/>
    </row>
    <row r="1548" spans="7:12">
      <c r="G1548" s="1"/>
      <c r="H1548" s="1"/>
      <c r="I1548" s="1"/>
      <c r="J1548" s="1"/>
      <c r="K1548" s="569"/>
      <c r="L1548" s="1"/>
    </row>
    <row r="1549" spans="7:12">
      <c r="G1549" s="1"/>
      <c r="H1549" s="1"/>
      <c r="I1549" s="1"/>
      <c r="J1549" s="1"/>
      <c r="K1549" s="569"/>
      <c r="L1549" s="1"/>
    </row>
    <row r="1550" spans="7:12">
      <c r="G1550" s="1"/>
      <c r="H1550" s="1"/>
      <c r="I1550" s="1"/>
      <c r="J1550" s="1"/>
      <c r="K1550" s="569"/>
      <c r="L1550" s="1"/>
    </row>
    <row r="1551" spans="7:12">
      <c r="G1551" s="1"/>
      <c r="H1551" s="1"/>
      <c r="I1551" s="1"/>
      <c r="J1551" s="1"/>
      <c r="K1551" s="569"/>
      <c r="L1551" s="1"/>
    </row>
    <row r="1552" spans="7:12">
      <c r="G1552" s="1"/>
      <c r="H1552" s="1"/>
      <c r="I1552" s="1"/>
      <c r="J1552" s="1"/>
      <c r="K1552" s="569"/>
      <c r="L1552" s="1"/>
    </row>
    <row r="1553" spans="7:12">
      <c r="G1553" s="1"/>
      <c r="H1553" s="1"/>
      <c r="I1553" s="1"/>
      <c r="J1553" s="1"/>
      <c r="K1553" s="569"/>
      <c r="L1553" s="1"/>
    </row>
    <row r="1554" spans="7:12">
      <c r="G1554" s="1"/>
      <c r="H1554" s="1"/>
      <c r="I1554" s="1"/>
      <c r="J1554" s="1"/>
      <c r="K1554" s="569"/>
      <c r="L1554" s="1"/>
    </row>
    <row r="1555" spans="7:12">
      <c r="G1555" s="1"/>
      <c r="H1555" s="1"/>
      <c r="I1555" s="1"/>
      <c r="J1555" s="1"/>
      <c r="K1555" s="569"/>
      <c r="L1555" s="1"/>
    </row>
    <row r="1556" spans="7:12">
      <c r="G1556" s="1"/>
      <c r="H1556" s="1"/>
      <c r="I1556" s="1"/>
      <c r="J1556" s="1"/>
      <c r="K1556" s="569"/>
      <c r="L1556" s="1"/>
    </row>
    <row r="1557" spans="7:12">
      <c r="G1557" s="1"/>
      <c r="H1557" s="1"/>
      <c r="I1557" s="1"/>
      <c r="J1557" s="1"/>
      <c r="K1557" s="569"/>
      <c r="L1557" s="1"/>
    </row>
    <row r="1558" spans="7:12">
      <c r="G1558" s="1"/>
      <c r="H1558" s="1"/>
      <c r="I1558" s="1"/>
      <c r="J1558" s="1"/>
      <c r="K1558" s="569"/>
      <c r="L1558" s="1"/>
    </row>
    <row r="1559" spans="7:12">
      <c r="G1559" s="1"/>
      <c r="H1559" s="1"/>
      <c r="I1559" s="1"/>
      <c r="J1559" s="1"/>
      <c r="K1559" s="569"/>
      <c r="L1559" s="1"/>
    </row>
    <row r="1560" spans="7:12">
      <c r="G1560" s="1"/>
      <c r="H1560" s="1"/>
      <c r="I1560" s="1"/>
      <c r="J1560" s="1"/>
      <c r="K1560" s="569"/>
      <c r="L1560" s="1"/>
    </row>
    <row r="1561" spans="7:12">
      <c r="G1561" s="1"/>
      <c r="H1561" s="1"/>
      <c r="I1561" s="1"/>
      <c r="J1561" s="1"/>
      <c r="K1561" s="569"/>
      <c r="L1561" s="1"/>
    </row>
    <row r="1562" spans="7:12">
      <c r="G1562" s="1"/>
      <c r="H1562" s="1"/>
      <c r="I1562" s="1"/>
      <c r="J1562" s="1"/>
      <c r="K1562" s="569"/>
      <c r="L1562" s="1"/>
    </row>
    <row r="1563" spans="7:12">
      <c r="G1563" s="1"/>
      <c r="H1563" s="1"/>
      <c r="I1563" s="1"/>
      <c r="J1563" s="1"/>
      <c r="K1563" s="569"/>
      <c r="L1563" s="1"/>
    </row>
    <row r="1564" spans="7:12">
      <c r="G1564" s="1"/>
      <c r="H1564" s="1"/>
      <c r="I1564" s="1"/>
      <c r="J1564" s="1"/>
      <c r="K1564" s="569"/>
      <c r="L1564" s="1"/>
    </row>
    <row r="1565" spans="7:12">
      <c r="G1565" s="1"/>
      <c r="H1565" s="1"/>
      <c r="I1565" s="1"/>
      <c r="J1565" s="1"/>
      <c r="K1565" s="569"/>
      <c r="L1565" s="1"/>
    </row>
    <row r="1566" spans="7:12">
      <c r="G1566" s="1"/>
      <c r="H1566" s="1"/>
      <c r="I1566" s="1"/>
      <c r="J1566" s="1"/>
      <c r="K1566" s="569"/>
      <c r="L1566" s="1"/>
    </row>
    <row r="1567" spans="7:12">
      <c r="G1567" s="1"/>
      <c r="H1567" s="1"/>
      <c r="I1567" s="1"/>
      <c r="J1567" s="1"/>
      <c r="K1567" s="569"/>
      <c r="L1567" s="1"/>
    </row>
    <row r="1568" spans="7:12">
      <c r="G1568" s="1"/>
      <c r="H1568" s="1"/>
      <c r="I1568" s="1"/>
      <c r="J1568" s="1"/>
      <c r="K1568" s="569"/>
      <c r="L1568" s="1"/>
    </row>
    <row r="1569" spans="7:12">
      <c r="G1569" s="1"/>
      <c r="H1569" s="1"/>
      <c r="I1569" s="1"/>
      <c r="J1569" s="1"/>
      <c r="K1569" s="569"/>
      <c r="L1569" s="1"/>
    </row>
    <row r="1570" spans="7:12">
      <c r="G1570" s="1"/>
      <c r="H1570" s="1"/>
      <c r="I1570" s="1"/>
      <c r="J1570" s="1"/>
      <c r="K1570" s="569"/>
      <c r="L1570" s="1"/>
    </row>
    <row r="1571" spans="7:12">
      <c r="G1571" s="1"/>
      <c r="H1571" s="1"/>
      <c r="I1571" s="1"/>
      <c r="J1571" s="1"/>
      <c r="K1571" s="569"/>
      <c r="L1571" s="1"/>
    </row>
    <row r="1572" spans="7:12">
      <c r="G1572" s="1"/>
      <c r="H1572" s="1"/>
      <c r="I1572" s="1"/>
      <c r="J1572" s="1"/>
      <c r="K1572" s="569"/>
      <c r="L1572" s="1"/>
    </row>
    <row r="1573" spans="7:12">
      <c r="G1573" s="1"/>
      <c r="H1573" s="1"/>
      <c r="I1573" s="1"/>
      <c r="J1573" s="1"/>
      <c r="K1573" s="569"/>
      <c r="L1573" s="1"/>
    </row>
    <row r="1574" spans="7:12">
      <c r="G1574" s="1"/>
      <c r="H1574" s="1"/>
      <c r="I1574" s="1"/>
      <c r="J1574" s="1"/>
      <c r="K1574" s="569"/>
      <c r="L1574" s="1"/>
    </row>
    <row r="1575" spans="7:12">
      <c r="G1575" s="1"/>
      <c r="H1575" s="1"/>
      <c r="I1575" s="1"/>
      <c r="J1575" s="1"/>
      <c r="K1575" s="569"/>
      <c r="L1575" s="1"/>
    </row>
    <row r="1576" spans="7:12">
      <c r="G1576" s="1"/>
      <c r="H1576" s="1"/>
      <c r="I1576" s="1"/>
      <c r="J1576" s="1"/>
      <c r="K1576" s="569"/>
      <c r="L1576" s="1"/>
    </row>
    <row r="1577" spans="7:12">
      <c r="G1577" s="1"/>
      <c r="H1577" s="1"/>
      <c r="I1577" s="1"/>
      <c r="J1577" s="1"/>
      <c r="K1577" s="569"/>
      <c r="L1577" s="1"/>
    </row>
    <row r="1578" spans="7:12">
      <c r="G1578" s="1"/>
      <c r="H1578" s="1"/>
      <c r="I1578" s="1"/>
      <c r="J1578" s="1"/>
      <c r="K1578" s="569"/>
      <c r="L1578" s="1"/>
    </row>
    <row r="1579" spans="7:12">
      <c r="G1579" s="1"/>
      <c r="H1579" s="1"/>
      <c r="I1579" s="1"/>
      <c r="J1579" s="1"/>
      <c r="K1579" s="569"/>
      <c r="L1579" s="1"/>
    </row>
    <row r="1580" spans="7:12">
      <c r="G1580" s="1"/>
      <c r="H1580" s="1"/>
      <c r="I1580" s="1"/>
      <c r="J1580" s="1"/>
      <c r="K1580" s="569"/>
      <c r="L1580" s="1"/>
    </row>
    <row r="1581" spans="7:12">
      <c r="G1581" s="1"/>
      <c r="H1581" s="1"/>
      <c r="I1581" s="1"/>
      <c r="J1581" s="1"/>
      <c r="K1581" s="569"/>
      <c r="L1581" s="1"/>
    </row>
    <row r="1582" spans="7:12">
      <c r="G1582" s="1"/>
      <c r="H1582" s="1"/>
      <c r="I1582" s="1"/>
      <c r="J1582" s="1"/>
      <c r="K1582" s="569"/>
      <c r="L1582" s="1"/>
    </row>
    <row r="1583" spans="7:12">
      <c r="G1583" s="1"/>
      <c r="H1583" s="1"/>
      <c r="I1583" s="1"/>
      <c r="J1583" s="1"/>
      <c r="K1583" s="569"/>
      <c r="L1583" s="1"/>
    </row>
    <row r="1584" spans="7:12">
      <c r="G1584" s="1"/>
      <c r="H1584" s="1"/>
      <c r="I1584" s="1"/>
      <c r="J1584" s="1"/>
      <c r="K1584" s="569"/>
      <c r="L1584" s="1"/>
    </row>
    <row r="1585" spans="7:12">
      <c r="G1585" s="1"/>
      <c r="H1585" s="1"/>
      <c r="I1585" s="1"/>
      <c r="J1585" s="1"/>
      <c r="K1585" s="569"/>
      <c r="L1585" s="1"/>
    </row>
    <row r="1586" spans="7:12">
      <c r="G1586" s="1"/>
      <c r="H1586" s="1"/>
      <c r="I1586" s="1"/>
      <c r="J1586" s="1"/>
      <c r="K1586" s="569"/>
      <c r="L1586" s="1"/>
    </row>
    <row r="1587" spans="7:12">
      <c r="G1587" s="1"/>
      <c r="H1587" s="1"/>
      <c r="I1587" s="1"/>
      <c r="J1587" s="1"/>
      <c r="K1587" s="569"/>
      <c r="L1587" s="1"/>
    </row>
    <row r="1588" spans="7:12">
      <c r="G1588" s="1"/>
      <c r="H1588" s="1"/>
      <c r="I1588" s="1"/>
      <c r="J1588" s="1"/>
      <c r="K1588" s="569"/>
      <c r="L1588" s="1"/>
    </row>
    <row r="1589" spans="7:12">
      <c r="G1589" s="1"/>
      <c r="H1589" s="1"/>
      <c r="I1589" s="1"/>
      <c r="J1589" s="1"/>
      <c r="K1589" s="569"/>
      <c r="L1589" s="1"/>
    </row>
    <row r="1590" spans="7:12">
      <c r="G1590" s="1"/>
      <c r="H1590" s="1"/>
      <c r="I1590" s="1"/>
      <c r="J1590" s="1"/>
      <c r="K1590" s="569"/>
      <c r="L1590" s="1"/>
    </row>
    <row r="1591" spans="7:12">
      <c r="G1591" s="1"/>
      <c r="H1591" s="1"/>
      <c r="I1591" s="1"/>
      <c r="J1591" s="1"/>
      <c r="K1591" s="569"/>
      <c r="L1591" s="1"/>
    </row>
    <row r="1592" spans="7:12">
      <c r="G1592" s="1"/>
      <c r="H1592" s="1"/>
      <c r="I1592" s="1"/>
      <c r="J1592" s="1"/>
      <c r="K1592" s="569"/>
      <c r="L1592" s="1"/>
    </row>
    <row r="1593" spans="7:12">
      <c r="G1593" s="1"/>
      <c r="H1593" s="1"/>
      <c r="I1593" s="1"/>
      <c r="J1593" s="1"/>
      <c r="K1593" s="569"/>
      <c r="L1593" s="1"/>
    </row>
    <row r="1594" spans="7:12">
      <c r="G1594" s="1"/>
      <c r="H1594" s="1"/>
      <c r="I1594" s="1"/>
      <c r="J1594" s="1"/>
      <c r="K1594" s="569"/>
      <c r="L1594" s="1"/>
    </row>
    <row r="1595" spans="7:12">
      <c r="G1595" s="1"/>
      <c r="H1595" s="1"/>
      <c r="I1595" s="1"/>
      <c r="J1595" s="1"/>
      <c r="K1595" s="569"/>
      <c r="L1595" s="1"/>
    </row>
    <row r="1596" spans="7:12">
      <c r="G1596" s="1"/>
      <c r="H1596" s="1"/>
      <c r="I1596" s="1"/>
      <c r="J1596" s="1"/>
      <c r="K1596" s="569"/>
      <c r="L1596" s="1"/>
    </row>
    <row r="1597" spans="7:12">
      <c r="G1597" s="1"/>
      <c r="H1597" s="1"/>
      <c r="I1597" s="1"/>
      <c r="J1597" s="1"/>
      <c r="K1597" s="569"/>
      <c r="L1597" s="1"/>
    </row>
    <row r="1598" spans="7:12">
      <c r="G1598" s="1"/>
      <c r="H1598" s="1"/>
      <c r="I1598" s="1"/>
      <c r="J1598" s="1"/>
      <c r="K1598" s="569"/>
      <c r="L1598" s="1"/>
    </row>
    <row r="1599" spans="7:12">
      <c r="G1599" s="1"/>
      <c r="H1599" s="1"/>
      <c r="I1599" s="1"/>
      <c r="J1599" s="1"/>
      <c r="K1599" s="569"/>
      <c r="L1599" s="1"/>
    </row>
    <row r="1600" spans="7:12">
      <c r="G1600" s="1"/>
      <c r="H1600" s="1"/>
      <c r="I1600" s="1"/>
      <c r="J1600" s="1"/>
      <c r="K1600" s="569"/>
      <c r="L1600" s="1"/>
    </row>
    <row r="1601" spans="7:12">
      <c r="G1601" s="1"/>
      <c r="H1601" s="1"/>
      <c r="I1601" s="1"/>
      <c r="J1601" s="1"/>
      <c r="K1601" s="569"/>
      <c r="L1601" s="1"/>
    </row>
    <row r="1602" spans="7:12">
      <c r="G1602" s="1"/>
      <c r="H1602" s="1"/>
      <c r="I1602" s="1"/>
      <c r="J1602" s="1"/>
      <c r="K1602" s="569"/>
      <c r="L1602" s="1"/>
    </row>
    <row r="1603" spans="7:12">
      <c r="G1603" s="1"/>
      <c r="H1603" s="1"/>
      <c r="I1603" s="1"/>
      <c r="J1603" s="1"/>
      <c r="K1603" s="569"/>
      <c r="L1603" s="1"/>
    </row>
    <row r="1604" spans="7:12">
      <c r="G1604" s="1"/>
      <c r="H1604" s="1"/>
      <c r="I1604" s="1"/>
      <c r="J1604" s="1"/>
      <c r="K1604" s="569"/>
      <c r="L1604" s="1"/>
    </row>
    <row r="1605" spans="7:12">
      <c r="G1605" s="1"/>
      <c r="H1605" s="1"/>
      <c r="I1605" s="1"/>
      <c r="J1605" s="1"/>
      <c r="K1605" s="569"/>
      <c r="L1605" s="1"/>
    </row>
    <row r="1606" spans="7:12">
      <c r="G1606" s="1"/>
      <c r="H1606" s="1"/>
      <c r="I1606" s="1"/>
      <c r="J1606" s="1"/>
      <c r="K1606" s="569"/>
      <c r="L1606" s="1"/>
    </row>
    <row r="1607" spans="7:12">
      <c r="G1607" s="1"/>
      <c r="H1607" s="1"/>
      <c r="I1607" s="1"/>
      <c r="J1607" s="1"/>
      <c r="K1607" s="569"/>
      <c r="L1607" s="1"/>
    </row>
    <row r="1608" spans="7:12">
      <c r="G1608" s="1"/>
      <c r="H1608" s="1"/>
      <c r="I1608" s="1"/>
      <c r="J1608" s="1"/>
      <c r="K1608" s="569"/>
      <c r="L1608" s="1"/>
    </row>
    <row r="1609" spans="7:12">
      <c r="G1609" s="1"/>
      <c r="H1609" s="1"/>
      <c r="I1609" s="1"/>
      <c r="J1609" s="1"/>
      <c r="K1609" s="569"/>
      <c r="L1609" s="1"/>
    </row>
    <row r="1610" spans="7:12">
      <c r="G1610" s="1"/>
      <c r="H1610" s="1"/>
      <c r="I1610" s="1"/>
      <c r="J1610" s="1"/>
      <c r="K1610" s="569"/>
      <c r="L1610" s="1"/>
    </row>
    <row r="1611" spans="7:12">
      <c r="G1611" s="1"/>
      <c r="H1611" s="1"/>
      <c r="I1611" s="1"/>
      <c r="J1611" s="1"/>
      <c r="K1611" s="569"/>
      <c r="L1611" s="1"/>
    </row>
    <row r="1612" spans="7:12">
      <c r="G1612" s="1"/>
      <c r="H1612" s="1"/>
      <c r="I1612" s="1"/>
      <c r="J1612" s="1"/>
      <c r="K1612" s="569"/>
      <c r="L1612" s="1"/>
    </row>
    <row r="1613" spans="7:12">
      <c r="G1613" s="1"/>
      <c r="H1613" s="1"/>
      <c r="I1613" s="1"/>
      <c r="J1613" s="1"/>
      <c r="K1613" s="569"/>
      <c r="L1613" s="1"/>
    </row>
    <row r="1614" spans="7:12">
      <c r="G1614" s="1"/>
      <c r="H1614" s="1"/>
      <c r="I1614" s="1"/>
      <c r="J1614" s="1"/>
      <c r="K1614" s="569"/>
      <c r="L1614" s="1"/>
    </row>
    <row r="1615" spans="7:12">
      <c r="G1615" s="1"/>
      <c r="H1615" s="1"/>
      <c r="I1615" s="1"/>
      <c r="J1615" s="1"/>
      <c r="K1615" s="569"/>
      <c r="L1615" s="1"/>
    </row>
    <row r="1616" spans="7:12">
      <c r="G1616" s="1"/>
      <c r="H1616" s="1"/>
      <c r="I1616" s="1"/>
      <c r="J1616" s="1"/>
      <c r="K1616" s="569"/>
      <c r="L1616" s="1"/>
    </row>
    <row r="1617" spans="7:12">
      <c r="G1617" s="1"/>
      <c r="H1617" s="1"/>
      <c r="I1617" s="1"/>
      <c r="J1617" s="1"/>
      <c r="K1617" s="569"/>
      <c r="L1617" s="1"/>
    </row>
    <row r="1618" spans="7:12">
      <c r="G1618" s="1"/>
      <c r="H1618" s="1"/>
      <c r="I1618" s="1"/>
      <c r="J1618" s="1"/>
      <c r="K1618" s="569"/>
      <c r="L1618" s="1"/>
    </row>
    <row r="1619" spans="7:12">
      <c r="G1619" s="1"/>
      <c r="H1619" s="1"/>
      <c r="I1619" s="1"/>
      <c r="J1619" s="1"/>
      <c r="K1619" s="569"/>
      <c r="L1619" s="1"/>
    </row>
    <row r="1620" spans="7:12">
      <c r="G1620" s="1"/>
      <c r="H1620" s="1"/>
      <c r="I1620" s="1"/>
      <c r="J1620" s="1"/>
      <c r="K1620" s="569"/>
      <c r="L1620" s="1"/>
    </row>
    <row r="1621" spans="7:12">
      <c r="G1621" s="1"/>
      <c r="H1621" s="1"/>
      <c r="I1621" s="1"/>
      <c r="J1621" s="1"/>
      <c r="K1621" s="569"/>
      <c r="L1621" s="1"/>
    </row>
    <row r="1622" spans="7:12">
      <c r="G1622" s="1"/>
      <c r="H1622" s="1"/>
      <c r="I1622" s="1"/>
      <c r="J1622" s="1"/>
      <c r="K1622" s="569"/>
      <c r="L1622" s="1"/>
    </row>
    <row r="1623" spans="7:12">
      <c r="G1623" s="1"/>
      <c r="H1623" s="1"/>
      <c r="I1623" s="1"/>
      <c r="J1623" s="1"/>
      <c r="K1623" s="569"/>
      <c r="L1623" s="1"/>
    </row>
    <row r="1624" spans="7:12">
      <c r="G1624" s="1"/>
      <c r="H1624" s="1"/>
      <c r="I1624" s="1"/>
      <c r="J1624" s="1"/>
      <c r="K1624" s="569"/>
      <c r="L1624" s="1"/>
    </row>
    <row r="1625" spans="7:12">
      <c r="G1625" s="1"/>
      <c r="H1625" s="1"/>
      <c r="I1625" s="1"/>
      <c r="J1625" s="1"/>
      <c r="K1625" s="569"/>
      <c r="L1625" s="1"/>
    </row>
    <row r="1626" spans="7:12">
      <c r="G1626" s="1"/>
      <c r="H1626" s="1"/>
      <c r="I1626" s="1"/>
      <c r="J1626" s="1"/>
      <c r="K1626" s="569"/>
      <c r="L1626" s="1"/>
    </row>
    <row r="1627" spans="7:12">
      <c r="G1627" s="1"/>
      <c r="H1627" s="1"/>
      <c r="I1627" s="1"/>
      <c r="J1627" s="1"/>
      <c r="K1627" s="569"/>
      <c r="L1627" s="1"/>
    </row>
    <row r="1628" spans="7:12">
      <c r="G1628" s="1"/>
      <c r="H1628" s="1"/>
      <c r="I1628" s="1"/>
      <c r="J1628" s="1"/>
      <c r="K1628" s="569"/>
      <c r="L1628" s="1"/>
    </row>
    <row r="1629" spans="7:12">
      <c r="G1629" s="1"/>
      <c r="H1629" s="1"/>
      <c r="I1629" s="1"/>
      <c r="J1629" s="1"/>
      <c r="K1629" s="569"/>
      <c r="L1629" s="1"/>
    </row>
    <row r="1630" spans="7:12">
      <c r="G1630" s="1"/>
      <c r="H1630" s="1"/>
      <c r="I1630" s="1"/>
      <c r="J1630" s="1"/>
      <c r="K1630" s="569"/>
      <c r="L1630" s="1"/>
    </row>
  </sheetData>
  <mergeCells count="171">
    <mergeCell ref="Y47:Y50"/>
    <mergeCell ref="C51:C53"/>
    <mergeCell ref="A54:C56"/>
    <mergeCell ref="N54:Y56"/>
    <mergeCell ref="V57:Y57"/>
    <mergeCell ref="S47:S50"/>
    <mergeCell ref="T47:T50"/>
    <mergeCell ref="U47:U50"/>
    <mergeCell ref="V47:V50"/>
    <mergeCell ref="W47:W50"/>
    <mergeCell ref="X47:X50"/>
    <mergeCell ref="V43:V46"/>
    <mergeCell ref="W43:W46"/>
    <mergeCell ref="X43:X46"/>
    <mergeCell ref="Y43:Y46"/>
    <mergeCell ref="C47:C50"/>
    <mergeCell ref="N47:N50"/>
    <mergeCell ref="O47:O50"/>
    <mergeCell ref="P47:P50"/>
    <mergeCell ref="Q47:Q50"/>
    <mergeCell ref="R47:R50"/>
    <mergeCell ref="Y39:Y42"/>
    <mergeCell ref="C43:C46"/>
    <mergeCell ref="N43:N46"/>
    <mergeCell ref="O43:O46"/>
    <mergeCell ref="P43:P46"/>
    <mergeCell ref="Q43:Q46"/>
    <mergeCell ref="R43:R46"/>
    <mergeCell ref="S43:S46"/>
    <mergeCell ref="T43:T46"/>
    <mergeCell ref="U43:U46"/>
    <mergeCell ref="S39:S42"/>
    <mergeCell ref="T39:T42"/>
    <mergeCell ref="U39:U42"/>
    <mergeCell ref="V39:V42"/>
    <mergeCell ref="W39:W42"/>
    <mergeCell ref="X39:X42"/>
    <mergeCell ref="C39:C42"/>
    <mergeCell ref="N39:N42"/>
    <mergeCell ref="O39:O42"/>
    <mergeCell ref="P39:P42"/>
    <mergeCell ref="Q39:Q42"/>
    <mergeCell ref="R39:R42"/>
    <mergeCell ref="T35:T38"/>
    <mergeCell ref="U35:U38"/>
    <mergeCell ref="V35:V38"/>
    <mergeCell ref="W35:W38"/>
    <mergeCell ref="X35:X38"/>
    <mergeCell ref="Y35:Y38"/>
    <mergeCell ref="W31:W34"/>
    <mergeCell ref="X31:X34"/>
    <mergeCell ref="Y31:Y34"/>
    <mergeCell ref="C35:C38"/>
    <mergeCell ref="N35:N38"/>
    <mergeCell ref="O35:O38"/>
    <mergeCell ref="P35:P38"/>
    <mergeCell ref="Q35:Q38"/>
    <mergeCell ref="R35:R38"/>
    <mergeCell ref="S35:S38"/>
    <mergeCell ref="Q31:Q34"/>
    <mergeCell ref="R31:R34"/>
    <mergeCell ref="S31:S34"/>
    <mergeCell ref="T31:T34"/>
    <mergeCell ref="U31:U34"/>
    <mergeCell ref="V31:V34"/>
    <mergeCell ref="V27:V30"/>
    <mergeCell ref="W27:W30"/>
    <mergeCell ref="X27:X30"/>
    <mergeCell ref="Y27:Y30"/>
    <mergeCell ref="A31:A53"/>
    <mergeCell ref="B31:B53"/>
    <mergeCell ref="C31:C34"/>
    <mergeCell ref="N31:N34"/>
    <mergeCell ref="O31:O34"/>
    <mergeCell ref="P31:P34"/>
    <mergeCell ref="Y23:Y26"/>
    <mergeCell ref="C27:C30"/>
    <mergeCell ref="N27:N30"/>
    <mergeCell ref="O27:O30"/>
    <mergeCell ref="P27:P30"/>
    <mergeCell ref="Q27:Q30"/>
    <mergeCell ref="R27:R30"/>
    <mergeCell ref="S27:S30"/>
    <mergeCell ref="T27:T30"/>
    <mergeCell ref="U27:U30"/>
    <mergeCell ref="S23:S26"/>
    <mergeCell ref="T23:T26"/>
    <mergeCell ref="U23:U26"/>
    <mergeCell ref="V23:V26"/>
    <mergeCell ref="W23:W26"/>
    <mergeCell ref="X23:X26"/>
    <mergeCell ref="C23:C26"/>
    <mergeCell ref="N23:N26"/>
    <mergeCell ref="O23:O26"/>
    <mergeCell ref="P23:P26"/>
    <mergeCell ref="Q23:Q26"/>
    <mergeCell ref="R23:R26"/>
    <mergeCell ref="T19:T22"/>
    <mergeCell ref="U19:U22"/>
    <mergeCell ref="V19:V22"/>
    <mergeCell ref="W19:W22"/>
    <mergeCell ref="X19:X22"/>
    <mergeCell ref="Y19:Y22"/>
    <mergeCell ref="W15:W18"/>
    <mergeCell ref="X15:X18"/>
    <mergeCell ref="Y15:Y18"/>
    <mergeCell ref="C19:C22"/>
    <mergeCell ref="N19:N22"/>
    <mergeCell ref="O19:O22"/>
    <mergeCell ref="P19:P22"/>
    <mergeCell ref="Q19:Q22"/>
    <mergeCell ref="R19:R22"/>
    <mergeCell ref="S19:S22"/>
    <mergeCell ref="Q15:Q18"/>
    <mergeCell ref="R15:R18"/>
    <mergeCell ref="S15:S18"/>
    <mergeCell ref="T15:T18"/>
    <mergeCell ref="U15:U18"/>
    <mergeCell ref="V15:V18"/>
    <mergeCell ref="T11:T14"/>
    <mergeCell ref="U11:U14"/>
    <mergeCell ref="V11:V14"/>
    <mergeCell ref="W11:W14"/>
    <mergeCell ref="X11:X14"/>
    <mergeCell ref="Y11:Y14"/>
    <mergeCell ref="W7:W10"/>
    <mergeCell ref="X7:X10"/>
    <mergeCell ref="Y7:Y10"/>
    <mergeCell ref="C11:C14"/>
    <mergeCell ref="N11:N14"/>
    <mergeCell ref="O11:O14"/>
    <mergeCell ref="P11:P14"/>
    <mergeCell ref="Q11:Q14"/>
    <mergeCell ref="R11:R14"/>
    <mergeCell ref="S11:S14"/>
    <mergeCell ref="Q7:Q10"/>
    <mergeCell ref="R7:R10"/>
    <mergeCell ref="S7:S10"/>
    <mergeCell ref="T7:T10"/>
    <mergeCell ref="U7:U10"/>
    <mergeCell ref="V7:V10"/>
    <mergeCell ref="A7:A30"/>
    <mergeCell ref="B7:B30"/>
    <mergeCell ref="C7:C10"/>
    <mergeCell ref="N7:N10"/>
    <mergeCell ref="O7:O10"/>
    <mergeCell ref="P7:P10"/>
    <mergeCell ref="C15:C18"/>
    <mergeCell ref="N15:N18"/>
    <mergeCell ref="O15:O18"/>
    <mergeCell ref="P15:P18"/>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s>
  <dataValidations count="2">
    <dataValidation type="list" allowBlank="1" showInputMessage="1" showErrorMessage="1" sqref="V7 V15 V19 V23 O23 O15 O19 X31:Y50 W31:W34 W7:X30 N31:N52 X51:X53 V31:V53" xr:uid="{825EE83A-C74D-4F2A-B188-7EE840157C92}">
      <formula1>#REF!</formula1>
    </dataValidation>
    <dataValidation type="list" allowBlank="1" showInputMessage="1" showErrorMessage="1" sqref="W35:W53" xr:uid="{F9EF14BB-FB70-4161-BBAC-9DFED0AB4F26}">
      <formula1>$O$54:$O$66</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2018-07-13T16:00:58Z</cp:lastPrinted>
  <dcterms:created xsi:type="dcterms:W3CDTF">2010-03-25T16:40:43Z</dcterms:created>
  <dcterms:modified xsi:type="dcterms:W3CDTF">2018-11-16T20:55:06Z</dcterms:modified>
</cp:coreProperties>
</file>